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_Tank"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 localSheetId="6">'[3]Misc Factors'!$B$88</definedName>
    <definedName name="Barrel_to_Gallons">'[1]Misc Factors'!$B$88</definedName>
    <definedName name="Catalytic_Reformer_Energy_Consumption_Sensitivity_Indicator" localSheetId="6">'[3]SA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'[3]SA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'[3]H2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'[2]Data Summary'!$E$126:$E$131</definedName>
    <definedName name="lstCompleteness" localSheetId="0">'[2]Data Summary'!$E$126:$E$131</definedName>
    <definedName name="lstCompleteness">'Data Summary'!$E$97:$E$102</definedName>
    <definedName name="lstOrigin" localSheetId="6">#REF!</definedName>
    <definedName name="lstOrigin" localSheetId="5">'[2]Data Summary'!$H$126:$H$131</definedName>
    <definedName name="lstOrigin" localSheetId="0">'[2]Data Summary'!$H$126:$H$131</definedName>
    <definedName name="lstOrigin">'Data Summary'!$H$97:$H$102</definedName>
    <definedName name="lstProcessScope" localSheetId="6">#REF!</definedName>
    <definedName name="lstProcessScope" localSheetId="5">'[2]Data Summary'!$D$126:$D$130</definedName>
    <definedName name="lstProcessScope" localSheetId="0">'[2]Data Summary'!$D$126:$D$130</definedName>
    <definedName name="lstProcessScope">'Data Summary'!$D$97:$D$101</definedName>
    <definedName name="lstProcessType" localSheetId="6">#REF!</definedName>
    <definedName name="lstProcessType" localSheetId="5">'[2]Data Summary'!$C$126:$C$135</definedName>
    <definedName name="lstProcessType" localSheetId="0">'[2]Data Summary'!$C$126:$C$135</definedName>
    <definedName name="lstProcessType">'Data Summary'!$C$97:$C$106</definedName>
    <definedName name="lstSourceType" localSheetId="6">#REF!</definedName>
    <definedName name="lstSourceType" localSheetId="5">'[2]Reference Source Info'!$B$51:$B$59</definedName>
    <definedName name="lstSourceType" localSheetId="0">'[2]Reference Source Info'!$B$51:$B$59</definedName>
    <definedName name="lstSourceType">'Reference Source Info'!#REF!</definedName>
    <definedName name="lstTracked" localSheetId="6">#REF!</definedName>
    <definedName name="lstTracked" localSheetId="5">'[2]Data Summary'!$J$126:$J$128</definedName>
    <definedName name="lstTracked" localSheetId="0">'[2]Data Summary'!$J$126:$J$128</definedName>
    <definedName name="lstTracked">'Data Summary'!$J$97:$J$99</definedName>
    <definedName name="_xlnm.Print_Area" localSheetId="1">'Data Summary'!$A$1:$O$40</definedName>
    <definedName name="_xlnm.Print_Area" localSheetId="3">'DQI'!$A$1:$L$46</definedName>
    <definedName name="_xlnm.Print_Area" localSheetId="0">'Info'!$A$1:$N$41</definedName>
    <definedName name="_xlnm.Print_Area" localSheetId="2">'Reference Source Info'!$A$1:$D$27</definedName>
    <definedName name="_xlnm.Print_Titles" localSheetId="2">'Reference Source Info'!$A:$A</definedName>
    <definedName name="Ton_to_Kilogram" localSheetId="6">'[3]Misc Factors'!#REF!</definedName>
    <definedName name="Ton_to_Kilogram" localSheetId="5">'[1]Misc Factors'!#REF!</definedName>
    <definedName name="Ton_to_Kilogram">'[1]Misc Factors'!#REF!</definedName>
    <definedName name="Vacuum_distillation_Energy_Consumption_Sensitivity_Indicator" localSheetId="6">'[3]SA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'[3]Loss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<sst xmlns="http://schemas.openxmlformats.org/spreadsheetml/2006/main" count="449" uniqueCount="345">
  <si>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</si>
  <si>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</si>
  <si>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</si>
  <si>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</si>
  <si>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</si>
  <si>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</si>
  <si>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</si>
  <si>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</si>
  <si>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</si>
  <si>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</si>
  <si>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</si>
  <si>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</si>
  <si>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</si>
  <si>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</si>
  <si>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</si>
  <si>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</si>
  <si>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</si>
  <si>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</si>
  <si>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</si>
  <si>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</si>
  <si>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</si>
  <si>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</si>
  <si>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</si>
  <si>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</si>
  <si>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</si>
  <si>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</si>
  <si>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</si>
  <si>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</si>
  <si>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</si>
  <si>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</si>
  <si>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</si>
  <si>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</si>
  <si>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</si>
  <si>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</si>
  <si>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</si>
  <si>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</si>
  <si>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</si>
  <si>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</si>
  <si>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</si>
  <si>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</si>
  <si>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</si>
  <si>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</si>
  <si>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</si>
  <si>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</si>
  <si>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</si>
  <si>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</si>
  <si>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</si>
  <si>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</si>
  <si>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</si>
  <si>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</si>
  <si>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</si>
  <si>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</si>
  <si>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</si>
  <si>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</si>
  <si>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</si>
  <si>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</si>
  <si>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</si>
  <si>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</si>
  <si>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</si>
  <si>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</si>
  <si>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</si>
  <si>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</si>
  <si>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</si>
  <si>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</si>
  <si>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</si>
  <si>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</si>
  <si>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</si>
  <si>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</si>
  <si>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</si>
  <si>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</si>
  <si>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</si>
  <si>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</si>
  <si>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</si>
  <si>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</si>
  <si>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</si>
  <si>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</si>
  <si>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</si>
  <si>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</si>
  <si>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</si>
  <si>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</si>
  <si>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</si>
  <si>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</si>
  <si>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</si>
  <si>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</si>
  <si>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</si>
  <si>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</si>
  <si>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</si>
  <si>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</si>
  <si>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</si>
  <si>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</si>
  <si>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</si>
  <si>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</si>
  <si>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</si>
  <si>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</si>
  <si>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</si>
  <si>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</si>
  <si>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</si>
  <si>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</si>
  <si>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</si>
  <si>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</si>
  <si>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</si>
  <si>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</si>
  <si>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</si>
  <si>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</si>
  <si>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</si>
  <si>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</si>
  <si>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</si>
  <si>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</si>
  <si>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</si>
  <si>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</si>
  <si>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</si>
  <si>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</si>
  <si>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</si>
  <si>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6 years of difference</t>
  </si>
  <si>
    <t>less than 10 years difference</t>
  </si>
  <si>
    <t>less than 15 years difference</t>
  </si>
  <si>
    <t>age of data unknown or more than 15 years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</si>
  <si>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</si>
  <si>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</si>
  <si>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</si>
  <si>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</si>
  <si>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</si>
  <si>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</si>
  <si>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</si>
  <si>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</si>
  <si>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</si>
  <si>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</si>
  <si>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</si>
  <si>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</si>
  <si>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less than three years of difference to year of study/current year</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</si>
  <si>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</si>
  <si>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</si>
  <si>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</si>
  <si>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</si>
  <si>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</si>
  <si>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</si>
  <si>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</si>
  <si>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</si>
  <si>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</si>
  <si>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</si>
  <si>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</si>
  <si>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</si>
  <si>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</si>
  <si>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</si>
  <si>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</si>
  <si>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</si>
  <si>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</si>
  <si>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</si>
  <si>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</si>
  <si>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Reference Source Info</t>
  </si>
  <si>
    <t>Referenced citations; citations are referenced by number, listed at the top of the Reference Source Info sheet</t>
  </si>
  <si>
    <t>Data Quality Index</t>
  </si>
  <si>
    <t>Calculations</t>
  </si>
  <si>
    <t>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</si>
  <si>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</si>
  <si>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</si>
  <si>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</si>
  <si>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</si>
  <si>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</si>
  <si>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</si>
  <si>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</si>
  <si>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</si>
  <si>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</si>
  <si>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</si>
  <si>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N/A</t>
  </si>
  <si>
    <t>No</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</si>
  <si>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</si>
  <si>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</si>
  <si>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</si>
  <si>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Steel Plate, BF (85% Recovery Rate) [Metals]</t>
  </si>
  <si>
    <t>Reference Flow</t>
  </si>
  <si>
    <t>Input/Output</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</si>
  <si>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</si>
  <si>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</si>
  <si>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</si>
  <si>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</si>
  <si>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</si>
  <si>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</si>
  <si>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</si>
  <si>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</si>
  <si>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</si>
  <si>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</si>
  <si>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t>
  </si>
  <si>
    <t>Requirements met</t>
  </si>
  <si>
    <t>OK</t>
  </si>
  <si>
    <t>Conversion Factors</t>
  </si>
  <si>
    <t>Unit conversions</t>
  </si>
  <si>
    <t>Summary of Calculations, Input and Output Flows, Reference Flow, and other information</t>
  </si>
  <si>
    <t>piece (pcs)</t>
  </si>
  <si>
    <t>Assumptions</t>
  </si>
  <si>
    <t>The abbreviation "pcs" is used for the word, "piece" in the 'Data Summary' sheet</t>
  </si>
  <si>
    <t>Assumption #</t>
  </si>
  <si>
    <t>Auxiliary Process (AP)</t>
  </si>
  <si>
    <t>tonne</t>
  </si>
  <si>
    <t>inch</t>
  </si>
  <si>
    <t>Reference (Reference Source Info worksheet)</t>
  </si>
  <si>
    <t>[2]</t>
  </si>
  <si>
    <t>The abbreviation "HP" is used for the word, "horsepower" in the 'Data Summary' sheet</t>
  </si>
  <si>
    <t>foot</t>
  </si>
  <si>
    <t>Reference [3]</t>
  </si>
  <si>
    <t>Stainless Steel, 316B (80% Recovery) [Metals]</t>
  </si>
  <si>
    <t>Item</t>
  </si>
  <si>
    <t>min/truck</t>
  </si>
  <si>
    <t>hr/day</t>
  </si>
  <si>
    <t>days</t>
  </si>
  <si>
    <t>gallons</t>
  </si>
  <si>
    <t>gal EtOH</t>
  </si>
  <si>
    <t>gal gasoline</t>
  </si>
  <si>
    <t>Maximum required ethanol inventory</t>
  </si>
  <si>
    <t>gal</t>
  </si>
  <si>
    <t>gal/day</t>
  </si>
  <si>
    <t>yr</t>
  </si>
  <si>
    <t>Reference [1]</t>
  </si>
  <si>
    <t>Bulk Loading Terminal, Construction</t>
  </si>
  <si>
    <t>Calculations_Tank</t>
  </si>
  <si>
    <t>Table 1: Above Ground Steel Tank Minimum Wall Thickness</t>
  </si>
  <si>
    <t>Egyption Environmental Affairs Agency</t>
  </si>
  <si>
    <t>2009</t>
  </si>
  <si>
    <t>1984</t>
  </si>
  <si>
    <t>Egypt</t>
  </si>
  <si>
    <t>Average Industry</t>
  </si>
  <si>
    <t>Shows UL recommend tank thicknesses.</t>
  </si>
  <si>
    <t>Reference [2]</t>
  </si>
  <si>
    <t>pcs/kg</t>
  </si>
  <si>
    <t xml:space="preserve">[Technosphere] Required stainless steel to build tank per kg fuel. </t>
  </si>
  <si>
    <r>
      <t xml:space="preserve">Egyption Environmental Affairs Agency. 2009. </t>
    </r>
    <r>
      <rPr>
        <i/>
        <sz val="10"/>
        <rFont val="Arial"/>
        <family val="2"/>
      </rPr>
      <t>Table 1: Above Ground Steel Tank Minimium Wall Thickness. 2009</t>
    </r>
    <r>
      <rPr>
        <sz val="10"/>
        <rFont val="Arial"/>
        <family val="2"/>
      </rPr>
      <t>, at www.eeaa.gov.eg/ehsims/main/wastes/storage_table1.pdf  (Accessed February 16, 2010)</t>
    </r>
  </si>
  <si>
    <t>hr</t>
  </si>
  <si>
    <t>min</t>
  </si>
  <si>
    <t>Total terminal inventory of ethanol for E85 blending</t>
  </si>
  <si>
    <t>Total terminal inventory of ethanol for E10 blending</t>
  </si>
  <si>
    <t>gal/truck</t>
  </si>
  <si>
    <t>gal ethanol</t>
  </si>
  <si>
    <t>L ethanol</t>
  </si>
  <si>
    <t>lb</t>
  </si>
  <si>
    <t>Independent Statistics and Analysis: Renewable and Alternative Fuels, Ethanol</t>
  </si>
  <si>
    <t>U.S. Energy Information Administration</t>
  </si>
  <si>
    <t>2010</t>
  </si>
  <si>
    <t>EIA</t>
  </si>
  <si>
    <t>USA</t>
  </si>
  <si>
    <t>EIA. Independent Statistics and Analysis: Renewable and Alternative Fuels, Ethanol. 2010. http://www.eia.doe.gov/oiaf/ethanol3.html (Accessed February 14, 2010).</t>
  </si>
  <si>
    <t>Density of ethanol and mixing ratios for E85 blends.</t>
  </si>
  <si>
    <t>Development of Baseline Data and
Analysis of Life Cycle Greenhouse
Gas Emissions of Petroleum-Based
Fuels</t>
  </si>
  <si>
    <t>NETL</t>
  </si>
  <si>
    <t>2008</t>
  </si>
  <si>
    <t>November 26, 2008</t>
  </si>
  <si>
    <t>Table ES-2: Product Specifications and Vehicle/Aircraft Use Profiles</t>
  </si>
  <si>
    <t>2005</t>
  </si>
  <si>
    <t>L</t>
  </si>
  <si>
    <t>kg/day</t>
  </si>
  <si>
    <t>kg/life</t>
  </si>
  <si>
    <t>Volume, V</t>
  </si>
  <si>
    <t>m3</t>
  </si>
  <si>
    <t>Radius, r</t>
  </si>
  <si>
    <t>m</t>
  </si>
  <si>
    <t>Diameter, d</t>
  </si>
  <si>
    <t>m2</t>
  </si>
  <si>
    <t>Steel volume</t>
  </si>
  <si>
    <t>Steel density</t>
  </si>
  <si>
    <t>Assume same material density for carbon and stainless steels (8000 kg/m3).</t>
  </si>
  <si>
    <t>kg steel</t>
  </si>
  <si>
    <t>Steel mass</t>
  </si>
  <si>
    <t>kg/m3</t>
  </si>
  <si>
    <t>Share CS</t>
  </si>
  <si>
    <t>Share SS</t>
  </si>
  <si>
    <t>Mass CS</t>
  </si>
  <si>
    <t>Mass SS</t>
  </si>
  <si>
    <t>lifetime</t>
  </si>
  <si>
    <t>kg/yr</t>
  </si>
  <si>
    <t>2a. If dispensing only E85</t>
  </si>
  <si>
    <t>2b. If dispensing only E10</t>
  </si>
  <si>
    <t>4. Mass of steel for ethanol tanks</t>
  </si>
  <si>
    <t>5. Split between carbon and stainless steels for ethanol tanks</t>
  </si>
  <si>
    <t>7. Steel per unit output of E85</t>
  </si>
  <si>
    <t>6. Lifetime throughput of E85</t>
  </si>
  <si>
    <t>1. Bulk Loading Terminal Inventory Requirements</t>
  </si>
  <si>
    <t>2c.</t>
  </si>
  <si>
    <t>3. For ethanol storage, assume 2 tanks, each tank has 250,000 gallon volume Determine tank geometry for a 250,000 gallon tank.</t>
  </si>
  <si>
    <t>1 tank surface area, A</t>
  </si>
  <si>
    <t>2 tanks surface area, A</t>
  </si>
  <si>
    <t>daily E85 volume dispensed</t>
  </si>
  <si>
    <t>daily E85 mass dispensed</t>
  </si>
  <si>
    <t>annual E85 mass dispensed</t>
  </si>
  <si>
    <t>carbon steel</t>
  </si>
  <si>
    <t>stainless steel</t>
  </si>
  <si>
    <t>kg/kg fuel</t>
  </si>
  <si>
    <t>lifetime E85 dispensed</t>
  </si>
  <si>
    <t>The inventory requirements of a bulk loading terminal is based on the number of trucks that are filled daily:
- 20 minutes per truck
- 12 hours of operation per day
- 10,000 gallons per truck.
- 2 days of inventory maintained at terminal</t>
  </si>
  <si>
    <t>Ethanol storage requirements are split between 2 separate tanks.</t>
  </si>
  <si>
    <t>Ethanol storage tanks are 50/50 percent by mass of carbon and stainless steels.</t>
  </si>
  <si>
    <t>Assume 30 year life of bulk loading terminal.</t>
  </si>
  <si>
    <t>Assume same share of steel to fuel products, regardless of blend. In other words, we will not adjust the variables of this unit process according to E10 and E85 scenarios.</t>
  </si>
  <si>
    <t>Filling time per truck</t>
  </si>
  <si>
    <t>Operating time per day for a bulk terminal</t>
  </si>
  <si>
    <t>minutes to hours</t>
  </si>
  <si>
    <t>Capacity of a single tanker truck</t>
  </si>
  <si>
    <t>Required days of inventory</t>
  </si>
  <si>
    <t>Bulk loading terminal inventory</t>
  </si>
  <si>
    <t>The radius of a storage tank is calculated from the formula for cylindrical volume, solved for radius. Total surface area of a storage tank: A = 2*pi*R^2+2*pi*R*h,  (the area of base and top plus the area of walls).</t>
  </si>
  <si>
    <t>E10 is 10% by volume ethanol and 90% by volume gasoline. E85 is 74% by volume ethanol and 26% by volume gasoline. The average volumetric composition of ethanol is lower than 85% in E85 to accommodate cold-starting of vehicles in colder regions of the U.S. (Reference [2])</t>
  </si>
  <si>
    <t>2,2,2,2,1</t>
  </si>
  <si>
    <t>Calculations: Materials and weight of ethanol storage tanks at a bulk loading terminal</t>
  </si>
  <si>
    <t>Bulk Loading Terminal Ethanol Storage, 500K gal, Construction</t>
  </si>
  <si>
    <t>Ethanol storage tanks are vertical cylinders that are 10 meters tall and 0.6 cm thick (Reference [3]).</t>
  </si>
  <si>
    <t xml:space="preserve">Storage tanks for the gasoline portion of fuel blends are considered existing. Only ethanol storage tanks are constructed. </t>
  </si>
  <si>
    <t>Assumption [1]</t>
  </si>
  <si>
    <t>Assumption [9], [10]</t>
  </si>
  <si>
    <t>Assumption [9]</t>
  </si>
  <si>
    <t>Assumption [2]</t>
  </si>
  <si>
    <t>Assumption [3], [7]</t>
  </si>
  <si>
    <t>Assumption [7]</t>
  </si>
  <si>
    <t>Assumption [8]</t>
  </si>
  <si>
    <t>Assumption [4]</t>
  </si>
  <si>
    <t>Assumption [6]</t>
  </si>
  <si>
    <t>Assumption [5]</t>
  </si>
  <si>
    <t>Reference [1]:</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</si>
  <si>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</si>
  <si>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</si>
  <si>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</si>
  <si>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</si>
  <si>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</si>
  <si>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</si>
  <si>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</si>
  <si>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</si>
  <si>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</si>
  <si>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</si>
  <si>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</si>
  <si>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</si>
  <si>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</si>
  <si>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</si>
  <si>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</si>
  <si>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</si>
  <si>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This document should be cited as:</t>
    </r>
    <r>
      <rPr>
        <i/>
        <sz val="10"/>
        <rFont val="Arial"/>
        <family val="2"/>
      </rPr>
      <t xml:space="preserve"> </t>
    </r>
    <r>
      <rPr>
        <sz val="10"/>
        <rFont val="Arial"/>
        <family val="2"/>
      </rPr>
      <t xml:space="preserve">NETL (2010). </t>
    </r>
    <r>
      <rPr>
        <i/>
        <sz val="10"/>
        <rFont val="Arial"/>
        <family val="2"/>
      </rPr>
      <t>NETL Life Cycle Inventory Data – Unit Process: Bulk Loading Terminal Ethanol Storage, 500,000 gallons, Construction. U.S. Department of Energy, National Energy Technology Laboratory. Last Updated: January 2010 (version 01). www.netl.doe.gov/energy-analyses (http://www.netl.doe.gov/energy-analyses)</t>
    </r>
  </si>
  <si>
    <t>This unit process models the mass of steel plate and stainless steel used for the construction of ethanol storage tanks with a total capacity of 500,000 gallons at a bulk loading terminal.</t>
  </si>
  <si>
    <t>NETL Life Cycle Inventory Data - Detailed Spreadsheet Documentation</t>
  </si>
  <si>
    <t>Ethanol Storage per kg of Fuel Dispensed</t>
  </si>
  <si>
    <t xml:space="preserve">[Technosphere] Required steel plate to build tank per kg fuel. </t>
  </si>
  <si>
    <t xml:space="preserve"> </t>
  </si>
  <si>
    <t>www.eeaa.gov.eg/ehsims/main/wastes/storage_table1.pdf  (Accessed February 16, 2010)</t>
  </si>
  <si>
    <t>http://www.eia.doe.gov/oiaf/ethanol3.html (Accessed February 14, 2010)</t>
  </si>
  <si>
    <t>http://www.netl.doe.gov/energy-analyses/pubs/NETL%20LCA%20Petroleum-Based%20Fuels%20Nov%202008.pdf (Accessed February 14, 2010)</t>
  </si>
  <si>
    <r>
      <t xml:space="preserve">NETL. </t>
    </r>
    <r>
      <rPr>
        <i/>
        <sz val="10"/>
        <rFont val="Arial"/>
        <family val="2"/>
      </rPr>
      <t>Development of Baseline Data and Analysis of Life Cycle Greenhouse Gas Emissions of Petroleum-Based Fuels. 2008. (Accessed February 14, 2010)</t>
    </r>
  </si>
  <si>
    <t>Some conversion factors are hard-keyed</t>
  </si>
  <si>
    <t>Some conversion factors are hard-keyed in the Calculations worksheets.</t>
  </si>
  <si>
    <r>
      <t xml:space="preserve">This unit process is composed of this document and the file, </t>
    </r>
    <r>
      <rPr>
        <i/>
        <sz val="10"/>
        <rFont val="Arial"/>
        <family val="2"/>
      </rPr>
      <t>DF_Stage4_C_Ethanol_Bulk_Storage_500000gal_2010.01.doc</t>
    </r>
    <r>
      <rPr>
        <sz val="10"/>
        <rFont val="Tahoma"/>
        <family val="2"/>
      </rPr>
      <t xml:space="preserve">, which provides additional details regarding calculations, data quality, and references as relevant. </t>
    </r>
  </si>
  <si>
    <t>min/hr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</si>
</sst>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409]mmmm\ d\,\ yyyy;@"/>
    <numFmt numFmtId="168" formatCode="m/d/yy\ h:mm"/>
    <numFmt numFmtId="169" formatCode="mmm\ dd\,\ yyyy"/>
    <numFmt numFmtId="170" formatCode="mmm\-yyyy"/>
    <numFmt numFmtId="171" formatCode="yyyy"/>
    <numFmt numFmtId="172" formatCode="0.00000"/>
    <numFmt numFmtId="173" formatCode="0.0000"/>
    <numFmt numFmtId="174" formatCode="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0000000"/>
    <numFmt numFmtId="181" formatCode="0.0000000"/>
    <numFmt numFmtId="182" formatCode="0.000000"/>
    <numFmt numFmtId="183" formatCode="#,##0.0"/>
    <numFmt numFmtId="184" formatCode="[$-409]dddd\,\ mmmm\ dd\,\ yyyy"/>
    <numFmt numFmtId="185" formatCode="[$-409]h:mm:ss\ AM/PM"/>
    <numFmt numFmtId="186" formatCode="_(* #,##0.0_);_(* \(#,##0.0\);_(* &quot;-&quot;??_);_(@_)"/>
    <numFmt numFmtId="187" formatCode="_(* #,##0_);_(* \(#,##0\);_(* &quot;-&quot;??_);_(@_)"/>
  </numFmts>
  <fonts count="68">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sz val="10"/>
      <name val="Tahoma"/>
      <family val="2"/>
    </font>
    <font>
      <b/>
      <sz val="12"/>
      <name val="Arial"/>
      <family val="2"/>
    </font>
    <font>
      <b/>
      <u val="single"/>
      <sz val="14"/>
      <name val="Arial"/>
      <family val="2"/>
    </font>
    <font>
      <b/>
      <i/>
      <u val="single"/>
      <sz val="10"/>
      <name val="Arial"/>
      <family val="2"/>
    </font>
    <font>
      <b/>
      <u val="single"/>
      <sz val="16"/>
      <name val="Arial"/>
      <family val="2"/>
    </font>
    <font>
      <sz val="10"/>
      <color indexed="8"/>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i/>
      <sz val="10"/>
      <color indexed="10"/>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i/>
      <sz val="10"/>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55"/>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right style="medium"/>
      <top style="medium"/>
      <bottom style="medium"/>
    </border>
    <border>
      <left style="thin"/>
      <right/>
      <top style="thin"/>
      <bottom style="thin"/>
    </border>
    <border>
      <left style="medium"/>
      <right/>
      <top style="medium"/>
      <bottom style="medium"/>
    </border>
    <border>
      <left/>
      <right/>
      <top style="medium"/>
      <bottom style="medium"/>
    </border>
    <border>
      <left style="thin">
        <color theme="2"/>
      </left>
      <right style="thin">
        <color theme="2"/>
      </right>
      <top style="thin">
        <color theme="2"/>
      </top>
      <bottom style="thin">
        <color theme="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right/>
      <top style="medium"/>
      <bottom style="thin"/>
    </border>
    <border>
      <left/>
      <right/>
      <top/>
      <bottom style="medium"/>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6" fontId="8"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69"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0"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2" fillId="0" borderId="0" applyNumberForma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xf numFmtId="165" fontId="0" fillId="0" borderId="0">
      <alignment horizontal="center" vertical="center"/>
      <protection/>
    </xf>
  </cellStyleXfs>
  <cellXfs count="323">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0" fillId="0" borderId="13" xfId="0" applyFont="1" applyFill="1" applyBorder="1" applyAlignment="1" applyProtection="1">
      <alignment/>
      <protection locked="0"/>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0" borderId="0" xfId="0" applyFont="1" applyAlignment="1">
      <alignment/>
    </xf>
    <xf numFmtId="0" fontId="0" fillId="40" borderId="0" xfId="0" applyFill="1" applyAlignment="1">
      <alignment/>
    </xf>
    <xf numFmtId="0" fontId="15" fillId="0" borderId="0" xfId="0" applyFont="1" applyAlignment="1">
      <alignment/>
    </xf>
    <xf numFmtId="0" fontId="18" fillId="0" borderId="17" xfId="0" applyFont="1" applyBorder="1" applyAlignment="1">
      <alignment wrapText="1"/>
    </xf>
    <xf numFmtId="0" fontId="14" fillId="0" borderId="0" xfId="0" applyFont="1" applyAlignment="1">
      <alignment/>
    </xf>
    <xf numFmtId="0" fontId="0" fillId="0" borderId="0" xfId="0" applyFont="1" applyAlignment="1">
      <alignment horizontal="left" wrapText="1"/>
    </xf>
    <xf numFmtId="0" fontId="2" fillId="0" borderId="13" xfId="0" applyFont="1" applyBorder="1" applyAlignment="1">
      <alignment/>
    </xf>
    <xf numFmtId="0" fontId="0" fillId="0" borderId="13" xfId="0" applyFont="1" applyBorder="1" applyAlignment="1">
      <alignment wrapText="1"/>
    </xf>
    <xf numFmtId="0" fontId="0" fillId="0" borderId="13" xfId="0" applyFont="1" applyBorder="1" applyAlignment="1">
      <alignment/>
    </xf>
    <xf numFmtId="0" fontId="0" fillId="0" borderId="19" xfId="0" applyFill="1" applyBorder="1" applyAlignment="1">
      <alignment/>
    </xf>
    <xf numFmtId="0" fontId="0" fillId="37" borderId="0" xfId="0" applyFill="1" applyAlignment="1">
      <alignment horizontal="right"/>
    </xf>
    <xf numFmtId="0" fontId="0" fillId="0" borderId="20"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0" fontId="2" fillId="36" borderId="20" xfId="0" applyFont="1" applyFill="1" applyBorder="1" applyAlignment="1">
      <alignment horizontal="left" vertical="center"/>
    </xf>
    <xf numFmtId="0" fontId="6" fillId="37" borderId="0" xfId="0" applyFont="1" applyFill="1" applyAlignment="1">
      <alignment/>
    </xf>
    <xf numFmtId="0" fontId="2" fillId="36" borderId="21"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wrapText="1"/>
    </xf>
    <xf numFmtId="0" fontId="0" fillId="41" borderId="0" xfId="0" applyFont="1" applyFill="1" applyAlignment="1">
      <alignment/>
    </xf>
    <xf numFmtId="0" fontId="0" fillId="41" borderId="0" xfId="0" applyFill="1" applyAlignment="1">
      <alignment/>
    </xf>
    <xf numFmtId="0" fontId="11" fillId="37" borderId="0" xfId="0" applyFont="1" applyFill="1" applyAlignment="1">
      <alignment horizontal="center"/>
    </xf>
    <xf numFmtId="0" fontId="0" fillId="0" borderId="13" xfId="0" applyFont="1" applyFill="1" applyBorder="1" applyAlignment="1" applyProtection="1">
      <alignment vertical="top"/>
      <protection locked="0"/>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0" fillId="42" borderId="0" xfId="0" applyFill="1" applyBorder="1" applyAlignment="1">
      <alignment vertical="top" wrapText="1"/>
    </xf>
    <xf numFmtId="0" fontId="0" fillId="0" borderId="0" xfId="0" applyBorder="1" applyAlignment="1">
      <alignment vertical="top" wrapText="1"/>
    </xf>
    <xf numFmtId="0" fontId="3" fillId="0" borderId="0" xfId="0" applyFont="1" applyFill="1" applyBorder="1" applyAlignment="1">
      <alignment/>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2" fillId="36" borderId="23" xfId="0" applyFont="1" applyFill="1" applyBorder="1" applyAlignment="1">
      <alignment vertical="top" wrapText="1"/>
    </xf>
    <xf numFmtId="0" fontId="0" fillId="36" borderId="23" xfId="0" applyFill="1" applyBorder="1" applyAlignment="1">
      <alignment vertical="top" wrapText="1"/>
    </xf>
    <xf numFmtId="0" fontId="0" fillId="43" borderId="23" xfId="0" applyFill="1" applyBorder="1" applyAlignment="1" applyProtection="1">
      <alignment vertical="top" wrapText="1"/>
      <protection hidden="1"/>
    </xf>
    <xf numFmtId="0" fontId="2" fillId="43" borderId="23" xfId="0" applyFont="1" applyFill="1" applyBorder="1" applyAlignment="1" applyProtection="1">
      <alignment vertical="top" wrapText="1"/>
      <protection hidden="1"/>
    </xf>
    <xf numFmtId="0" fontId="0" fillId="44" borderId="23" xfId="0" applyFill="1" applyBorder="1" applyAlignment="1">
      <alignment vertical="top" wrapText="1"/>
    </xf>
    <xf numFmtId="0" fontId="0" fillId="44" borderId="23" xfId="0" applyFill="1" applyBorder="1" applyAlignment="1" applyProtection="1">
      <alignment vertical="top" wrapText="1"/>
      <protection locked="0"/>
    </xf>
    <xf numFmtId="0" fontId="0" fillId="44" borderId="23" xfId="0" applyFill="1" applyBorder="1" applyAlignment="1" applyProtection="1">
      <alignment/>
      <protection locked="0"/>
    </xf>
    <xf numFmtId="0" fontId="0" fillId="44" borderId="23" xfId="0" applyFont="1" applyFill="1" applyBorder="1" applyAlignment="1" applyProtection="1">
      <alignment vertical="top" wrapText="1"/>
      <protection locked="0"/>
    </xf>
    <xf numFmtId="0" fontId="0" fillId="44" borderId="23" xfId="0" applyFont="1" applyFill="1" applyBorder="1" applyAlignment="1" applyProtection="1">
      <alignment vertical="top" wrapText="1"/>
      <protection locked="0"/>
    </xf>
    <xf numFmtId="0" fontId="0" fillId="45" borderId="23" xfId="0" applyFill="1" applyBorder="1" applyAlignment="1">
      <alignment vertical="top" wrapText="1"/>
    </xf>
    <xf numFmtId="0" fontId="0" fillId="45" borderId="23" xfId="0" applyFill="1" applyBorder="1" applyAlignment="1" applyProtection="1">
      <alignment vertical="top" wrapText="1"/>
      <protection locked="0"/>
    </xf>
    <xf numFmtId="0" fontId="0" fillId="45" borderId="23" xfId="0" applyFont="1" applyFill="1" applyBorder="1" applyAlignment="1" applyProtection="1">
      <alignment vertical="top" wrapText="1"/>
      <protection locked="0"/>
    </xf>
    <xf numFmtId="0" fontId="0" fillId="45" borderId="23" xfId="0" applyFill="1" applyBorder="1" applyAlignment="1" applyProtection="1">
      <alignment/>
      <protection locked="0"/>
    </xf>
    <xf numFmtId="0" fontId="11" fillId="45" borderId="23" xfId="0" applyFont="1" applyFill="1" applyBorder="1" applyAlignment="1" applyProtection="1">
      <alignment/>
      <protection locked="0"/>
    </xf>
    <xf numFmtId="49" fontId="0" fillId="44" borderId="23" xfId="0" applyNumberFormat="1" applyFill="1" applyBorder="1" applyAlignment="1" applyProtection="1">
      <alignment vertical="top" wrapText="1"/>
      <protection locked="0"/>
    </xf>
    <xf numFmtId="49" fontId="0" fillId="44" borderId="23" xfId="0" applyNumberFormat="1" applyFill="1" applyBorder="1" applyAlignment="1" applyProtection="1">
      <alignment/>
      <protection locked="0"/>
    </xf>
    <xf numFmtId="0" fontId="0" fillId="45" borderId="23" xfId="55" applyFont="1" applyFill="1" applyBorder="1" applyAlignment="1" applyProtection="1">
      <alignment vertical="top" wrapText="1"/>
      <protection locked="0"/>
    </xf>
    <xf numFmtId="0" fontId="9" fillId="45" borderId="23" xfId="55" applyFill="1" applyBorder="1" applyAlignment="1" applyProtection="1">
      <alignment vertical="top" wrapText="1"/>
      <protection locked="0"/>
    </xf>
    <xf numFmtId="0" fontId="0" fillId="45" borderId="23" xfId="0" applyFont="1" applyFill="1" applyBorder="1" applyAlignment="1" applyProtection="1">
      <alignment vertical="top" wrapText="1"/>
      <protection locked="0"/>
    </xf>
    <xf numFmtId="49" fontId="0" fillId="45" borderId="23" xfId="0" applyNumberFormat="1" applyFill="1" applyBorder="1" applyAlignment="1" applyProtection="1">
      <alignment vertical="top" wrapText="1"/>
      <protection locked="0"/>
    </xf>
    <xf numFmtId="49" fontId="0" fillId="45" borderId="23" xfId="0" applyNumberFormat="1" applyFill="1" applyBorder="1" applyAlignment="1" applyProtection="1">
      <alignment/>
      <protection locked="0"/>
    </xf>
    <xf numFmtId="0" fontId="9" fillId="44" borderId="23" xfId="55" applyFill="1" applyBorder="1" applyAlignment="1" applyProtection="1">
      <alignment/>
      <protection locked="0"/>
    </xf>
    <xf numFmtId="0" fontId="9" fillId="44" borderId="23" xfId="55" applyFont="1" applyFill="1" applyBorder="1" applyAlignment="1" applyProtection="1">
      <alignment/>
      <protection locked="0"/>
    </xf>
    <xf numFmtId="0" fontId="0" fillId="45" borderId="23" xfId="0" applyFont="1" applyFill="1" applyBorder="1" applyAlignment="1">
      <alignment vertical="top" wrapText="1"/>
    </xf>
    <xf numFmtId="167" fontId="0" fillId="45" borderId="23" xfId="55" applyNumberFormat="1" applyFont="1" applyFill="1" applyBorder="1" applyAlignment="1" applyProtection="1">
      <alignment vertical="top" wrapText="1"/>
      <protection locked="0"/>
    </xf>
    <xf numFmtId="167" fontId="0" fillId="45" borderId="23" xfId="0" applyNumberFormat="1" applyFont="1" applyFill="1" applyBorder="1" applyAlignment="1" applyProtection="1">
      <alignment vertical="top" wrapText="1"/>
      <protection locked="0"/>
    </xf>
    <xf numFmtId="167" fontId="0" fillId="45" borderId="23" xfId="55" applyNumberFormat="1" applyFont="1" applyFill="1" applyBorder="1" applyAlignment="1" applyProtection="1">
      <alignment/>
      <protection locked="0"/>
    </xf>
    <xf numFmtId="167" fontId="0" fillId="45" borderId="23" xfId="0" applyNumberFormat="1" applyFont="1" applyFill="1" applyBorder="1" applyAlignment="1" applyProtection="1">
      <alignment/>
      <protection locked="0"/>
    </xf>
    <xf numFmtId="0" fontId="11" fillId="45" borderId="23" xfId="0" applyFont="1" applyFill="1" applyBorder="1" applyAlignment="1" applyProtection="1">
      <alignment vertical="top" wrapText="1"/>
      <protection locked="0"/>
    </xf>
    <xf numFmtId="0" fontId="0" fillId="45" borderId="23" xfId="0" applyFont="1" applyFill="1" applyBorder="1" applyAlignment="1" applyProtection="1">
      <alignment/>
      <protection locked="0"/>
    </xf>
    <xf numFmtId="0" fontId="65" fillId="0" borderId="0" xfId="0" applyFont="1" applyFill="1" applyAlignment="1">
      <alignment horizontal="center"/>
    </xf>
    <xf numFmtId="0" fontId="21" fillId="0" borderId="0" xfId="0" applyFont="1" applyAlignment="1">
      <alignment horizontal="left"/>
    </xf>
    <xf numFmtId="0" fontId="0" fillId="0" borderId="0"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center"/>
    </xf>
    <xf numFmtId="0" fontId="0" fillId="0" borderId="0" xfId="0" applyAlignment="1">
      <alignment horizontal="left"/>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2"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22" fillId="0" borderId="0" xfId="0" applyFont="1" applyFill="1" applyBorder="1" applyAlignment="1">
      <alignment horizontal="lef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0" fillId="0" borderId="0" xfId="0" applyFont="1" applyFill="1" applyAlignment="1">
      <alignment/>
    </xf>
    <xf numFmtId="0" fontId="0" fillId="0" borderId="0" xfId="59" applyFill="1">
      <alignment/>
      <protection/>
    </xf>
    <xf numFmtId="0" fontId="0" fillId="0" borderId="0" xfId="59" applyFill="1" applyAlignment="1">
      <alignment horizontal="right"/>
      <protection/>
    </xf>
    <xf numFmtId="0" fontId="65" fillId="0" borderId="0" xfId="59" applyFont="1" applyFill="1" applyAlignment="1">
      <alignment horizontal="center"/>
      <protection/>
    </xf>
    <xf numFmtId="0" fontId="0" fillId="0" borderId="0" xfId="59">
      <alignment/>
      <protection/>
    </xf>
    <xf numFmtId="0" fontId="16"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0" fillId="44" borderId="23" xfId="0" applyFont="1" applyFill="1" applyBorder="1" applyAlignment="1">
      <alignment vertical="top"/>
    </xf>
    <xf numFmtId="0" fontId="9" fillId="44" borderId="23" xfId="55" applyFill="1" applyBorder="1" applyAlignment="1" applyProtection="1">
      <alignment vertical="top"/>
      <protection locked="0"/>
    </xf>
    <xf numFmtId="0" fontId="0" fillId="44" borderId="23" xfId="55" applyFont="1" applyFill="1" applyBorder="1" applyAlignment="1" applyProtection="1">
      <alignment vertical="top"/>
      <protection locked="0"/>
    </xf>
    <xf numFmtId="0" fontId="0" fillId="44" borderId="23" xfId="0" applyFill="1" applyBorder="1" applyAlignment="1" applyProtection="1">
      <alignment vertical="top"/>
      <protection locked="0"/>
    </xf>
    <xf numFmtId="0" fontId="0" fillId="44" borderId="23" xfId="0" applyFont="1" applyFill="1" applyBorder="1" applyAlignment="1" applyProtection="1">
      <alignment vertical="top"/>
      <protection locked="0"/>
    </xf>
    <xf numFmtId="0" fontId="0" fillId="44" borderId="23" xfId="0" applyFill="1" applyBorder="1" applyAlignment="1" applyProtection="1">
      <alignment/>
      <protection locked="0"/>
    </xf>
    <xf numFmtId="0" fontId="0" fillId="39" borderId="13" xfId="59" applyFill="1" applyBorder="1" applyAlignment="1" applyProtection="1">
      <alignment vertical="center"/>
      <protection hidden="1"/>
    </xf>
    <xf numFmtId="175" fontId="0" fillId="39" borderId="13" xfId="59" applyNumberFormat="1" applyFill="1" applyBorder="1" applyAlignment="1" applyProtection="1">
      <alignment vertical="center"/>
      <protection hidden="1"/>
    </xf>
    <xf numFmtId="1" fontId="0" fillId="39" borderId="13" xfId="59" applyNumberFormat="1" applyFill="1" applyBorder="1" applyAlignment="1" applyProtection="1">
      <alignment vertical="center"/>
      <protection hidden="1"/>
    </xf>
    <xf numFmtId="0" fontId="0" fillId="0" borderId="32" xfId="0" applyBorder="1" applyAlignment="1">
      <alignment horizontal="left"/>
    </xf>
    <xf numFmtId="0" fontId="2" fillId="41" borderId="32" xfId="0" applyFont="1" applyFill="1" applyBorder="1" applyAlignment="1">
      <alignment horizontal="left" wrapText="1"/>
    </xf>
    <xf numFmtId="0" fontId="23" fillId="0" borderId="0" xfId="0" applyFont="1" applyFill="1" applyAlignment="1">
      <alignment/>
    </xf>
    <xf numFmtId="0" fontId="0" fillId="0" borderId="0" xfId="59" applyAlignment="1">
      <alignment vertical="center"/>
      <protection/>
    </xf>
    <xf numFmtId="0" fontId="0" fillId="0" borderId="21" xfId="0" applyFont="1" applyFill="1" applyBorder="1" applyAlignment="1">
      <alignment/>
    </xf>
    <xf numFmtId="0" fontId="0" fillId="0" borderId="13" xfId="0" applyFont="1" applyBorder="1" applyAlignment="1">
      <alignment horizontal="center" wrapText="1"/>
    </xf>
    <xf numFmtId="167" fontId="0" fillId="45" borderId="23" xfId="55" applyNumberFormat="1" applyFont="1" applyFill="1" applyBorder="1" applyAlignment="1" applyProtection="1">
      <alignment horizontal="left" vertical="top" wrapText="1"/>
      <protection locked="0"/>
    </xf>
    <xf numFmtId="0" fontId="0" fillId="0" borderId="13" xfId="0" applyFont="1" applyBorder="1" applyAlignment="1">
      <alignment wrapText="1"/>
    </xf>
    <xf numFmtId="0" fontId="0" fillId="0" borderId="13" xfId="0" applyFont="1" applyBorder="1" applyAlignment="1">
      <alignment/>
    </xf>
    <xf numFmtId="0" fontId="0" fillId="0" borderId="0" xfId="59" applyBorder="1" applyAlignment="1">
      <alignment horizontal="right"/>
      <protection/>
    </xf>
    <xf numFmtId="0" fontId="0" fillId="0" borderId="0" xfId="59" applyFont="1" applyBorder="1" applyAlignment="1">
      <alignment horizontal="left"/>
      <protection/>
    </xf>
    <xf numFmtId="0" fontId="16" fillId="0" borderId="0" xfId="59" applyFont="1" applyBorder="1">
      <alignment/>
      <protection/>
    </xf>
    <xf numFmtId="0" fontId="16" fillId="0" borderId="0" xfId="59" applyFont="1" applyBorder="1" applyAlignment="1">
      <alignment/>
      <protection/>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Alignment="1">
      <alignment vertical="center"/>
    </xf>
    <xf numFmtId="0" fontId="0" fillId="44" borderId="23" xfId="0" applyFill="1" applyBorder="1" applyAlignment="1" applyProtection="1">
      <alignment horizontal="left" vertical="top" wrapText="1"/>
      <protection locked="0"/>
    </xf>
    <xf numFmtId="0" fontId="65" fillId="0" borderId="0" xfId="0" applyFont="1" applyFill="1" applyAlignment="1">
      <alignment horizontal="center"/>
    </xf>
    <xf numFmtId="0" fontId="0" fillId="0" borderId="0" xfId="59" applyFont="1" applyFill="1" applyAlignment="1">
      <alignment vertical="center"/>
      <protection/>
    </xf>
    <xf numFmtId="0" fontId="2" fillId="0" borderId="0" xfId="59" applyFont="1" applyAlignment="1">
      <alignment horizontal="center" vertical="center"/>
      <protection/>
    </xf>
    <xf numFmtId="0" fontId="2" fillId="0" borderId="0" xfId="59" applyFont="1" applyAlignment="1">
      <alignment vertical="center"/>
      <protection/>
    </xf>
    <xf numFmtId="0" fontId="2" fillId="0" borderId="0" xfId="59" applyFont="1" applyFill="1" applyAlignment="1">
      <alignment vertical="center"/>
      <protection/>
    </xf>
    <xf numFmtId="0" fontId="0" fillId="0" borderId="0" xfId="0" applyFont="1" applyAlignment="1">
      <alignment horizontal="right"/>
    </xf>
    <xf numFmtId="0" fontId="0" fillId="0" borderId="0" xfId="0" applyFill="1" applyBorder="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horizontal="right"/>
    </xf>
    <xf numFmtId="0" fontId="0" fillId="0" borderId="0" xfId="59" applyAlignment="1">
      <alignment/>
      <protection/>
    </xf>
    <xf numFmtId="0" fontId="2" fillId="0" borderId="0" xfId="0" applyFont="1" applyFill="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45" borderId="23" xfId="0" applyFont="1" applyFill="1" applyBorder="1" applyAlignment="1" applyProtection="1">
      <alignment horizontal="left" vertical="top" wrapText="1"/>
      <protection locked="0"/>
    </xf>
    <xf numFmtId="0" fontId="0" fillId="0" borderId="13" xfId="0" applyNumberFormat="1" applyFill="1" applyBorder="1" applyAlignment="1" applyProtection="1">
      <alignment vertical="center"/>
      <protection locked="0"/>
    </xf>
    <xf numFmtId="0" fontId="0" fillId="0" borderId="13" xfId="0" applyNumberFormat="1" applyFill="1" applyBorder="1" applyAlignment="1" applyProtection="1">
      <alignment vertical="top"/>
      <protection locked="0"/>
    </xf>
    <xf numFmtId="0" fontId="0" fillId="39" borderId="13" xfId="59" applyNumberFormat="1" applyFill="1" applyBorder="1" applyAlignment="1" applyProtection="1">
      <alignment vertical="center"/>
      <protection hidden="1"/>
    </xf>
    <xf numFmtId="0" fontId="0" fillId="0" borderId="13" xfId="0" applyNumberFormat="1" applyFont="1" applyFill="1" applyBorder="1" applyAlignment="1" applyProtection="1">
      <alignment vertical="center"/>
      <protection locked="0"/>
    </xf>
    <xf numFmtId="0" fontId="0" fillId="0" borderId="0" xfId="59" applyAlignment="1">
      <alignment horizontal="center" vertical="center"/>
      <protection/>
    </xf>
    <xf numFmtId="1" fontId="0" fillId="0" borderId="0" xfId="59" applyNumberFormat="1" applyAlignment="1">
      <alignment horizontal="right"/>
      <protection/>
    </xf>
    <xf numFmtId="1" fontId="0" fillId="0" borderId="0" xfId="0" applyNumberFormat="1" applyFill="1" applyAlignment="1">
      <alignment/>
    </xf>
    <xf numFmtId="0" fontId="0" fillId="0" borderId="0" xfId="0" applyFont="1" applyFill="1" applyAlignment="1">
      <alignment horizontal="right"/>
    </xf>
    <xf numFmtId="3" fontId="0" fillId="0" borderId="0" xfId="0" applyNumberFormat="1" applyAlignment="1">
      <alignment/>
    </xf>
    <xf numFmtId="0" fontId="0" fillId="0" borderId="0" xfId="0" applyFont="1" applyFill="1" applyAlignment="1">
      <alignment/>
    </xf>
    <xf numFmtId="0" fontId="0" fillId="0" borderId="0" xfId="59" applyFill="1" applyAlignment="1" applyProtection="1">
      <alignment horizontal="left" vertical="top" wrapText="1"/>
      <protection locked="0"/>
    </xf>
    <xf numFmtId="0" fontId="0" fillId="0" borderId="0" xfId="59" applyFont="1" applyFill="1" applyAlignment="1" applyProtection="1">
      <alignment horizontal="left" vertical="top" wrapText="1"/>
      <protection locked="0"/>
    </xf>
    <xf numFmtId="0" fontId="0" fillId="45" borderId="0" xfId="59" applyFont="1" applyFill="1" applyAlignment="1" applyProtection="1">
      <alignment horizontal="left" vertical="top" wrapText="1"/>
      <protection locked="0"/>
    </xf>
    <xf numFmtId="0" fontId="0" fillId="45" borderId="0" xfId="59"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horizontal="left" vertical="top" wrapText="1"/>
      <protection locked="0"/>
    </xf>
    <xf numFmtId="49" fontId="0" fillId="45" borderId="0" xfId="59" applyNumberFormat="1" applyFill="1" applyAlignment="1" applyProtection="1">
      <alignment horizontal="left" vertical="top" wrapText="1"/>
      <protection locked="0"/>
    </xf>
    <xf numFmtId="0" fontId="0" fillId="0" borderId="0" xfId="59" applyFont="1">
      <alignment/>
      <protection/>
    </xf>
    <xf numFmtId="49" fontId="0" fillId="45" borderId="0" xfId="59" applyNumberFormat="1" applyFont="1" applyFill="1" applyAlignment="1" applyProtection="1">
      <alignment horizontal="left" vertical="top" wrapText="1"/>
      <protection locked="0"/>
    </xf>
    <xf numFmtId="11" fontId="0" fillId="0" borderId="0" xfId="0" applyNumberFormat="1" applyFill="1" applyAlignment="1">
      <alignment/>
    </xf>
    <xf numFmtId="2" fontId="0" fillId="0" borderId="0" xfId="0" applyNumberFormat="1" applyFill="1" applyAlignment="1">
      <alignment/>
    </xf>
    <xf numFmtId="175" fontId="0" fillId="0" borderId="0" xfId="0" applyNumberFormat="1" applyFill="1" applyAlignment="1">
      <alignment/>
    </xf>
    <xf numFmtId="187" fontId="0" fillId="0" borderId="0" xfId="42" applyNumberFormat="1" applyFont="1" applyFill="1" applyAlignment="1">
      <alignment/>
    </xf>
    <xf numFmtId="9" fontId="0" fillId="0" borderId="0" xfId="0" applyNumberFormat="1" applyFill="1" applyAlignment="1">
      <alignment/>
    </xf>
    <xf numFmtId="187" fontId="0" fillId="0" borderId="0" xfId="0" applyNumberFormat="1" applyFill="1" applyAlignment="1">
      <alignment/>
    </xf>
    <xf numFmtId="0" fontId="0" fillId="0" borderId="0" xfId="0" applyFont="1" applyFill="1" applyBorder="1" applyAlignment="1">
      <alignment horizontal="center"/>
    </xf>
    <xf numFmtId="2" fontId="0" fillId="0" borderId="0" xfId="0" applyNumberForma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175" fontId="0" fillId="0" borderId="0" xfId="0" applyNumberFormat="1" applyFill="1" applyBorder="1" applyAlignment="1">
      <alignment/>
    </xf>
    <xf numFmtId="174" fontId="0" fillId="0" borderId="0" xfId="0" applyNumberFormat="1" applyFill="1" applyBorder="1" applyAlignment="1">
      <alignment/>
    </xf>
    <xf numFmtId="1" fontId="0" fillId="0" borderId="0" xfId="0" applyNumberFormat="1" applyFill="1" applyBorder="1" applyAlignment="1">
      <alignment/>
    </xf>
    <xf numFmtId="9" fontId="0" fillId="0" borderId="0" xfId="62" applyFont="1" applyFill="1" applyBorder="1" applyAlignment="1">
      <alignment/>
    </xf>
    <xf numFmtId="1" fontId="2" fillId="0" borderId="0" xfId="0" applyNumberFormat="1" applyFont="1" applyFill="1" applyBorder="1" applyAlignment="1">
      <alignment/>
    </xf>
    <xf numFmtId="0" fontId="0" fillId="0" borderId="0" xfId="0" applyFont="1" applyBorder="1" applyAlignment="1">
      <alignment horizontal="left"/>
    </xf>
    <xf numFmtId="0" fontId="0" fillId="0" borderId="0" xfId="0" applyBorder="1" applyAlignment="1">
      <alignment horizontal="left"/>
    </xf>
    <xf numFmtId="11" fontId="0" fillId="0" borderId="0" xfId="0" applyNumberFormat="1" applyFill="1" applyBorder="1" applyAlignment="1">
      <alignment/>
    </xf>
    <xf numFmtId="11" fontId="0" fillId="0" borderId="0" xfId="0" applyNumberFormat="1" applyAlignment="1">
      <alignment/>
    </xf>
    <xf numFmtId="11" fontId="0" fillId="0" borderId="13" xfId="0" applyNumberFormat="1" applyFill="1" applyBorder="1" applyAlignment="1" applyProtection="1">
      <alignment vertical="center"/>
      <protection locked="0"/>
    </xf>
    <xf numFmtId="11" fontId="0" fillId="41" borderId="0" xfId="0" applyNumberFormat="1" applyFill="1" applyAlignment="1">
      <alignment/>
    </xf>
    <xf numFmtId="0" fontId="25" fillId="0" borderId="0" xfId="59" applyFont="1" applyFill="1">
      <alignment/>
      <protection/>
    </xf>
    <xf numFmtId="11" fontId="0" fillId="39" borderId="13" xfId="59" applyNumberFormat="1" applyFill="1" applyBorder="1" applyAlignment="1" applyProtection="1">
      <alignment vertical="center"/>
      <protection hidden="1"/>
    </xf>
    <xf numFmtId="0" fontId="0" fillId="46" borderId="33" xfId="0" applyFont="1" applyFill="1" applyBorder="1" applyAlignment="1">
      <alignment horizontal="left" vertical="center"/>
    </xf>
    <xf numFmtId="0" fontId="0" fillId="46" borderId="30" xfId="0" applyFont="1" applyFill="1" applyBorder="1" applyAlignment="1">
      <alignment horizontal="left" vertical="center"/>
    </xf>
    <xf numFmtId="0" fontId="0" fillId="44" borderId="30" xfId="0" applyFont="1" applyFill="1" applyBorder="1" applyAlignment="1">
      <alignment horizontal="left" vertical="center"/>
    </xf>
    <xf numFmtId="0" fontId="0" fillId="44" borderId="15" xfId="0" applyFont="1" applyFill="1" applyBorder="1" applyAlignment="1">
      <alignment horizontal="left" vertical="center"/>
    </xf>
    <xf numFmtId="0" fontId="0" fillId="44" borderId="34" xfId="0" applyFont="1" applyFill="1" applyBorder="1" applyAlignment="1">
      <alignment horizontal="left" vertical="center"/>
    </xf>
    <xf numFmtId="0" fontId="2" fillId="0" borderId="32" xfId="0" applyFont="1" applyFill="1" applyBorder="1" applyAlignment="1">
      <alignment horizontal="left"/>
    </xf>
    <xf numFmtId="0" fontId="66" fillId="0" borderId="0" xfId="0" applyFont="1" applyFill="1" applyAlignment="1">
      <alignment/>
    </xf>
    <xf numFmtId="0" fontId="2" fillId="43" borderId="23" xfId="0" applyFont="1" applyFill="1" applyBorder="1" applyAlignment="1" applyProtection="1">
      <alignment horizontal="left" vertical="top" wrapText="1"/>
      <protection hidden="1"/>
    </xf>
    <xf numFmtId="0" fontId="2" fillId="43" borderId="0" xfId="59" applyFont="1" applyFill="1" applyAlignment="1" applyProtection="1">
      <alignment horizontal="left" vertical="top" wrapText="1"/>
      <protection hidden="1"/>
    </xf>
    <xf numFmtId="0" fontId="6" fillId="37" borderId="0" xfId="0" applyFont="1" applyFill="1" applyAlignment="1">
      <alignment horizontal="center"/>
    </xf>
    <xf numFmtId="0" fontId="0" fillId="36" borderId="21"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7" borderId="0" xfId="0" applyFont="1" applyFill="1" applyAlignment="1">
      <alignment horizontal="left" wrapText="1"/>
    </xf>
    <xf numFmtId="0" fontId="2" fillId="44" borderId="35" xfId="0" applyFont="1" applyFill="1" applyBorder="1" applyAlignment="1">
      <alignment horizontal="center" vertical="center" textRotation="45" shrinkToFit="1"/>
    </xf>
    <xf numFmtId="0" fontId="2" fillId="44" borderId="36" xfId="0" applyFont="1" applyFill="1" applyBorder="1" applyAlignment="1">
      <alignment horizontal="center" vertical="center" textRotation="45" shrinkToFit="1"/>
    </xf>
    <xf numFmtId="0" fontId="0" fillId="44" borderId="15" xfId="0" applyFont="1" applyFill="1" applyBorder="1" applyAlignment="1">
      <alignment horizontal="left" vertical="center" wrapText="1"/>
    </xf>
    <xf numFmtId="0" fontId="0" fillId="44" borderId="37" xfId="0" applyFont="1" applyFill="1" applyBorder="1" applyAlignment="1">
      <alignment horizontal="left" vertical="center" wrapText="1"/>
    </xf>
    <xf numFmtId="0" fontId="0" fillId="44" borderId="34" xfId="0" applyFont="1" applyFill="1" applyBorder="1" applyAlignment="1">
      <alignment horizontal="left" vertical="center" wrapText="1"/>
    </xf>
    <xf numFmtId="0" fontId="0" fillId="44" borderId="17" xfId="0" applyFont="1" applyFill="1" applyBorder="1" applyAlignment="1">
      <alignment horizontal="left" vertical="center" wrapText="1"/>
    </xf>
    <xf numFmtId="0" fontId="2" fillId="46" borderId="38" xfId="0" applyFont="1" applyFill="1" applyBorder="1" applyAlignment="1">
      <alignment horizontal="center" textRotation="45"/>
    </xf>
    <xf numFmtId="0" fontId="2" fillId="46" borderId="35" xfId="0" applyFont="1" applyFill="1" applyBorder="1" applyAlignment="1">
      <alignment horizontal="center" textRotation="45"/>
    </xf>
    <xf numFmtId="0" fontId="0" fillId="46" borderId="33" xfId="0" applyFont="1" applyFill="1" applyBorder="1" applyAlignment="1">
      <alignment horizontal="left" vertical="center" wrapText="1"/>
    </xf>
    <xf numFmtId="0" fontId="0" fillId="46" borderId="39" xfId="0" applyFont="1" applyFill="1" applyBorder="1" applyAlignment="1">
      <alignment horizontal="left" vertical="center" wrapText="1"/>
    </xf>
    <xf numFmtId="0" fontId="0" fillId="46" borderId="15" xfId="0" applyFont="1" applyFill="1" applyBorder="1" applyAlignment="1">
      <alignment horizontal="left" vertical="center" wrapText="1"/>
    </xf>
    <xf numFmtId="0" fontId="0" fillId="46" borderId="37" xfId="0" applyFont="1" applyFill="1" applyBorder="1" applyAlignment="1">
      <alignment horizontal="left"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19" xfId="0" applyFont="1" applyBorder="1" applyAlignment="1">
      <alignment horizontal="center"/>
    </xf>
    <xf numFmtId="0" fontId="0" fillId="0" borderId="20"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0" borderId="20" xfId="0" applyBorder="1" applyAlignment="1" applyProtection="1">
      <alignment horizontal="left"/>
      <protection locked="0"/>
    </xf>
    <xf numFmtId="0" fontId="0" fillId="0" borderId="13" xfId="0" applyBorder="1" applyAlignment="1" applyProtection="1">
      <alignment horizontal="center"/>
      <protection locked="0"/>
    </xf>
    <xf numFmtId="0" fontId="2" fillId="36" borderId="13" xfId="0" applyFont="1" applyFill="1" applyBorder="1" applyAlignment="1">
      <alignment horizontal="left"/>
    </xf>
    <xf numFmtId="0" fontId="2" fillId="36" borderId="20"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2" fillId="36" borderId="20"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0" xfId="0" applyFont="1" applyFill="1" applyBorder="1" applyAlignment="1">
      <alignment horizontal="left"/>
    </xf>
    <xf numFmtId="0" fontId="2" fillId="36" borderId="16" xfId="0" applyFont="1" applyFill="1" applyBorder="1" applyAlignment="1">
      <alignment horizontal="left"/>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47" borderId="13" xfId="0" applyFont="1" applyFill="1" applyBorder="1" applyAlignment="1">
      <alignment horizontal="left"/>
    </xf>
    <xf numFmtId="0" fontId="2" fillId="47" borderId="20" xfId="0" applyFont="1" applyFill="1" applyBorder="1" applyAlignment="1">
      <alignment horizontal="left" vertical="top"/>
    </xf>
    <xf numFmtId="0" fontId="2" fillId="47" borderId="16" xfId="0" applyFont="1" applyFill="1" applyBorder="1" applyAlignment="1">
      <alignment horizontal="left" vertical="top"/>
    </xf>
    <xf numFmtId="0" fontId="18" fillId="0" borderId="21" xfId="0" applyFont="1" applyBorder="1" applyAlignment="1">
      <alignment/>
    </xf>
    <xf numFmtId="0" fontId="18" fillId="0" borderId="19" xfId="0" applyFont="1" applyBorder="1" applyAlignment="1">
      <alignment/>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1" xfId="0" applyFont="1" applyBorder="1" applyAlignment="1">
      <alignment wrapText="1"/>
    </xf>
    <xf numFmtId="0" fontId="8" fillId="0" borderId="19" xfId="0" applyFont="1" applyBorder="1" applyAlignment="1">
      <alignment wrapText="1"/>
    </xf>
    <xf numFmtId="0" fontId="65" fillId="0" borderId="0" xfId="0" applyFont="1" applyFill="1" applyAlignment="1">
      <alignment horizontal="center"/>
    </xf>
    <xf numFmtId="0" fontId="2" fillId="0" borderId="32" xfId="0" applyFont="1" applyFill="1" applyBorder="1" applyAlignment="1">
      <alignment horizontal="left" wrapText="1"/>
    </xf>
    <xf numFmtId="0" fontId="2" fillId="39" borderId="40" xfId="0" applyFont="1" applyFill="1" applyBorder="1" applyAlignment="1">
      <alignment horizontal="center" wrapText="1"/>
    </xf>
    <xf numFmtId="0" fontId="2" fillId="39" borderId="18" xfId="0" applyFont="1" applyFill="1" applyBorder="1" applyAlignment="1">
      <alignment horizontal="center" wrapText="1"/>
    </xf>
    <xf numFmtId="0" fontId="2" fillId="39" borderId="21" xfId="0" applyFont="1" applyFill="1" applyBorder="1" applyAlignment="1">
      <alignment horizontal="center"/>
    </xf>
    <xf numFmtId="0" fontId="2" fillId="39" borderId="22" xfId="0" applyFont="1" applyFill="1" applyBorder="1" applyAlignment="1">
      <alignment horizontal="center"/>
    </xf>
    <xf numFmtId="0" fontId="2" fillId="39" borderId="19" xfId="0" applyFont="1" applyFill="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8" fillId="0" borderId="21" xfId="0" applyFont="1" applyBorder="1" applyAlignment="1">
      <alignment wrapText="1"/>
    </xf>
    <xf numFmtId="0" fontId="18" fillId="0" borderId="19" xfId="0" applyFont="1" applyBorder="1" applyAlignment="1">
      <alignment wrapText="1"/>
    </xf>
    <xf numFmtId="0" fontId="0" fillId="0" borderId="25" xfId="0" applyNumberFormat="1" applyBorder="1" applyAlignment="1" applyProtection="1">
      <alignment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16" fillId="0" borderId="0" xfId="59" applyFont="1" applyBorder="1" applyAlignment="1">
      <alignment horizontal="center"/>
      <protection/>
    </xf>
    <xf numFmtId="0" fontId="0" fillId="0" borderId="0" xfId="59" applyAlignment="1">
      <alignment vertical="center" wrapText="1"/>
      <protection/>
    </xf>
    <xf numFmtId="0" fontId="24" fillId="0" borderId="0" xfId="0" applyFont="1" applyAlignment="1">
      <alignment horizontal="left" vertical="center" wrapText="1" readingOrder="1"/>
    </xf>
    <xf numFmtId="0" fontId="0" fillId="0" borderId="0" xfId="0" applyAlignment="1">
      <alignment vertical="center" readingOrder="1"/>
    </xf>
    <xf numFmtId="0" fontId="0" fillId="0" borderId="0" xfId="59" applyAlignment="1">
      <alignment horizontal="left" vertical="center" wrapText="1"/>
      <protection/>
    </xf>
    <xf numFmtId="0" fontId="0" fillId="0" borderId="0" xfId="59" applyAlignment="1">
      <alignment horizontal="left" vertical="center" wrapText="1" readingOrder="1"/>
      <protection/>
    </xf>
    <xf numFmtId="0" fontId="0" fillId="0" borderId="0" xfId="0" applyFont="1" applyFill="1" applyBorder="1" applyAlignment="1">
      <alignment horizontal="left" vertical="center" wrapText="1" readingOrder="1"/>
    </xf>
    <xf numFmtId="0" fontId="0" fillId="0" borderId="0" xfId="0" applyAlignment="1">
      <alignment vertical="center" wrapText="1" readingOrder="1"/>
    </xf>
    <xf numFmtId="0" fontId="0" fillId="0" borderId="0" xfId="59" applyAlignment="1">
      <alignment horizontal="left" vertical="center" readingOrder="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1982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8</xdr:row>
      <xdr:rowOff>133350</xdr:rowOff>
    </xdr:from>
    <xdr:to>
      <xdr:col>13</xdr:col>
      <xdr:colOff>2105025</xdr:colOff>
      <xdr:row>18</xdr:row>
      <xdr:rowOff>47625</xdr:rowOff>
    </xdr:to>
    <xdr:sp>
      <xdr:nvSpPr>
        <xdr:cNvPr id="1" name="Text Box 13"/>
        <xdr:cNvSpPr txBox="1">
          <a:spLocks noChangeArrowheads="1"/>
        </xdr:cNvSpPr>
      </xdr:nvSpPr>
      <xdr:spPr>
        <a:xfrm>
          <a:off x="7305675" y="1752600"/>
          <a:ext cx="8115300" cy="16002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Ethanol Storage </a:t>
          </a:r>
          <a:r>
            <a:rPr lang="en-US" cap="none" sz="1000" b="0" i="0" u="none" baseline="0">
              <a:solidFill>
                <a:srgbClr val="000000"/>
              </a:solidFill>
              <a:latin typeface="Arial"/>
              <a:ea typeface="Arial"/>
              <a:cs typeface="Arial"/>
            </a:rPr>
            <a:t>per kg of Fuel Dispensed.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material (steel) required for the construction of </a:t>
          </a:r>
          <a:r>
            <a:rPr lang="en-US" cap="none" sz="1000" b="0" i="0" u="none" baseline="0">
              <a:solidFill>
                <a:srgbClr val="000000"/>
              </a:solidFill>
              <a:latin typeface="Arial"/>
              <a:ea typeface="Arial"/>
              <a:cs typeface="Arial"/>
            </a:rPr>
            <a:t>vertical storage tanks at a bulk loading terminal that dispenses ethanol/gasoline blended fuels to tanker trucks. Only storage capacity for ethanol is included in the process; gasoline bulk storage is assumed to be existing. The total storage capacity of the bulk loading terminal is 720,000 gallons of fuel (including gasoline and ethanol), 500,000 gallons of which are new construction for ethanol storage. </a:t>
          </a:r>
          <a:r>
            <a:rPr lang="en-US" cap="none" sz="1000" b="0" i="0" u="none" baseline="0">
              <a:solidFill>
                <a:srgbClr val="000000"/>
              </a:solidFill>
              <a:latin typeface="Arial"/>
              <a:ea typeface="Arial"/>
              <a:cs typeface="Arial"/>
            </a:rPr>
            <a:t>The ethanol storage tanks are assumed to constructed of steel plate and stainless steels, with a 50/50 percent mass share between the two types of steels. Material requirements are apportioned over a 30-yr operating life for the storage facility.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pcs of ethanol storage per kg of fuel dispensed).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28675"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2743200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util1\p_san01_data01\Users\rseckard\Documents\Business\03C%20DOENETL\04%20FuelsLCA\Activity%202_I6-Biomass\14_Unit%20Process%20Production\Stage2_C_Locomotive\DS_Stage2_C_Locomotive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9"/>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36" t="s">
        <v>333</v>
      </c>
      <c r="B1" s="236"/>
      <c r="C1" s="236"/>
      <c r="D1" s="236"/>
      <c r="E1" s="236"/>
      <c r="F1" s="236"/>
      <c r="G1" s="236"/>
      <c r="H1" s="236"/>
      <c r="I1" s="236"/>
      <c r="J1" s="236"/>
      <c r="K1" s="236"/>
      <c r="L1" s="236"/>
      <c r="M1" s="236"/>
      <c r="N1" s="236"/>
      <c r="O1" s="54"/>
    </row>
    <row r="2" spans="1:15" ht="21" thickBot="1">
      <c r="A2" s="236" t="s">
        <v>138</v>
      </c>
      <c r="B2" s="236"/>
      <c r="C2" s="236"/>
      <c r="D2" s="236"/>
      <c r="E2" s="236"/>
      <c r="F2" s="236"/>
      <c r="G2" s="236"/>
      <c r="H2" s="236"/>
      <c r="I2" s="236"/>
      <c r="J2" s="236"/>
      <c r="K2" s="236"/>
      <c r="L2" s="236"/>
      <c r="M2" s="236"/>
      <c r="N2" s="236"/>
      <c r="O2" s="54"/>
    </row>
    <row r="3" spans="2:15" ht="12.75" customHeight="1" thickBot="1">
      <c r="B3" s="5"/>
      <c r="C3" s="53" t="s">
        <v>139</v>
      </c>
      <c r="D3" s="55" t="str">
        <f>'Data Summary'!D4</f>
        <v>Bulk Loading Terminal Ethanol Storage, 500K gal, Construction</v>
      </c>
      <c r="E3" s="56"/>
      <c r="F3" s="56"/>
      <c r="G3" s="56"/>
      <c r="H3" s="56"/>
      <c r="I3" s="56"/>
      <c r="J3" s="56"/>
      <c r="K3" s="56"/>
      <c r="L3" s="56"/>
      <c r="M3" s="57"/>
      <c r="N3" s="5"/>
      <c r="O3" s="5"/>
    </row>
    <row r="4" spans="2:15" ht="42.75" customHeight="1" thickBot="1">
      <c r="B4" s="5"/>
      <c r="C4" s="53" t="s">
        <v>140</v>
      </c>
      <c r="D4" s="237" t="str">
        <f>'Data Summary'!D6:M6</f>
        <v>This unit process models the mass of steel plate and stainless steel used for the construction of ethanol storage tanks with a total capacity of 500,000 gallons at a bulk loading terminal.</v>
      </c>
      <c r="E4" s="238"/>
      <c r="F4" s="238"/>
      <c r="G4" s="238"/>
      <c r="H4" s="238"/>
      <c r="I4" s="238"/>
      <c r="J4" s="238"/>
      <c r="K4" s="238"/>
      <c r="L4" s="238"/>
      <c r="M4" s="239"/>
      <c r="N4" s="5"/>
      <c r="O4" s="5"/>
    </row>
    <row r="5" spans="2:15" ht="39" customHeight="1" thickBot="1">
      <c r="B5" s="5"/>
      <c r="C5" s="53" t="s">
        <v>141</v>
      </c>
      <c r="D5" s="237" t="s">
        <v>343</v>
      </c>
      <c r="E5" s="238"/>
      <c r="F5" s="238"/>
      <c r="G5" s="238"/>
      <c r="H5" s="238"/>
      <c r="I5" s="238"/>
      <c r="J5" s="238"/>
      <c r="K5" s="238"/>
      <c r="L5" s="238"/>
      <c r="M5" s="239"/>
      <c r="N5" s="5"/>
      <c r="O5" s="5"/>
    </row>
    <row r="6" spans="2:15" ht="56.25" customHeight="1" thickBot="1">
      <c r="B6" s="5"/>
      <c r="C6" s="58" t="s">
        <v>142</v>
      </c>
      <c r="D6" s="237" t="s">
        <v>143</v>
      </c>
      <c r="E6" s="238"/>
      <c r="F6" s="238"/>
      <c r="G6" s="238"/>
      <c r="H6" s="238"/>
      <c r="I6" s="238"/>
      <c r="J6" s="238"/>
      <c r="K6" s="238"/>
      <c r="L6" s="238"/>
      <c r="M6" s="239"/>
      <c r="N6" s="5"/>
      <c r="O6" s="5"/>
    </row>
    <row r="7" spans="2:15" ht="12.75">
      <c r="B7" s="4" t="s">
        <v>144</v>
      </c>
      <c r="C7" s="4"/>
      <c r="D7" s="4"/>
      <c r="E7" s="4"/>
      <c r="F7" s="4"/>
      <c r="G7" s="4"/>
      <c r="H7" s="4"/>
      <c r="I7" s="4"/>
      <c r="J7" s="4"/>
      <c r="K7" s="4"/>
      <c r="L7" s="4"/>
      <c r="M7" s="4"/>
      <c r="N7" s="5"/>
      <c r="O7" s="5"/>
    </row>
    <row r="8" spans="2:15" ht="13.5" thickBot="1">
      <c r="B8" s="4"/>
      <c r="C8" s="4" t="s">
        <v>145</v>
      </c>
      <c r="D8" s="4" t="s">
        <v>146</v>
      </c>
      <c r="E8" s="4"/>
      <c r="F8" s="4"/>
      <c r="G8" s="4"/>
      <c r="H8" s="4"/>
      <c r="I8" s="4"/>
      <c r="J8" s="4"/>
      <c r="K8" s="4"/>
      <c r="L8" s="4"/>
      <c r="M8" s="4"/>
      <c r="N8" s="5"/>
      <c r="O8" s="5"/>
    </row>
    <row r="9" spans="1:27" s="23" customFormat="1" ht="15" customHeight="1">
      <c r="A9" s="5"/>
      <c r="B9" s="247" t="s">
        <v>147</v>
      </c>
      <c r="C9" s="227" t="s">
        <v>148</v>
      </c>
      <c r="D9" s="249" t="s">
        <v>187</v>
      </c>
      <c r="E9" s="249"/>
      <c r="F9" s="249"/>
      <c r="G9" s="249"/>
      <c r="H9" s="249"/>
      <c r="I9" s="249"/>
      <c r="J9" s="249"/>
      <c r="K9" s="249"/>
      <c r="L9" s="249"/>
      <c r="M9" s="250"/>
      <c r="N9" s="5"/>
      <c r="O9" s="5"/>
      <c r="P9" s="5"/>
      <c r="Q9" s="5"/>
      <c r="R9" s="5"/>
      <c r="S9" s="5"/>
      <c r="T9" s="5"/>
      <c r="U9" s="5"/>
      <c r="V9" s="5"/>
      <c r="W9" s="5"/>
      <c r="X9" s="5"/>
      <c r="Y9" s="5"/>
      <c r="Z9" s="5"/>
      <c r="AA9" s="5"/>
    </row>
    <row r="10" spans="1:27" s="23" customFormat="1" ht="15" customHeight="1">
      <c r="A10" s="5"/>
      <c r="B10" s="248"/>
      <c r="C10" s="228" t="s">
        <v>149</v>
      </c>
      <c r="D10" s="251" t="s">
        <v>150</v>
      </c>
      <c r="E10" s="251"/>
      <c r="F10" s="251"/>
      <c r="G10" s="251"/>
      <c r="H10" s="251"/>
      <c r="I10" s="251"/>
      <c r="J10" s="251"/>
      <c r="K10" s="251"/>
      <c r="L10" s="251"/>
      <c r="M10" s="252"/>
      <c r="N10" s="5"/>
      <c r="O10" s="5"/>
      <c r="P10" s="5"/>
      <c r="Q10" s="5"/>
      <c r="R10" s="5"/>
      <c r="S10" s="5"/>
      <c r="T10" s="5"/>
      <c r="U10" s="5"/>
      <c r="V10" s="5"/>
      <c r="W10" s="5"/>
      <c r="X10" s="5"/>
      <c r="Y10" s="5"/>
      <c r="Z10" s="5"/>
      <c r="AA10" s="5"/>
    </row>
    <row r="11" spans="1:27" s="23" customFormat="1" ht="15" customHeight="1">
      <c r="A11" s="5"/>
      <c r="B11" s="248"/>
      <c r="C11" s="228" t="s">
        <v>127</v>
      </c>
      <c r="D11" s="251" t="s">
        <v>151</v>
      </c>
      <c r="E11" s="251"/>
      <c r="F11" s="251"/>
      <c r="G11" s="251"/>
      <c r="H11" s="251"/>
      <c r="I11" s="251"/>
      <c r="J11" s="251"/>
      <c r="K11" s="251"/>
      <c r="L11" s="251"/>
      <c r="M11" s="252"/>
      <c r="N11" s="5"/>
      <c r="O11" s="5"/>
      <c r="P11" s="5"/>
      <c r="Q11" s="5"/>
      <c r="R11" s="5"/>
      <c r="S11" s="5"/>
      <c r="T11" s="5"/>
      <c r="U11" s="5"/>
      <c r="V11" s="5"/>
      <c r="W11" s="5"/>
      <c r="X11" s="5"/>
      <c r="Y11" s="5"/>
      <c r="Z11" s="5"/>
      <c r="AA11" s="5"/>
    </row>
    <row r="12" spans="2:15" ht="15" customHeight="1">
      <c r="B12" s="241" t="s">
        <v>152</v>
      </c>
      <c r="C12" s="229" t="s">
        <v>214</v>
      </c>
      <c r="D12" s="243" t="s">
        <v>300</v>
      </c>
      <c r="E12" s="243"/>
      <c r="F12" s="243"/>
      <c r="G12" s="243"/>
      <c r="H12" s="243"/>
      <c r="I12" s="243"/>
      <c r="J12" s="243"/>
      <c r="K12" s="243"/>
      <c r="L12" s="243"/>
      <c r="M12" s="244"/>
      <c r="N12" s="5"/>
      <c r="O12" s="5"/>
    </row>
    <row r="13" spans="2:15" ht="15" customHeight="1">
      <c r="B13" s="241"/>
      <c r="C13" s="230" t="s">
        <v>153</v>
      </c>
      <c r="D13" s="243" t="s">
        <v>186</v>
      </c>
      <c r="E13" s="243"/>
      <c r="F13" s="243"/>
      <c r="G13" s="243"/>
      <c r="H13" s="243"/>
      <c r="I13" s="243"/>
      <c r="J13" s="243"/>
      <c r="K13" s="243"/>
      <c r="L13" s="243"/>
      <c r="M13" s="244"/>
      <c r="N13" s="5"/>
      <c r="O13" s="5"/>
    </row>
    <row r="14" spans="2:15" ht="15" customHeight="1" thickBot="1">
      <c r="B14" s="242"/>
      <c r="C14" s="231" t="s">
        <v>189</v>
      </c>
      <c r="D14" s="245" t="s">
        <v>189</v>
      </c>
      <c r="E14" s="245"/>
      <c r="F14" s="245"/>
      <c r="G14" s="245"/>
      <c r="H14" s="245"/>
      <c r="I14" s="245"/>
      <c r="J14" s="245"/>
      <c r="K14" s="245"/>
      <c r="L14" s="245"/>
      <c r="M14" s="246"/>
      <c r="N14" s="5"/>
      <c r="O14" s="5"/>
    </row>
    <row r="15" spans="2:15" ht="12.75">
      <c r="B15" s="4"/>
      <c r="C15" s="4"/>
      <c r="D15" s="4"/>
      <c r="E15" s="4"/>
      <c r="F15" s="4"/>
      <c r="G15" s="4"/>
      <c r="H15" s="4"/>
      <c r="I15" s="4"/>
      <c r="J15" s="4"/>
      <c r="K15" s="4"/>
      <c r="L15" s="4"/>
      <c r="M15" s="4"/>
      <c r="N15" s="5"/>
      <c r="O15" s="5"/>
    </row>
    <row r="16" spans="2:15" ht="12.75">
      <c r="B16" s="4" t="s">
        <v>154</v>
      </c>
      <c r="C16" s="4"/>
      <c r="D16" s="4"/>
      <c r="E16" s="4"/>
      <c r="F16" s="4"/>
      <c r="G16" s="4"/>
      <c r="H16" s="4"/>
      <c r="I16" s="4"/>
      <c r="J16" s="4"/>
      <c r="K16" s="4"/>
      <c r="L16" s="4"/>
      <c r="M16" s="4"/>
      <c r="N16" s="5"/>
      <c r="O16" s="5"/>
    </row>
    <row r="17" spans="2:15" ht="38.25" customHeight="1">
      <c r="B17" s="4"/>
      <c r="C17" s="240" t="s">
        <v>331</v>
      </c>
      <c r="D17" s="240"/>
      <c r="E17" s="240"/>
      <c r="F17" s="240"/>
      <c r="G17" s="240"/>
      <c r="H17" s="240"/>
      <c r="I17" s="240"/>
      <c r="J17" s="240"/>
      <c r="K17" s="240"/>
      <c r="L17" s="240"/>
      <c r="M17" s="240"/>
      <c r="N17" s="5"/>
      <c r="O17" s="5"/>
    </row>
    <row r="18" spans="2:15" ht="12.75">
      <c r="B18" s="4" t="s">
        <v>155</v>
      </c>
      <c r="C18" s="4"/>
      <c r="D18" s="4"/>
      <c r="E18" s="4"/>
      <c r="F18" s="4"/>
      <c r="G18" s="22"/>
      <c r="H18" s="22"/>
      <c r="I18" s="22"/>
      <c r="J18" s="22"/>
      <c r="K18" s="22"/>
      <c r="L18" s="22"/>
      <c r="M18" s="22"/>
      <c r="N18" s="5"/>
      <c r="O18" s="5"/>
    </row>
    <row r="19" spans="2:15" ht="12.75">
      <c r="B19" s="22"/>
      <c r="C19" s="22" t="s">
        <v>156</v>
      </c>
      <c r="D19" s="22"/>
      <c r="E19" s="59" t="s">
        <v>157</v>
      </c>
      <c r="F19" s="60"/>
      <c r="G19" s="22" t="s">
        <v>158</v>
      </c>
      <c r="H19" s="22"/>
      <c r="I19" s="22"/>
      <c r="J19" s="22"/>
      <c r="K19" s="22"/>
      <c r="L19" s="22"/>
      <c r="M19" s="22"/>
      <c r="N19" s="5"/>
      <c r="O19" s="5"/>
    </row>
    <row r="20" spans="2:15" ht="12.75">
      <c r="B20" s="22"/>
      <c r="C20" s="22" t="s">
        <v>159</v>
      </c>
      <c r="D20" s="22"/>
      <c r="E20" s="22"/>
      <c r="F20" s="22"/>
      <c r="G20" s="22"/>
      <c r="H20" s="22"/>
      <c r="I20" s="22"/>
      <c r="J20" s="22"/>
      <c r="K20" s="22"/>
      <c r="L20" s="22"/>
      <c r="M20" s="22"/>
      <c r="N20" s="5"/>
      <c r="O20" s="5"/>
    </row>
    <row r="21" spans="2:15" ht="12.75">
      <c r="B21" s="22"/>
      <c r="C21" s="22" t="s">
        <v>342</v>
      </c>
      <c r="D21" s="22"/>
      <c r="E21" s="22"/>
      <c r="F21" s="22"/>
      <c r="G21" s="22"/>
      <c r="H21" s="22"/>
      <c r="I21" s="22"/>
      <c r="J21" s="22"/>
      <c r="K21" s="22"/>
      <c r="L21" s="22"/>
      <c r="M21" s="22"/>
      <c r="N21" s="5"/>
      <c r="O21" s="5"/>
    </row>
    <row r="22" spans="2:15" ht="12.75">
      <c r="B22" s="22"/>
      <c r="C22" s="22" t="s">
        <v>190</v>
      </c>
      <c r="D22" s="22"/>
      <c r="E22" s="22"/>
      <c r="F22" s="22"/>
      <c r="G22" s="22"/>
      <c r="H22" s="22"/>
      <c r="I22" s="22"/>
      <c r="J22" s="22"/>
      <c r="K22" s="22"/>
      <c r="L22" s="22"/>
      <c r="M22" s="22"/>
      <c r="N22" s="5"/>
      <c r="O22" s="5"/>
    </row>
    <row r="23" spans="2:15" ht="12.75">
      <c r="B23" s="22"/>
      <c r="C23" s="22" t="s">
        <v>160</v>
      </c>
      <c r="D23" s="22"/>
      <c r="E23" s="22"/>
      <c r="F23" s="22"/>
      <c r="G23" s="22"/>
      <c r="H23" s="22"/>
      <c r="I23" s="22"/>
      <c r="J23" s="22"/>
      <c r="K23" s="22"/>
      <c r="L23" s="22"/>
      <c r="M23" s="22"/>
      <c r="N23" s="22"/>
      <c r="O23" s="22"/>
    </row>
    <row r="24" spans="2:15" ht="12.75">
      <c r="B24" s="22"/>
      <c r="C24" s="22" t="s">
        <v>197</v>
      </c>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4" t="s">
        <v>161</v>
      </c>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row r="498" spans="2:15" ht="12.75">
      <c r="B498" s="22"/>
      <c r="C498" s="22"/>
      <c r="D498" s="22"/>
      <c r="E498" s="22"/>
      <c r="F498" s="22"/>
      <c r="G498" s="22"/>
      <c r="H498" s="22"/>
      <c r="I498" s="22"/>
      <c r="J498" s="22"/>
      <c r="K498" s="22"/>
      <c r="L498" s="22"/>
      <c r="M498" s="22"/>
      <c r="N498" s="22"/>
      <c r="O498" s="22"/>
    </row>
    <row r="499" spans="2:15" ht="12.75">
      <c r="B499" s="22"/>
      <c r="C499" s="22"/>
      <c r="D499" s="22"/>
      <c r="E499" s="22"/>
      <c r="F499" s="22"/>
      <c r="G499" s="22"/>
      <c r="H499" s="22"/>
      <c r="I499" s="22"/>
      <c r="J499" s="22"/>
      <c r="K499" s="22"/>
      <c r="L499" s="22"/>
      <c r="M499" s="22"/>
      <c r="N499" s="22"/>
      <c r="O499" s="22"/>
    </row>
  </sheetData>
  <sheetProtection/>
  <mergeCells count="14">
    <mergeCell ref="D9:M9"/>
    <mergeCell ref="D10:M10"/>
    <mergeCell ref="D11:M11"/>
    <mergeCell ref="D13:M13"/>
    <mergeCell ref="A1:N1"/>
    <mergeCell ref="A2:N2"/>
    <mergeCell ref="D4:M4"/>
    <mergeCell ref="D5:M5"/>
    <mergeCell ref="D6:M6"/>
    <mergeCell ref="C17:M17"/>
    <mergeCell ref="B12:B14"/>
    <mergeCell ref="D12:M12"/>
    <mergeCell ref="D14:M14"/>
    <mergeCell ref="B9:B11"/>
  </mergeCells>
  <printOptions/>
  <pageMargins left="0.25" right="0.25" top="0.5" bottom="0.5" header="0.3" footer="0.3"/>
  <pageSetup horizontalDpi="1200" verticalDpi="1200" orientation="landscape" r:id="rId2"/>
  <headerFooter>
    <oddFooter>&amp;CPage &amp;P&amp;R&amp;F</oddFooter>
  </headerFooter>
  <rowBreaks count="1" manualBreakCount="1">
    <brk id="25"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45"/>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36" t="s">
        <v>333</v>
      </c>
      <c r="C1" s="236"/>
      <c r="D1" s="236"/>
      <c r="E1" s="236"/>
      <c r="F1" s="236"/>
      <c r="G1" s="236"/>
      <c r="H1" s="236"/>
      <c r="I1" s="236"/>
      <c r="J1" s="236"/>
      <c r="K1" s="236"/>
      <c r="L1" s="236"/>
      <c r="M1" s="236"/>
      <c r="N1" s="236"/>
      <c r="O1" s="236"/>
    </row>
    <row r="2" spans="2:15" ht="20.25">
      <c r="B2" s="236" t="s">
        <v>16</v>
      </c>
      <c r="C2" s="236"/>
      <c r="D2" s="236"/>
      <c r="E2" s="236"/>
      <c r="F2" s="236"/>
      <c r="G2" s="236"/>
      <c r="H2" s="236"/>
      <c r="I2" s="236"/>
      <c r="J2" s="236"/>
      <c r="K2" s="236"/>
      <c r="L2" s="236"/>
      <c r="M2" s="236"/>
      <c r="N2" s="236"/>
      <c r="O2" s="236"/>
    </row>
    <row r="3" spans="2:14" ht="5.25" customHeight="1">
      <c r="B3" s="4"/>
      <c r="C3" s="5"/>
      <c r="D3" s="5"/>
      <c r="E3" s="5"/>
      <c r="F3" s="5"/>
      <c r="G3" s="5"/>
      <c r="H3" s="5"/>
      <c r="J3" s="5"/>
      <c r="K3" s="5"/>
      <c r="L3" s="5"/>
      <c r="M3" s="5"/>
      <c r="N3" s="5"/>
    </row>
    <row r="4" spans="2:5" s="5" customFormat="1" ht="13.5" thickBot="1">
      <c r="B4" s="274" t="s">
        <v>17</v>
      </c>
      <c r="C4" s="274"/>
      <c r="D4" s="46" t="s">
        <v>301</v>
      </c>
      <c r="E4" s="27"/>
    </row>
    <row r="5" spans="2:14" ht="13.5" thickBot="1">
      <c r="B5" s="274" t="s">
        <v>18</v>
      </c>
      <c r="C5" s="274"/>
      <c r="D5" s="16">
        <v>1</v>
      </c>
      <c r="E5" s="47" t="s">
        <v>188</v>
      </c>
      <c r="F5" s="10" t="s">
        <v>11</v>
      </c>
      <c r="G5" s="272" t="s">
        <v>334</v>
      </c>
      <c r="H5" s="273"/>
      <c r="I5" s="273"/>
      <c r="J5" s="273"/>
      <c r="K5" s="45" t="s">
        <v>127</v>
      </c>
      <c r="L5" s="153" t="str">
        <f>DQI!I6</f>
        <v>2,2,2,2,1</v>
      </c>
      <c r="M5" s="44"/>
      <c r="N5" s="5" t="s">
        <v>162</v>
      </c>
    </row>
    <row r="6" spans="2:14" s="5" customFormat="1" ht="27.75" customHeight="1">
      <c r="B6" s="275" t="s">
        <v>19</v>
      </c>
      <c r="C6" s="276"/>
      <c r="D6" s="269" t="s">
        <v>332</v>
      </c>
      <c r="E6" s="270"/>
      <c r="F6" s="270"/>
      <c r="G6" s="270"/>
      <c r="H6" s="270"/>
      <c r="I6" s="270"/>
      <c r="J6" s="270"/>
      <c r="K6" s="270"/>
      <c r="L6" s="271"/>
      <c r="M6" s="271"/>
      <c r="N6" s="28"/>
    </row>
    <row r="7" spans="2:14" ht="13.5" thickBot="1">
      <c r="B7" s="4"/>
      <c r="C7" s="5"/>
      <c r="D7" s="5"/>
      <c r="E7" s="5"/>
      <c r="F7" s="5"/>
      <c r="G7" s="5"/>
      <c r="H7" s="5"/>
      <c r="J7" s="5"/>
      <c r="K7" s="5"/>
      <c r="L7" s="5"/>
      <c r="M7" s="5"/>
      <c r="N7" s="5"/>
    </row>
    <row r="8" spans="1:23" s="2" customFormat="1" ht="13.5" thickBot="1">
      <c r="A8" s="6"/>
      <c r="B8" s="253" t="s">
        <v>27</v>
      </c>
      <c r="C8" s="254"/>
      <c r="D8" s="254"/>
      <c r="E8" s="254"/>
      <c r="F8" s="254"/>
      <c r="G8" s="254"/>
      <c r="H8" s="254"/>
      <c r="I8" s="254"/>
      <c r="J8" s="254"/>
      <c r="K8" s="254"/>
      <c r="L8" s="254"/>
      <c r="M8" s="254"/>
      <c r="N8" s="255"/>
      <c r="O8" s="6"/>
      <c r="P8" s="6"/>
      <c r="Q8" s="6"/>
      <c r="R8" s="6"/>
      <c r="S8" s="6"/>
      <c r="T8" s="6"/>
      <c r="U8" s="6"/>
      <c r="V8" s="6"/>
      <c r="W8" s="6"/>
    </row>
    <row r="9" spans="2:14" ht="12.75">
      <c r="B9" s="4"/>
      <c r="C9" s="5"/>
      <c r="D9" s="5"/>
      <c r="E9" s="5"/>
      <c r="F9" s="5"/>
      <c r="G9" s="5"/>
      <c r="H9" s="5"/>
      <c r="J9" s="5"/>
      <c r="K9" s="5"/>
      <c r="L9" s="5"/>
      <c r="M9" s="5"/>
      <c r="N9" s="5"/>
    </row>
    <row r="10" spans="2:14" ht="12.75">
      <c r="B10" s="261" t="s">
        <v>20</v>
      </c>
      <c r="C10" s="261"/>
      <c r="D10" s="256" t="s">
        <v>163</v>
      </c>
      <c r="E10" s="257"/>
      <c r="F10" s="5"/>
      <c r="G10" s="5"/>
      <c r="H10" s="5"/>
      <c r="J10" s="5"/>
      <c r="K10" s="5"/>
      <c r="L10" s="5"/>
      <c r="M10" s="5"/>
      <c r="N10" s="5"/>
    </row>
    <row r="11" spans="2:14" ht="12.75">
      <c r="B11" s="267" t="s">
        <v>81</v>
      </c>
      <c r="C11" s="268"/>
      <c r="D11" s="259" t="s">
        <v>164</v>
      </c>
      <c r="E11" s="257"/>
      <c r="F11" s="5"/>
      <c r="G11" s="5"/>
      <c r="H11" s="5"/>
      <c r="J11" s="5"/>
      <c r="K11" s="5"/>
      <c r="L11" s="5"/>
      <c r="M11" s="5"/>
      <c r="N11" s="5"/>
    </row>
    <row r="12" spans="2:14" ht="12.75">
      <c r="B12" s="261" t="s">
        <v>21</v>
      </c>
      <c r="C12" s="261"/>
      <c r="D12" s="258">
        <v>2009</v>
      </c>
      <c r="E12" s="258"/>
      <c r="F12" s="5"/>
      <c r="G12" s="5"/>
      <c r="H12" s="5"/>
      <c r="J12" s="5"/>
      <c r="K12" s="5"/>
      <c r="L12" s="5"/>
      <c r="M12" s="5"/>
      <c r="N12" s="5"/>
    </row>
    <row r="13" spans="2:14" ht="12.75">
      <c r="B13" s="261" t="s">
        <v>22</v>
      </c>
      <c r="C13" s="261"/>
      <c r="D13" s="258" t="s">
        <v>86</v>
      </c>
      <c r="E13" s="258"/>
      <c r="F13" s="5"/>
      <c r="G13" s="5"/>
      <c r="H13" s="5"/>
      <c r="J13" s="5"/>
      <c r="K13" s="5"/>
      <c r="L13" s="5"/>
      <c r="M13" s="5"/>
      <c r="N13" s="5"/>
    </row>
    <row r="14" spans="2:14" ht="12.75">
      <c r="B14" s="261" t="s">
        <v>23</v>
      </c>
      <c r="C14" s="261"/>
      <c r="D14" s="258" t="s">
        <v>50</v>
      </c>
      <c r="E14" s="258"/>
      <c r="F14" s="5"/>
      <c r="G14" s="5"/>
      <c r="H14" s="5"/>
      <c r="J14" s="5"/>
      <c r="K14" s="5"/>
      <c r="L14" s="5"/>
      <c r="M14" s="5"/>
      <c r="N14" s="5"/>
    </row>
    <row r="15" spans="2:14" ht="12.75">
      <c r="B15" s="261" t="s">
        <v>24</v>
      </c>
      <c r="C15" s="261"/>
      <c r="D15" s="258" t="s">
        <v>165</v>
      </c>
      <c r="E15" s="258"/>
      <c r="F15" s="5"/>
      <c r="G15" s="5"/>
      <c r="H15" s="5"/>
      <c r="J15" s="5"/>
      <c r="K15" s="5"/>
      <c r="L15" s="5"/>
      <c r="M15" s="5"/>
      <c r="N15" s="5"/>
    </row>
    <row r="16" spans="2:14" ht="12.75">
      <c r="B16" s="261" t="s">
        <v>25</v>
      </c>
      <c r="C16" s="261"/>
      <c r="D16" s="258" t="s">
        <v>53</v>
      </c>
      <c r="E16" s="258"/>
      <c r="F16" s="5"/>
      <c r="G16" s="5"/>
      <c r="H16" s="5"/>
      <c r="J16" s="5"/>
      <c r="K16" s="5"/>
      <c r="L16" s="5"/>
      <c r="M16" s="5"/>
      <c r="N16" s="5"/>
    </row>
    <row r="17" spans="2:14" ht="18" customHeight="1">
      <c r="B17" s="265" t="s">
        <v>26</v>
      </c>
      <c r="C17" s="266"/>
      <c r="D17" s="260"/>
      <c r="E17" s="260"/>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53" t="s">
        <v>28</v>
      </c>
      <c r="C20" s="254"/>
      <c r="D20" s="254"/>
      <c r="E20" s="254"/>
      <c r="F20" s="254"/>
      <c r="G20" s="254"/>
      <c r="H20" s="254"/>
      <c r="I20" s="254"/>
      <c r="J20" s="254"/>
      <c r="K20" s="254"/>
      <c r="L20" s="254"/>
      <c r="M20" s="254"/>
      <c r="N20" s="255"/>
      <c r="O20" s="6"/>
      <c r="P20" s="6"/>
      <c r="Q20" s="6"/>
      <c r="R20" s="6"/>
      <c r="S20" s="6"/>
      <c r="T20" s="6"/>
      <c r="U20" s="6"/>
      <c r="V20" s="6"/>
      <c r="W20" s="6"/>
    </row>
    <row r="21" spans="2:14" ht="12.75">
      <c r="B21" s="4"/>
      <c r="C21" s="5"/>
      <c r="D21" s="5"/>
      <c r="E21" s="5"/>
      <c r="F21" s="5"/>
      <c r="G21" s="61" t="s">
        <v>166</v>
      </c>
      <c r="H21" s="5"/>
      <c r="J21" s="5"/>
      <c r="K21" s="5"/>
      <c r="L21" s="5"/>
      <c r="M21" s="5"/>
      <c r="N21" s="5"/>
    </row>
    <row r="22" spans="2:14" ht="12.75">
      <c r="B22" s="4"/>
      <c r="C22" s="3" t="s">
        <v>31</v>
      </c>
      <c r="D22" s="3" t="s">
        <v>32</v>
      </c>
      <c r="E22" s="3" t="s">
        <v>33</v>
      </c>
      <c r="F22" s="3" t="s">
        <v>41</v>
      </c>
      <c r="G22" s="3" t="s">
        <v>34</v>
      </c>
      <c r="H22" s="18" t="s">
        <v>7</v>
      </c>
      <c r="I22" s="262" t="s">
        <v>9</v>
      </c>
      <c r="J22" s="263"/>
      <c r="K22" s="263"/>
      <c r="L22" s="263"/>
      <c r="M22" s="263"/>
      <c r="N22" s="264"/>
    </row>
    <row r="23" spans="1:23" s="23" customFormat="1" ht="12.75">
      <c r="A23" s="5"/>
      <c r="B23" s="4"/>
      <c r="C23" s="29"/>
      <c r="D23" s="24"/>
      <c r="E23" s="30"/>
      <c r="F23" s="29"/>
      <c r="G23" s="24"/>
      <c r="H23" s="25"/>
      <c r="I23" s="26"/>
      <c r="J23" s="26"/>
      <c r="K23" s="26"/>
      <c r="L23" s="26"/>
      <c r="M23" s="26"/>
      <c r="N23" s="27"/>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53" t="s">
        <v>29</v>
      </c>
      <c r="C26" s="254"/>
      <c r="D26" s="254"/>
      <c r="E26" s="254"/>
      <c r="F26" s="254"/>
      <c r="G26" s="254"/>
      <c r="H26" s="254"/>
      <c r="I26" s="254"/>
      <c r="J26" s="254"/>
      <c r="K26" s="254"/>
      <c r="L26" s="254"/>
      <c r="M26" s="254"/>
      <c r="N26" s="255"/>
      <c r="O26" s="6"/>
      <c r="P26" s="6"/>
      <c r="Q26" s="6"/>
      <c r="R26" s="6"/>
      <c r="S26" s="6"/>
      <c r="T26" s="6"/>
      <c r="U26" s="6"/>
      <c r="V26" s="6"/>
      <c r="W26" s="6"/>
    </row>
    <row r="27" spans="2:14" ht="12.75">
      <c r="B27" s="4"/>
      <c r="C27" s="5"/>
      <c r="D27" s="5"/>
      <c r="E27" s="5"/>
      <c r="F27" s="5"/>
      <c r="G27" s="5"/>
      <c r="H27" s="61" t="s">
        <v>167</v>
      </c>
      <c r="J27" s="5"/>
      <c r="K27" s="5"/>
      <c r="L27" s="5"/>
      <c r="M27" s="5"/>
      <c r="N27" s="5"/>
    </row>
    <row r="28" spans="2:14" ht="12.75">
      <c r="B28" s="4"/>
      <c r="C28" s="3" t="s">
        <v>35</v>
      </c>
      <c r="D28" s="3" t="s">
        <v>40</v>
      </c>
      <c r="E28" s="3" t="s">
        <v>33</v>
      </c>
      <c r="F28" s="3" t="s">
        <v>41</v>
      </c>
      <c r="G28" s="3" t="s">
        <v>35</v>
      </c>
      <c r="H28" s="3" t="s">
        <v>37</v>
      </c>
      <c r="I28" s="3" t="s">
        <v>14</v>
      </c>
      <c r="J28" s="3" t="s">
        <v>13</v>
      </c>
      <c r="K28" s="3" t="s">
        <v>38</v>
      </c>
      <c r="L28" s="3" t="s">
        <v>39</v>
      </c>
      <c r="M28" s="3" t="s">
        <v>7</v>
      </c>
      <c r="N28" s="3" t="s">
        <v>9</v>
      </c>
    </row>
    <row r="29" spans="1:23" s="168" customFormat="1" ht="25.5">
      <c r="A29" s="162"/>
      <c r="B29" s="163"/>
      <c r="C29" s="164"/>
      <c r="D29" s="164" t="s">
        <v>169</v>
      </c>
      <c r="E29" s="223">
        <f>Calculations_Tank!D49</f>
        <v>2.215866236060853E-06</v>
      </c>
      <c r="F29" s="185" t="s">
        <v>93</v>
      </c>
      <c r="G29" s="187">
        <f>IF($C29="",1,VLOOKUP($C29,$C$22:$H$24,3,FALSE))</f>
        <v>1</v>
      </c>
      <c r="H29" s="187">
        <f>IF($C29="","",VLOOKUP($C29,$C$22:$H$24,4,FALSE))</f>
      </c>
      <c r="I29" s="226">
        <f>IF(D29="","",E29*G29*$D$5)</f>
        <v>2.215866236060853E-06</v>
      </c>
      <c r="J29" s="185" t="str">
        <f>IF(H29="",F29,H29)</f>
        <v>kg</v>
      </c>
      <c r="K29" s="165" t="s">
        <v>84</v>
      </c>
      <c r="L29" s="164" t="s">
        <v>58</v>
      </c>
      <c r="M29" s="166">
        <v>1</v>
      </c>
      <c r="N29" s="167" t="s">
        <v>335</v>
      </c>
      <c r="O29" s="162"/>
      <c r="P29" s="162"/>
      <c r="Q29" s="162"/>
      <c r="R29" s="162"/>
      <c r="S29" s="162"/>
      <c r="T29" s="162"/>
      <c r="U29" s="162"/>
      <c r="V29" s="162"/>
      <c r="W29" s="162"/>
    </row>
    <row r="30" spans="1:23" s="168" customFormat="1" ht="25.5">
      <c r="A30" s="162"/>
      <c r="B30" s="163"/>
      <c r="C30" s="164"/>
      <c r="D30" s="164" t="s">
        <v>200</v>
      </c>
      <c r="E30" s="223">
        <f>Calculations_Tank!D50</f>
        <v>2.215866236060853E-06</v>
      </c>
      <c r="F30" s="188" t="s">
        <v>93</v>
      </c>
      <c r="G30" s="187">
        <f>IF($C30="",1,VLOOKUP($C30,$C$22:$H$24,3,FALSE))</f>
        <v>1</v>
      </c>
      <c r="H30" s="187">
        <f>IF($C30="","",VLOOKUP($C30,$C$22:$H$24,4,FALSE))</f>
      </c>
      <c r="I30" s="226">
        <f>IF(D30="","",E30*G30*$D$5)</f>
        <v>2.215866236060853E-06</v>
      </c>
      <c r="J30" s="185" t="str">
        <f>IF(H30="",F30,H30)</f>
        <v>kg</v>
      </c>
      <c r="K30" s="165" t="s">
        <v>84</v>
      </c>
      <c r="L30" s="164" t="s">
        <v>58</v>
      </c>
      <c r="M30" s="166">
        <v>1</v>
      </c>
      <c r="N30" s="167" t="s">
        <v>224</v>
      </c>
      <c r="O30" s="162"/>
      <c r="P30" s="162"/>
      <c r="Q30" s="162"/>
      <c r="R30" s="162"/>
      <c r="S30" s="162"/>
      <c r="T30" s="162"/>
      <c r="U30" s="162"/>
      <c r="V30" s="162"/>
      <c r="W30" s="162"/>
    </row>
    <row r="31" spans="2:14" ht="12.75">
      <c r="B31" s="4"/>
      <c r="C31" s="49"/>
      <c r="D31" s="49"/>
      <c r="E31" s="186"/>
      <c r="F31" s="186"/>
      <c r="G31" s="187">
        <f>IF($C31="",1,VLOOKUP($C31,$C$22:$H$24,3,FALSE))</f>
        <v>1</v>
      </c>
      <c r="H31" s="187">
        <f>IF($C31="","",VLOOKUP($C31,$C$22:$H$24,4,FALSE))</f>
      </c>
      <c r="I31" s="187">
        <f>IF(D31="","",E31*G31*$D$5)</f>
      </c>
      <c r="J31" s="186"/>
      <c r="K31" s="50"/>
      <c r="L31" s="49"/>
      <c r="M31" s="51"/>
      <c r="N31" s="27"/>
    </row>
    <row r="32" spans="2:14" ht="12.75">
      <c r="B32" s="4"/>
      <c r="C32" s="12" t="s">
        <v>8</v>
      </c>
      <c r="D32" s="13" t="s">
        <v>10</v>
      </c>
      <c r="E32" s="14" t="s">
        <v>36</v>
      </c>
      <c r="F32" s="13"/>
      <c r="G32" s="13"/>
      <c r="H32" s="13"/>
      <c r="I32" s="14" t="s">
        <v>15</v>
      </c>
      <c r="J32" s="13"/>
      <c r="K32" s="14"/>
      <c r="L32" s="13" t="s">
        <v>60</v>
      </c>
      <c r="M32" s="11"/>
      <c r="N32" s="11"/>
    </row>
    <row r="33" s="5" customFormat="1" ht="13.5" thickBot="1">
      <c r="B33" s="4"/>
    </row>
    <row r="34" spans="1:23" s="2" customFormat="1" ht="13.5" thickBot="1">
      <c r="A34" s="6"/>
      <c r="B34" s="253" t="s">
        <v>30</v>
      </c>
      <c r="C34" s="254"/>
      <c r="D34" s="254"/>
      <c r="E34" s="254"/>
      <c r="F34" s="254"/>
      <c r="G34" s="254"/>
      <c r="H34" s="254"/>
      <c r="I34" s="254"/>
      <c r="J34" s="254"/>
      <c r="K34" s="254"/>
      <c r="L34" s="254"/>
      <c r="M34" s="254"/>
      <c r="N34" s="255"/>
      <c r="O34" s="6"/>
      <c r="P34" s="6"/>
      <c r="Q34" s="6"/>
      <c r="R34" s="6"/>
      <c r="S34" s="6"/>
      <c r="T34" s="6"/>
      <c r="U34" s="6"/>
      <c r="V34" s="6"/>
      <c r="W34" s="6"/>
    </row>
    <row r="35" spans="2:14" ht="12.75">
      <c r="B35" s="4"/>
      <c r="C35" s="5"/>
      <c r="D35" s="5"/>
      <c r="E35" s="5"/>
      <c r="F35" s="5"/>
      <c r="G35" s="5"/>
      <c r="H35" s="61" t="s">
        <v>168</v>
      </c>
      <c r="J35" s="5"/>
      <c r="K35" s="5"/>
      <c r="L35" s="5"/>
      <c r="M35" s="5"/>
      <c r="N35" s="5"/>
    </row>
    <row r="36" spans="2:14" ht="12.75">
      <c r="B36" s="4"/>
      <c r="C36" s="3" t="s">
        <v>35</v>
      </c>
      <c r="D36" s="3" t="s">
        <v>40</v>
      </c>
      <c r="E36" s="3" t="s">
        <v>33</v>
      </c>
      <c r="F36" s="3" t="s">
        <v>41</v>
      </c>
      <c r="G36" s="3" t="s">
        <v>35</v>
      </c>
      <c r="H36" s="3" t="s">
        <v>37</v>
      </c>
      <c r="I36" s="3" t="s">
        <v>14</v>
      </c>
      <c r="J36" s="3" t="s">
        <v>13</v>
      </c>
      <c r="K36" s="3" t="s">
        <v>38</v>
      </c>
      <c r="L36" s="3" t="s">
        <v>39</v>
      </c>
      <c r="M36" s="3" t="s">
        <v>7</v>
      </c>
      <c r="N36" s="3" t="s">
        <v>9</v>
      </c>
    </row>
    <row r="37" spans="1:23" s="48" customFormat="1" ht="12.75">
      <c r="A37" s="22"/>
      <c r="B37" s="4"/>
      <c r="C37" s="62"/>
      <c r="D37" s="62" t="str">
        <f>CONCATENATE(G5," [Construction]")</f>
        <v>Ethanol Storage per kg of Fuel Dispensed [Construction]</v>
      </c>
      <c r="E37" s="62">
        <v>1</v>
      </c>
      <c r="F37" s="62" t="s">
        <v>223</v>
      </c>
      <c r="G37" s="146">
        <f>IF($C37="",1,VLOOKUP($C37,$C$22:$H$24,3,FALSE))</f>
        <v>1</v>
      </c>
      <c r="H37" s="146">
        <f>IF($C37="","",VLOOKUP($C37,$C$22:$H$24,4,FALSE))</f>
      </c>
      <c r="I37" s="148">
        <f>IF(D37="","",E37*G37*$D$5)</f>
        <v>1</v>
      </c>
      <c r="J37" s="62" t="s">
        <v>223</v>
      </c>
      <c r="K37" s="63" t="s">
        <v>84</v>
      </c>
      <c r="L37" s="62" t="s">
        <v>55</v>
      </c>
      <c r="M37" s="64"/>
      <c r="N37" s="64" t="s">
        <v>170</v>
      </c>
      <c r="O37" s="22"/>
      <c r="P37" s="22"/>
      <c r="Q37" s="22"/>
      <c r="R37" s="22"/>
      <c r="S37" s="22"/>
      <c r="T37" s="22"/>
      <c r="U37" s="22"/>
      <c r="V37" s="22"/>
      <c r="W37" s="22"/>
    </row>
    <row r="38" spans="2:14" ht="12.75">
      <c r="B38" s="4"/>
      <c r="C38" s="49"/>
      <c r="D38" s="52"/>
      <c r="E38" s="49"/>
      <c r="F38" s="52"/>
      <c r="G38" s="146"/>
      <c r="H38" s="146"/>
      <c r="I38" s="147"/>
      <c r="J38" s="49"/>
      <c r="K38" s="50"/>
      <c r="L38" s="49"/>
      <c r="M38" s="51"/>
      <c r="N38" s="51"/>
    </row>
    <row r="39" spans="2:14" ht="12.75">
      <c r="B39" s="4"/>
      <c r="C39" s="12" t="s">
        <v>8</v>
      </c>
      <c r="D39" s="13" t="s">
        <v>10</v>
      </c>
      <c r="E39" s="14" t="s">
        <v>36</v>
      </c>
      <c r="F39" s="13"/>
      <c r="G39" s="17"/>
      <c r="H39" s="17"/>
      <c r="I39" s="17"/>
      <c r="J39" s="13"/>
      <c r="K39" s="14"/>
      <c r="L39" s="13" t="s">
        <v>60</v>
      </c>
      <c r="M39" s="11"/>
      <c r="N39" s="11"/>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7" t="s">
        <v>42</v>
      </c>
      <c r="C95" s="5"/>
      <c r="D95" s="5"/>
      <c r="E95" s="5"/>
      <c r="F95" s="5"/>
      <c r="G95" s="5"/>
      <c r="H95" s="5"/>
      <c r="J95" s="5"/>
      <c r="K95" s="5"/>
      <c r="L95" s="5"/>
      <c r="M95" s="5"/>
      <c r="N95" s="5"/>
    </row>
    <row r="96" spans="1:23" s="1" customFormat="1" ht="12.75">
      <c r="A96" s="4"/>
      <c r="B96" s="4"/>
      <c r="C96" s="4" t="s">
        <v>43</v>
      </c>
      <c r="D96" s="4" t="s">
        <v>44</v>
      </c>
      <c r="E96" s="4" t="s">
        <v>45</v>
      </c>
      <c r="F96" s="4"/>
      <c r="G96" s="4"/>
      <c r="H96" s="4" t="s">
        <v>39</v>
      </c>
      <c r="I96" s="4"/>
      <c r="J96" s="4" t="s">
        <v>38</v>
      </c>
      <c r="K96" s="4"/>
      <c r="L96" s="4"/>
      <c r="M96" s="4"/>
      <c r="N96" s="4"/>
      <c r="O96" s="4"/>
      <c r="P96" s="4"/>
      <c r="Q96" s="4"/>
      <c r="R96" s="4"/>
      <c r="S96" s="4"/>
      <c r="T96" s="4"/>
      <c r="U96" s="4"/>
      <c r="V96" s="4"/>
      <c r="W96" s="4"/>
    </row>
    <row r="97" spans="2:14" ht="12.75">
      <c r="B97" s="4"/>
      <c r="C97" s="15" t="s">
        <v>60</v>
      </c>
      <c r="D97" s="15" t="s">
        <v>60</v>
      </c>
      <c r="E97" s="15" t="s">
        <v>60</v>
      </c>
      <c r="F97" s="5"/>
      <c r="G97" s="5"/>
      <c r="H97" s="15" t="s">
        <v>60</v>
      </c>
      <c r="J97" s="5"/>
      <c r="K97" s="5"/>
      <c r="L97" s="5"/>
      <c r="M97" s="5"/>
      <c r="N97" s="5"/>
    </row>
    <row r="98" spans="2:14" ht="12.75">
      <c r="B98" s="4"/>
      <c r="C98" s="22" t="s">
        <v>89</v>
      </c>
      <c r="D98" s="5" t="s">
        <v>91</v>
      </c>
      <c r="E98" s="5" t="s">
        <v>51</v>
      </c>
      <c r="F98" s="5"/>
      <c r="G98" s="5"/>
      <c r="H98" s="5" t="s">
        <v>56</v>
      </c>
      <c r="J98" s="5" t="s">
        <v>84</v>
      </c>
      <c r="K98" s="5"/>
      <c r="L98" s="5"/>
      <c r="M98" s="5"/>
      <c r="N98" s="5"/>
    </row>
    <row r="99" spans="2:14" ht="12.75">
      <c r="B99" s="4"/>
      <c r="C99" s="5" t="s">
        <v>86</v>
      </c>
      <c r="D99" s="5" t="s">
        <v>49</v>
      </c>
      <c r="E99" s="5" t="s">
        <v>52</v>
      </c>
      <c r="F99" s="5"/>
      <c r="G99" s="5"/>
      <c r="H99" s="5" t="s">
        <v>57</v>
      </c>
      <c r="J99" s="5" t="s">
        <v>85</v>
      </c>
      <c r="K99" s="5"/>
      <c r="L99" s="5"/>
      <c r="M99" s="5"/>
      <c r="N99" s="5"/>
    </row>
    <row r="100" spans="2:14" ht="12.75">
      <c r="B100" s="4"/>
      <c r="C100" s="5" t="s">
        <v>87</v>
      </c>
      <c r="D100" s="5" t="s">
        <v>50</v>
      </c>
      <c r="E100" s="5" t="s">
        <v>53</v>
      </c>
      <c r="F100" s="5"/>
      <c r="G100" s="5"/>
      <c r="H100" s="5" t="s">
        <v>58</v>
      </c>
      <c r="J100" s="5"/>
      <c r="K100" s="5"/>
      <c r="L100" s="5"/>
      <c r="M100" s="5"/>
      <c r="N100" s="5"/>
    </row>
    <row r="101" spans="2:14" ht="12.75">
      <c r="B101" s="4"/>
      <c r="C101" s="5" t="s">
        <v>90</v>
      </c>
      <c r="D101" s="5" t="s">
        <v>92</v>
      </c>
      <c r="E101" s="5" t="s">
        <v>54</v>
      </c>
      <c r="F101" s="5"/>
      <c r="G101" s="5"/>
      <c r="H101" s="5" t="s">
        <v>59</v>
      </c>
      <c r="J101" s="5"/>
      <c r="K101" s="5"/>
      <c r="L101" s="5"/>
      <c r="M101" s="5"/>
      <c r="N101" s="5"/>
    </row>
    <row r="102" spans="2:14" ht="12.75">
      <c r="B102" s="4"/>
      <c r="C102" s="5" t="s">
        <v>46</v>
      </c>
      <c r="D102" s="5"/>
      <c r="E102" s="5" t="s">
        <v>55</v>
      </c>
      <c r="F102" s="5"/>
      <c r="G102" s="5"/>
      <c r="H102" s="5" t="s">
        <v>55</v>
      </c>
      <c r="J102" s="5"/>
      <c r="K102" s="5"/>
      <c r="L102" s="5"/>
      <c r="M102" s="5"/>
      <c r="N102" s="5"/>
    </row>
    <row r="103" spans="2:14" ht="12.75">
      <c r="B103" s="4"/>
      <c r="C103" s="5" t="s">
        <v>47</v>
      </c>
      <c r="D103" s="5"/>
      <c r="E103" s="5"/>
      <c r="F103" s="5"/>
      <c r="G103" s="5"/>
      <c r="H103" s="5"/>
      <c r="J103" s="5"/>
      <c r="K103" s="5"/>
      <c r="L103" s="5"/>
      <c r="M103" s="5"/>
      <c r="N103" s="5"/>
    </row>
    <row r="104" spans="2:14" ht="12.75">
      <c r="B104" s="4"/>
      <c r="C104" s="5" t="s">
        <v>88</v>
      </c>
      <c r="D104" s="5"/>
      <c r="E104" s="5"/>
      <c r="F104" s="5"/>
      <c r="G104" s="5"/>
      <c r="H104" s="5"/>
      <c r="J104" s="5"/>
      <c r="K104" s="5"/>
      <c r="L104" s="5"/>
      <c r="M104" s="5"/>
      <c r="N104" s="5"/>
    </row>
    <row r="105" spans="2:14" ht="12.75">
      <c r="B105" s="4"/>
      <c r="C105" s="5" t="s">
        <v>48</v>
      </c>
      <c r="D105" s="5"/>
      <c r="E105" s="5"/>
      <c r="F105" s="5"/>
      <c r="G105" s="5"/>
      <c r="H105" s="5"/>
      <c r="J105" s="5"/>
      <c r="K105" s="5"/>
      <c r="L105" s="5"/>
      <c r="M105" s="5"/>
      <c r="N105" s="5"/>
    </row>
    <row r="106" spans="2:14" ht="12.75">
      <c r="B106" s="4"/>
      <c r="C106" s="5" t="s">
        <v>192</v>
      </c>
      <c r="D106" s="5"/>
      <c r="E106" s="5"/>
      <c r="F106" s="5"/>
      <c r="G106" s="5"/>
      <c r="H106" s="5"/>
      <c r="J106" s="5"/>
      <c r="K106" s="5"/>
      <c r="L106" s="5"/>
      <c r="M106" s="5"/>
      <c r="N106" s="5"/>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sheetData>
  <sheetProtection formatCells="0" formatRows="0" insertRows="0" insertHyperlinks="0" deleteRows="0" selectLockedCells="1"/>
  <mergeCells count="28">
    <mergeCell ref="B8:N8"/>
    <mergeCell ref="B1:O1"/>
    <mergeCell ref="B2:O2"/>
    <mergeCell ref="D6:M6"/>
    <mergeCell ref="G5:J5"/>
    <mergeCell ref="B4:C4"/>
    <mergeCell ref="B5:C5"/>
    <mergeCell ref="B6:C6"/>
    <mergeCell ref="I22:N22"/>
    <mergeCell ref="B17:C17"/>
    <mergeCell ref="B10:C10"/>
    <mergeCell ref="B12:C12"/>
    <mergeCell ref="D15:E15"/>
    <mergeCell ref="D16:E16"/>
    <mergeCell ref="B11:C11"/>
    <mergeCell ref="B16:C16"/>
    <mergeCell ref="B14:C14"/>
    <mergeCell ref="B13:C13"/>
    <mergeCell ref="B34:N34"/>
    <mergeCell ref="B26:N26"/>
    <mergeCell ref="B20:N20"/>
    <mergeCell ref="D10:E10"/>
    <mergeCell ref="D12:E12"/>
    <mergeCell ref="D13:E13"/>
    <mergeCell ref="D14:E14"/>
    <mergeCell ref="D11:E11"/>
    <mergeCell ref="D17:E17"/>
    <mergeCell ref="B15:C15"/>
  </mergeCells>
  <conditionalFormatting sqref="H37:H39 H29:H31">
    <cfRule type="cellIs" priority="14" dxfId="0" operator="equal" stopIfTrue="1">
      <formula>0</formula>
    </cfRule>
  </conditionalFormatting>
  <conditionalFormatting sqref="G37:G39 G29:G31">
    <cfRule type="cellIs" priority="15" dxfId="13" operator="equal" stopIfTrue="1">
      <formula>1</formula>
    </cfRule>
  </conditionalFormatting>
  <conditionalFormatting sqref="H29:H30">
    <cfRule type="cellIs" priority="13" dxfId="0" operator="equal" stopIfTrue="1">
      <formula>0</formula>
    </cfRule>
  </conditionalFormatting>
  <conditionalFormatting sqref="H31">
    <cfRule type="cellIs" priority="12" dxfId="0" operator="equal" stopIfTrue="1">
      <formula>0</formula>
    </cfRule>
  </conditionalFormatting>
  <conditionalFormatting sqref="G29:G30">
    <cfRule type="cellIs" priority="11" dxfId="0" operator="equal" stopIfTrue="1">
      <formula>0</formula>
    </cfRule>
  </conditionalFormatting>
  <conditionalFormatting sqref="G29:G30">
    <cfRule type="cellIs" priority="10" dxfId="0" operator="equal" stopIfTrue="1">
      <formula>0</formula>
    </cfRule>
  </conditionalFormatting>
  <conditionalFormatting sqref="G31">
    <cfRule type="cellIs" priority="9" dxfId="0" operator="equal" stopIfTrue="1">
      <formula>0</formula>
    </cfRule>
  </conditionalFormatting>
  <conditionalFormatting sqref="G31">
    <cfRule type="cellIs" priority="8" dxfId="0" operator="equal" stopIfTrue="1">
      <formula>0</formula>
    </cfRule>
  </conditionalFormatting>
  <conditionalFormatting sqref="I29:I31">
    <cfRule type="cellIs" priority="7" dxfId="0" operator="equal" stopIfTrue="1">
      <formula>0</formula>
    </cfRule>
  </conditionalFormatting>
  <conditionalFormatting sqref="I29:I31">
    <cfRule type="cellIs" priority="6" dxfId="0" operator="equal" stopIfTrue="1">
      <formula>0</formula>
    </cfRule>
  </conditionalFormatting>
  <conditionalFormatting sqref="H37:H38">
    <cfRule type="cellIs" priority="5" dxfId="0" operator="equal" stopIfTrue="1">
      <formula>0</formula>
    </cfRule>
  </conditionalFormatting>
  <conditionalFormatting sqref="G37:G38">
    <cfRule type="cellIs" priority="4" dxfId="0" operator="equal" stopIfTrue="1">
      <formula>0</formula>
    </cfRule>
  </conditionalFormatting>
  <conditionalFormatting sqref="G37:G38">
    <cfRule type="cellIs" priority="3" dxfId="0" operator="equal" stopIfTrue="1">
      <formula>0</formula>
    </cfRule>
  </conditionalFormatting>
  <conditionalFormatting sqref="I37:I38">
    <cfRule type="cellIs" priority="2" dxfId="0" operator="equal" stopIfTrue="1">
      <formula>0</formula>
    </cfRule>
  </conditionalFormatting>
  <conditionalFormatting sqref="I37:I38">
    <cfRule type="cellIs" priority="1" dxfId="0" operator="equal" stopIfTrue="1">
      <formula>0</formula>
    </cfRule>
  </conditionalFormatting>
  <dataValidations count="8">
    <dataValidation type="list" allowBlank="1" showInputMessage="1" showErrorMessage="1" sqref="L29:L32 L37:L39">
      <formula1>lstOrigin</formula1>
    </dataValidation>
    <dataValidation type="list" allowBlank="1" showInputMessage="1" showErrorMessage="1" sqref="K37:K39 K29:K3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
      <formula1>16</formula1>
    </dataValidation>
  </dataValidations>
  <printOptions/>
  <pageMargins left="0.25" right="0.25" top="0.5" bottom="0.5" header="0.3" footer="0.3"/>
  <pageSetup fitToHeight="100" fitToWidth="1" horizontalDpi="600" verticalDpi="600" orientation="landscape" paperSize="3"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P65"/>
  <sheetViews>
    <sheetView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25.00390625" style="66" customWidth="1"/>
    <col min="2" max="15" width="30.7109375" style="66" customWidth="1"/>
    <col min="16" max="32" width="36.8515625" style="66" customWidth="1"/>
    <col min="33" max="33" width="37.00390625" style="66" customWidth="1"/>
    <col min="34" max="49" width="36.8515625" style="66" customWidth="1"/>
    <col min="50" max="50" width="37.140625" style="66" customWidth="1"/>
    <col min="51" max="52" width="36.8515625" style="66" customWidth="1"/>
    <col min="53" max="53" width="36.7109375" style="66" customWidth="1"/>
    <col min="54" max="55" width="36.8515625" style="66" customWidth="1"/>
    <col min="56" max="56" width="36.7109375" style="66" customWidth="1"/>
    <col min="57" max="57" width="37.00390625" style="66" customWidth="1"/>
    <col min="58" max="76" width="36.8515625" style="66" customWidth="1"/>
    <col min="77" max="77" width="37.00390625" style="66" customWidth="1"/>
    <col min="78" max="95" width="36.8515625" style="66" customWidth="1"/>
    <col min="96" max="96" width="36.7109375" style="66" customWidth="1"/>
    <col min="97" max="109" width="36.8515625" style="66" customWidth="1"/>
    <col min="110" max="110" width="36.7109375" style="66" customWidth="1"/>
    <col min="111" max="113" width="36.8515625" style="66" customWidth="1"/>
    <col min="114" max="114" width="36.7109375" style="66" customWidth="1"/>
    <col min="115" max="122" width="36.8515625" style="66" customWidth="1"/>
    <col min="123" max="123" width="36.7109375" style="66" customWidth="1"/>
    <col min="124" max="16384" width="36.8515625" style="66" customWidth="1"/>
  </cols>
  <sheetData>
    <row r="1" s="72" customFormat="1" ht="12.75" customHeight="1">
      <c r="A1" s="71" t="s">
        <v>61</v>
      </c>
    </row>
    <row r="2" spans="1:250" s="74" customFormat="1" ht="12.75" customHeight="1">
      <c r="A2" s="73" t="s">
        <v>62</v>
      </c>
      <c r="B2" s="234">
        <v>1</v>
      </c>
      <c r="C2" s="235">
        <v>2</v>
      </c>
      <c r="D2" s="234">
        <v>3</v>
      </c>
      <c r="E2" s="234"/>
      <c r="AW2" s="74">
        <f aca="true" t="shared" si="0" ref="AW2:BJ2">IF(AW3="","",AV2+1)</f>
      </c>
      <c r="AX2" s="74">
        <f t="shared" si="0"/>
      </c>
      <c r="AY2" s="74">
        <f t="shared" si="0"/>
      </c>
      <c r="AZ2" s="74">
        <f t="shared" si="0"/>
      </c>
      <c r="BA2" s="74">
        <f t="shared" si="0"/>
      </c>
      <c r="BB2" s="74">
        <f t="shared" si="0"/>
      </c>
      <c r="BC2" s="74">
        <f t="shared" si="0"/>
      </c>
      <c r="BD2" s="74">
        <f t="shared" si="0"/>
      </c>
      <c r="BE2" s="74">
        <f t="shared" si="0"/>
      </c>
      <c r="BF2" s="74">
        <f t="shared" si="0"/>
      </c>
      <c r="BG2" s="74">
        <f t="shared" si="0"/>
      </c>
      <c r="BH2" s="74">
        <f t="shared" si="0"/>
      </c>
      <c r="BI2" s="74">
        <f t="shared" si="0"/>
      </c>
      <c r="BJ2" s="74">
        <f t="shared" si="0"/>
      </c>
      <c r="BK2" s="74">
        <f aca="true" t="shared" si="1" ref="BK2:BY2">IF(BJ3="","",BJ2+1)</f>
      </c>
      <c r="BL2" s="74">
        <f t="shared" si="1"/>
      </c>
      <c r="BM2" s="74">
        <f t="shared" si="1"/>
      </c>
      <c r="BN2" s="74">
        <f t="shared" si="1"/>
      </c>
      <c r="BO2" s="74">
        <f t="shared" si="1"/>
      </c>
      <c r="BP2" s="74">
        <f t="shared" si="1"/>
      </c>
      <c r="BQ2" s="74">
        <f t="shared" si="1"/>
      </c>
      <c r="BR2" s="74">
        <f t="shared" si="1"/>
      </c>
      <c r="BS2" s="74">
        <f t="shared" si="1"/>
      </c>
      <c r="BT2" s="74">
        <f t="shared" si="1"/>
      </c>
      <c r="BU2" s="74">
        <f t="shared" si="1"/>
      </c>
      <c r="BV2" s="74">
        <f t="shared" si="1"/>
      </c>
      <c r="BW2" s="74">
        <f t="shared" si="1"/>
      </c>
      <c r="BX2" s="74">
        <f t="shared" si="1"/>
      </c>
      <c r="BY2" s="74">
        <f t="shared" si="1"/>
      </c>
      <c r="BZ2" s="74">
        <f aca="true" t="shared" si="2" ref="BZ2:EK2">IF(BY3="","",BY2+1)</f>
      </c>
      <c r="CA2" s="74">
        <f t="shared" si="2"/>
      </c>
      <c r="CB2" s="74">
        <f t="shared" si="2"/>
      </c>
      <c r="CC2" s="74">
        <f t="shared" si="2"/>
      </c>
      <c r="CD2" s="74">
        <f t="shared" si="2"/>
      </c>
      <c r="CE2" s="74">
        <f t="shared" si="2"/>
      </c>
      <c r="CF2" s="74">
        <f t="shared" si="2"/>
      </c>
      <c r="CG2" s="74">
        <f t="shared" si="2"/>
      </c>
      <c r="CH2" s="74">
        <f t="shared" si="2"/>
      </c>
      <c r="CI2" s="74">
        <f t="shared" si="2"/>
      </c>
      <c r="CJ2" s="74">
        <f t="shared" si="2"/>
      </c>
      <c r="CK2" s="74">
        <f t="shared" si="2"/>
      </c>
      <c r="CL2" s="74">
        <f t="shared" si="2"/>
      </c>
      <c r="CM2" s="74">
        <f t="shared" si="2"/>
      </c>
      <c r="CN2" s="74">
        <f t="shared" si="2"/>
      </c>
      <c r="CO2" s="74">
        <f t="shared" si="2"/>
      </c>
      <c r="CP2" s="74">
        <f t="shared" si="2"/>
      </c>
      <c r="CQ2" s="74">
        <f t="shared" si="2"/>
      </c>
      <c r="CR2" s="74">
        <f t="shared" si="2"/>
      </c>
      <c r="CS2" s="74">
        <f t="shared" si="2"/>
      </c>
      <c r="CT2" s="74">
        <f t="shared" si="2"/>
      </c>
      <c r="CU2" s="74">
        <f t="shared" si="2"/>
      </c>
      <c r="CV2" s="74">
        <f t="shared" si="2"/>
      </c>
      <c r="CW2" s="74">
        <f t="shared" si="2"/>
      </c>
      <c r="CX2" s="74">
        <f t="shared" si="2"/>
      </c>
      <c r="CY2" s="74">
        <f t="shared" si="2"/>
      </c>
      <c r="CZ2" s="74">
        <f t="shared" si="2"/>
      </c>
      <c r="DA2" s="74">
        <f t="shared" si="2"/>
      </c>
      <c r="DB2" s="74">
        <f t="shared" si="2"/>
      </c>
      <c r="DC2" s="74">
        <f t="shared" si="2"/>
      </c>
      <c r="DD2" s="74">
        <f t="shared" si="2"/>
      </c>
      <c r="DE2" s="74">
        <f t="shared" si="2"/>
      </c>
      <c r="DF2" s="74">
        <f t="shared" si="2"/>
      </c>
      <c r="DG2" s="74">
        <f t="shared" si="2"/>
      </c>
      <c r="DH2" s="74">
        <f t="shared" si="2"/>
      </c>
      <c r="DI2" s="74">
        <f t="shared" si="2"/>
      </c>
      <c r="DJ2" s="74">
        <f t="shared" si="2"/>
      </c>
      <c r="DK2" s="74">
        <f t="shared" si="2"/>
      </c>
      <c r="DL2" s="74">
        <f t="shared" si="2"/>
      </c>
      <c r="DM2" s="74">
        <f t="shared" si="2"/>
      </c>
      <c r="DN2" s="74">
        <f t="shared" si="2"/>
      </c>
      <c r="DO2" s="74">
        <f t="shared" si="2"/>
      </c>
      <c r="DP2" s="74">
        <f t="shared" si="2"/>
      </c>
      <c r="DQ2" s="74">
        <f t="shared" si="2"/>
      </c>
      <c r="DR2" s="74">
        <f t="shared" si="2"/>
      </c>
      <c r="DS2" s="74">
        <f t="shared" si="2"/>
      </c>
      <c r="DT2" s="74">
        <f t="shared" si="2"/>
      </c>
      <c r="DU2" s="74">
        <f t="shared" si="2"/>
      </c>
      <c r="DV2" s="74">
        <f t="shared" si="2"/>
      </c>
      <c r="DW2" s="74">
        <f t="shared" si="2"/>
      </c>
      <c r="DX2" s="74">
        <f t="shared" si="2"/>
      </c>
      <c r="DY2" s="74">
        <f t="shared" si="2"/>
      </c>
      <c r="DZ2" s="74">
        <f t="shared" si="2"/>
      </c>
      <c r="EA2" s="74">
        <f t="shared" si="2"/>
      </c>
      <c r="EB2" s="74">
        <f t="shared" si="2"/>
      </c>
      <c r="EC2" s="74">
        <f t="shared" si="2"/>
      </c>
      <c r="ED2" s="74">
        <f t="shared" si="2"/>
      </c>
      <c r="EE2" s="74">
        <f t="shared" si="2"/>
      </c>
      <c r="EF2" s="74">
        <f t="shared" si="2"/>
      </c>
      <c r="EG2" s="74">
        <f t="shared" si="2"/>
      </c>
      <c r="EH2" s="74">
        <f t="shared" si="2"/>
      </c>
      <c r="EI2" s="74">
        <f t="shared" si="2"/>
      </c>
      <c r="EJ2" s="74">
        <f t="shared" si="2"/>
      </c>
      <c r="EK2" s="74">
        <f t="shared" si="2"/>
      </c>
      <c r="EL2" s="74">
        <f aca="true" t="shared" si="3" ref="EL2:GW2">IF(EK3="","",EK2+1)</f>
      </c>
      <c r="EM2" s="74">
        <f t="shared" si="3"/>
      </c>
      <c r="EN2" s="74">
        <f t="shared" si="3"/>
      </c>
      <c r="EO2" s="74">
        <f t="shared" si="3"/>
      </c>
      <c r="EP2" s="74">
        <f t="shared" si="3"/>
      </c>
      <c r="EQ2" s="74">
        <f t="shared" si="3"/>
      </c>
      <c r="ER2" s="74">
        <f t="shared" si="3"/>
      </c>
      <c r="ES2" s="74">
        <f t="shared" si="3"/>
      </c>
      <c r="ET2" s="74">
        <f t="shared" si="3"/>
      </c>
      <c r="EU2" s="74">
        <f t="shared" si="3"/>
      </c>
      <c r="EV2" s="74">
        <f t="shared" si="3"/>
      </c>
      <c r="EW2" s="74">
        <f t="shared" si="3"/>
      </c>
      <c r="EX2" s="74">
        <f t="shared" si="3"/>
      </c>
      <c r="EY2" s="74">
        <f t="shared" si="3"/>
      </c>
      <c r="EZ2" s="74">
        <f t="shared" si="3"/>
      </c>
      <c r="FA2" s="74">
        <f t="shared" si="3"/>
      </c>
      <c r="FB2" s="74">
        <f t="shared" si="3"/>
      </c>
      <c r="FC2" s="74">
        <f t="shared" si="3"/>
      </c>
      <c r="FD2" s="74">
        <f t="shared" si="3"/>
      </c>
      <c r="FE2" s="74">
        <f t="shared" si="3"/>
      </c>
      <c r="FF2" s="74">
        <f t="shared" si="3"/>
      </c>
      <c r="FG2" s="74">
        <f t="shared" si="3"/>
      </c>
      <c r="FH2" s="74">
        <f t="shared" si="3"/>
      </c>
      <c r="FI2" s="74">
        <f t="shared" si="3"/>
      </c>
      <c r="FJ2" s="74">
        <f t="shared" si="3"/>
      </c>
      <c r="FK2" s="74">
        <f t="shared" si="3"/>
      </c>
      <c r="FL2" s="74">
        <f t="shared" si="3"/>
      </c>
      <c r="FM2" s="74">
        <f t="shared" si="3"/>
      </c>
      <c r="FN2" s="74">
        <f t="shared" si="3"/>
      </c>
      <c r="FO2" s="74">
        <f t="shared" si="3"/>
      </c>
      <c r="FP2" s="74">
        <f t="shared" si="3"/>
      </c>
      <c r="FQ2" s="74">
        <f t="shared" si="3"/>
      </c>
      <c r="FR2" s="74">
        <f t="shared" si="3"/>
      </c>
      <c r="FS2" s="74">
        <f t="shared" si="3"/>
      </c>
      <c r="FT2" s="74">
        <f t="shared" si="3"/>
      </c>
      <c r="FU2" s="74">
        <f t="shared" si="3"/>
      </c>
      <c r="FV2" s="74">
        <f t="shared" si="3"/>
      </c>
      <c r="FW2" s="74">
        <f t="shared" si="3"/>
      </c>
      <c r="FX2" s="74">
        <f t="shared" si="3"/>
      </c>
      <c r="FY2" s="74">
        <f t="shared" si="3"/>
      </c>
      <c r="FZ2" s="74">
        <f t="shared" si="3"/>
      </c>
      <c r="GA2" s="74">
        <f t="shared" si="3"/>
      </c>
      <c r="GB2" s="74">
        <f t="shared" si="3"/>
      </c>
      <c r="GC2" s="74">
        <f t="shared" si="3"/>
      </c>
      <c r="GD2" s="74">
        <f t="shared" si="3"/>
      </c>
      <c r="GE2" s="74">
        <f t="shared" si="3"/>
      </c>
      <c r="GF2" s="74">
        <f t="shared" si="3"/>
      </c>
      <c r="GG2" s="74">
        <f t="shared" si="3"/>
      </c>
      <c r="GH2" s="74">
        <f t="shared" si="3"/>
      </c>
      <c r="GI2" s="74">
        <f t="shared" si="3"/>
      </c>
      <c r="GJ2" s="74">
        <f t="shared" si="3"/>
      </c>
      <c r="GK2" s="74">
        <f t="shared" si="3"/>
      </c>
      <c r="GL2" s="74">
        <f t="shared" si="3"/>
      </c>
      <c r="GM2" s="74">
        <f t="shared" si="3"/>
      </c>
      <c r="GN2" s="74">
        <f t="shared" si="3"/>
      </c>
      <c r="GO2" s="74">
        <f t="shared" si="3"/>
      </c>
      <c r="GP2" s="74">
        <f t="shared" si="3"/>
      </c>
      <c r="GQ2" s="74">
        <f t="shared" si="3"/>
      </c>
      <c r="GR2" s="74">
        <f t="shared" si="3"/>
      </c>
      <c r="GS2" s="74">
        <f t="shared" si="3"/>
      </c>
      <c r="GT2" s="74">
        <f t="shared" si="3"/>
      </c>
      <c r="GU2" s="74">
        <f t="shared" si="3"/>
      </c>
      <c r="GV2" s="74">
        <f t="shared" si="3"/>
      </c>
      <c r="GW2" s="74">
        <f t="shared" si="3"/>
      </c>
      <c r="GX2" s="74">
        <f aca="true" t="shared" si="4" ref="GX2:IP2">IF(GW3="","",GW2+1)</f>
      </c>
      <c r="GY2" s="74">
        <f t="shared" si="4"/>
      </c>
      <c r="GZ2" s="74">
        <f t="shared" si="4"/>
      </c>
      <c r="HA2" s="74">
        <f t="shared" si="4"/>
      </c>
      <c r="HB2" s="74">
        <f t="shared" si="4"/>
      </c>
      <c r="HC2" s="74">
        <f t="shared" si="4"/>
      </c>
      <c r="HD2" s="74">
        <f t="shared" si="4"/>
      </c>
      <c r="HE2" s="74">
        <f t="shared" si="4"/>
      </c>
      <c r="HF2" s="74">
        <f t="shared" si="4"/>
      </c>
      <c r="HG2" s="74">
        <f t="shared" si="4"/>
      </c>
      <c r="HH2" s="74">
        <f t="shared" si="4"/>
      </c>
      <c r="HI2" s="74">
        <f t="shared" si="4"/>
      </c>
      <c r="HJ2" s="74">
        <f t="shared" si="4"/>
      </c>
      <c r="HK2" s="74">
        <f t="shared" si="4"/>
      </c>
      <c r="HL2" s="74">
        <f t="shared" si="4"/>
      </c>
      <c r="HM2" s="74">
        <f t="shared" si="4"/>
      </c>
      <c r="HN2" s="74">
        <f t="shared" si="4"/>
      </c>
      <c r="HO2" s="74">
        <f t="shared" si="4"/>
      </c>
      <c r="HP2" s="74">
        <f t="shared" si="4"/>
      </c>
      <c r="HQ2" s="74">
        <f t="shared" si="4"/>
      </c>
      <c r="HR2" s="74">
        <f t="shared" si="4"/>
      </c>
      <c r="HS2" s="74">
        <f t="shared" si="4"/>
      </c>
      <c r="HT2" s="74">
        <f t="shared" si="4"/>
      </c>
      <c r="HU2" s="74">
        <f t="shared" si="4"/>
      </c>
      <c r="HV2" s="74">
        <f t="shared" si="4"/>
      </c>
      <c r="HW2" s="74">
        <f t="shared" si="4"/>
      </c>
      <c r="HX2" s="74">
        <f t="shared" si="4"/>
      </c>
      <c r="HY2" s="74">
        <f t="shared" si="4"/>
      </c>
      <c r="HZ2" s="74">
        <f t="shared" si="4"/>
      </c>
      <c r="IA2" s="74">
        <f t="shared" si="4"/>
      </c>
      <c r="IB2" s="74">
        <f t="shared" si="4"/>
      </c>
      <c r="IC2" s="74">
        <f t="shared" si="4"/>
      </c>
      <c r="ID2" s="74">
        <f t="shared" si="4"/>
      </c>
      <c r="IE2" s="74">
        <f t="shared" si="4"/>
      </c>
      <c r="IF2" s="74">
        <f t="shared" si="4"/>
      </c>
      <c r="IG2" s="74">
        <f t="shared" si="4"/>
      </c>
      <c r="IH2" s="74">
        <f t="shared" si="4"/>
      </c>
      <c r="II2" s="74">
        <f t="shared" si="4"/>
      </c>
      <c r="IJ2" s="74">
        <f t="shared" si="4"/>
      </c>
      <c r="IK2" s="74">
        <f t="shared" si="4"/>
      </c>
      <c r="IL2" s="74">
        <f t="shared" si="4"/>
      </c>
      <c r="IM2" s="74">
        <f t="shared" si="4"/>
      </c>
      <c r="IN2" s="74">
        <f t="shared" si="4"/>
      </c>
      <c r="IO2" s="74">
        <f t="shared" si="4"/>
      </c>
      <c r="IP2" s="74">
        <f t="shared" si="4"/>
      </c>
    </row>
    <row r="3" spans="1:214" s="76" customFormat="1" ht="12.75" customHeight="1">
      <c r="A3" s="75" t="s">
        <v>63</v>
      </c>
      <c r="B3" s="169" t="s">
        <v>65</v>
      </c>
      <c r="C3" s="195" t="s">
        <v>65</v>
      </c>
      <c r="D3" s="195" t="s">
        <v>64</v>
      </c>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row>
    <row r="4" spans="1:214" s="76" customFormat="1" ht="15" customHeight="1">
      <c r="A4" s="75" t="s">
        <v>66</v>
      </c>
      <c r="B4" s="169" t="s">
        <v>215</v>
      </c>
      <c r="C4" s="196" t="s">
        <v>234</v>
      </c>
      <c r="D4" s="196" t="s">
        <v>241</v>
      </c>
      <c r="L4" s="79"/>
      <c r="AD4" s="79"/>
      <c r="AE4" s="79"/>
      <c r="AF4" s="79"/>
      <c r="AU4" s="79"/>
      <c r="AV4" s="79"/>
      <c r="AW4" s="79"/>
      <c r="AX4" s="79"/>
      <c r="AY4" s="79"/>
      <c r="AZ4" s="79"/>
      <c r="BA4" s="79"/>
      <c r="GE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row>
    <row r="5" spans="1:214" s="81" customFormat="1" ht="26.25" customHeight="1">
      <c r="A5" s="80" t="s">
        <v>67</v>
      </c>
      <c r="B5" s="184" t="s">
        <v>216</v>
      </c>
      <c r="C5" s="197" t="s">
        <v>235</v>
      </c>
      <c r="D5" s="198" t="s">
        <v>242</v>
      </c>
      <c r="DS5" s="82"/>
      <c r="GG5" s="83"/>
      <c r="GH5" s="83"/>
      <c r="GI5" s="83"/>
      <c r="GJ5" s="83"/>
      <c r="GK5" s="83"/>
      <c r="GL5" s="83"/>
      <c r="GM5" s="83"/>
      <c r="GN5" s="83"/>
      <c r="GO5" s="83"/>
      <c r="GP5" s="83"/>
      <c r="GQ5" s="83"/>
      <c r="GR5" s="83"/>
      <c r="GS5" s="83"/>
      <c r="GT5" s="83"/>
      <c r="GU5" s="83"/>
      <c r="GV5" s="83"/>
      <c r="GW5" s="83"/>
      <c r="GX5" s="83"/>
      <c r="GY5" s="83"/>
      <c r="GZ5" s="83"/>
      <c r="HA5" s="84"/>
      <c r="HB5" s="83"/>
      <c r="HC5" s="83"/>
      <c r="HD5" s="83"/>
      <c r="HE5" s="83"/>
      <c r="HF5" s="83"/>
    </row>
    <row r="6" spans="1:214" s="81" customFormat="1" ht="12.75" customHeight="1">
      <c r="A6" s="80" t="s">
        <v>68</v>
      </c>
      <c r="C6" s="198"/>
      <c r="D6" s="198"/>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row>
    <row r="7" spans="1:214" s="85" customFormat="1" ht="12.75" customHeight="1">
      <c r="A7" s="75" t="s">
        <v>69</v>
      </c>
      <c r="B7" s="85" t="s">
        <v>217</v>
      </c>
      <c r="C7" s="199" t="s">
        <v>236</v>
      </c>
      <c r="D7" s="200" t="s">
        <v>243</v>
      </c>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row>
    <row r="8" spans="1:214" s="85" customFormat="1" ht="12.75" customHeight="1">
      <c r="A8" s="75" t="s">
        <v>82</v>
      </c>
      <c r="C8" s="200"/>
      <c r="D8" s="200" t="s">
        <v>244</v>
      </c>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row>
    <row r="9" spans="1:214" s="81" customFormat="1" ht="12.75" customHeight="1">
      <c r="A9" s="80" t="s">
        <v>70</v>
      </c>
      <c r="B9" s="87" t="s">
        <v>216</v>
      </c>
      <c r="C9" s="197" t="s">
        <v>237</v>
      </c>
      <c r="D9" s="198" t="s">
        <v>242</v>
      </c>
      <c r="E9" s="88"/>
      <c r="F9" s="88"/>
      <c r="G9" s="88"/>
      <c r="H9" s="88"/>
      <c r="I9" s="88"/>
      <c r="J9" s="88"/>
      <c r="K9" s="88"/>
      <c r="L9" s="88"/>
      <c r="BC9" s="82"/>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row>
    <row r="10" spans="1:214" s="81" customFormat="1" ht="12.75">
      <c r="A10" s="80" t="s">
        <v>71</v>
      </c>
      <c r="B10" s="89"/>
      <c r="C10" s="197"/>
      <c r="D10" s="198"/>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row>
    <row r="11" spans="1:214" s="85" customFormat="1" ht="12.75" customHeight="1">
      <c r="A11" s="75" t="s">
        <v>72</v>
      </c>
      <c r="C11" s="200"/>
      <c r="D11" s="200"/>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row>
    <row r="12" spans="1:214" s="85" customFormat="1" ht="12.75" customHeight="1">
      <c r="A12" s="75" t="s">
        <v>73</v>
      </c>
      <c r="C12" s="200"/>
      <c r="D12" s="200" t="s">
        <v>245</v>
      </c>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row>
    <row r="13" spans="1:214" s="81" customFormat="1" ht="12.75" customHeight="1">
      <c r="A13" s="80" t="s">
        <v>74</v>
      </c>
      <c r="C13" s="198"/>
      <c r="D13" s="198"/>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row>
    <row r="14" spans="1:214" s="81" customFormat="1" ht="12.75" customHeight="1">
      <c r="A14" s="80" t="s">
        <v>75</v>
      </c>
      <c r="C14" s="198"/>
      <c r="D14" s="198"/>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row>
    <row r="15" spans="1:214" s="76" customFormat="1" ht="12.75" customHeight="1">
      <c r="A15" s="75" t="s">
        <v>76</v>
      </c>
      <c r="C15" s="195"/>
      <c r="D15" s="195"/>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row>
    <row r="16" spans="1:214" s="85" customFormat="1" ht="12.75" customHeight="1">
      <c r="A16" s="75" t="s">
        <v>77</v>
      </c>
      <c r="C16" s="200"/>
      <c r="D16" s="200"/>
      <c r="CG16" s="7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row>
    <row r="17" spans="1:214" s="90" customFormat="1" ht="12.75" customHeight="1">
      <c r="A17" s="80" t="s">
        <v>78</v>
      </c>
      <c r="C17" s="201"/>
      <c r="D17" s="20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row>
    <row r="18" spans="1:214" s="90" customFormat="1" ht="12.75" customHeight="1">
      <c r="A18" s="80" t="s">
        <v>83</v>
      </c>
      <c r="C18" s="201"/>
      <c r="D18" s="20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row>
    <row r="19" spans="1:214" s="76" customFormat="1" ht="12.75" customHeight="1">
      <c r="A19" s="75" t="s">
        <v>79</v>
      </c>
      <c r="C19" s="195"/>
      <c r="D19" s="195"/>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row>
    <row r="20" spans="1:214" s="144" customFormat="1" ht="12.75">
      <c r="A20" s="140" t="s">
        <v>80</v>
      </c>
      <c r="B20" t="s">
        <v>337</v>
      </c>
      <c r="C20" s="202" t="s">
        <v>338</v>
      </c>
      <c r="D20" s="48" t="s">
        <v>339</v>
      </c>
      <c r="E20" s="141" t="s">
        <v>336</v>
      </c>
      <c r="F20" s="141"/>
      <c r="G20" s="141"/>
      <c r="H20" s="141"/>
      <c r="I20" s="141"/>
      <c r="J20" s="141"/>
      <c r="K20" s="142"/>
      <c r="L20" s="141"/>
      <c r="M20" s="142"/>
      <c r="N20" s="143"/>
      <c r="O20" s="143"/>
      <c r="P20" s="142"/>
      <c r="Q20" s="142"/>
      <c r="R20" s="142"/>
      <c r="S20" s="142"/>
      <c r="T20" s="142"/>
      <c r="U20" s="142"/>
      <c r="V20" s="142"/>
      <c r="W20" s="142"/>
      <c r="X20" s="142"/>
      <c r="Y20" s="143"/>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3"/>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3"/>
      <c r="BU20" s="143"/>
      <c r="BV20" s="143"/>
      <c r="BW20" s="143"/>
      <c r="BX20" s="143"/>
      <c r="BY20" s="143"/>
      <c r="BZ20" s="143"/>
      <c r="CA20" s="143"/>
      <c r="CB20" s="142"/>
      <c r="CC20" s="142"/>
      <c r="CD20" s="142"/>
      <c r="CE20" s="142"/>
      <c r="CF20" s="142"/>
      <c r="CG20" s="142"/>
      <c r="CH20" s="142"/>
      <c r="CI20" s="142"/>
      <c r="CJ20" s="142"/>
      <c r="CK20" s="142"/>
      <c r="CL20" s="142"/>
      <c r="CM20" s="142"/>
      <c r="CN20" s="143"/>
      <c r="CO20" s="142"/>
      <c r="CP20" s="142"/>
      <c r="CQ20" s="143"/>
      <c r="CR20" s="142"/>
      <c r="CS20" s="142"/>
      <c r="CT20" s="142"/>
      <c r="CU20" s="142"/>
      <c r="CV20" s="142"/>
      <c r="CW20" s="142"/>
      <c r="CX20" s="142"/>
      <c r="CY20" s="142"/>
      <c r="CZ20" s="143"/>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3"/>
      <c r="DZ20" s="143"/>
      <c r="EA20" s="143"/>
      <c r="EB20" s="143"/>
      <c r="EC20" s="143"/>
      <c r="ED20" s="143"/>
      <c r="EE20" s="143"/>
      <c r="EF20" s="143"/>
      <c r="EG20" s="143"/>
      <c r="EH20" s="143"/>
      <c r="EI20" s="143"/>
      <c r="EJ20" s="143"/>
      <c r="EK20" s="143"/>
      <c r="EL20" s="143"/>
      <c r="EM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92"/>
      <c r="GH20" s="145"/>
      <c r="GI20" s="92"/>
      <c r="GJ20" s="145"/>
      <c r="GK20" s="145"/>
      <c r="GL20" s="145"/>
      <c r="GM20" s="92"/>
      <c r="GN20" s="92"/>
      <c r="GO20" s="92"/>
      <c r="GP20" s="145"/>
      <c r="GQ20" s="92"/>
      <c r="GR20" s="92"/>
      <c r="GS20" s="92"/>
      <c r="GT20" s="93"/>
      <c r="GU20" s="92"/>
      <c r="GV20" s="92"/>
      <c r="GW20" s="92"/>
      <c r="GX20" s="92"/>
      <c r="GY20" s="92"/>
      <c r="GZ20" s="92"/>
      <c r="HA20" s="92"/>
      <c r="HB20" s="92"/>
      <c r="HC20" s="92"/>
      <c r="HD20" s="93"/>
      <c r="HE20" s="92"/>
      <c r="HF20" s="92"/>
    </row>
    <row r="21" spans="1:214" s="96" customFormat="1" ht="12.75">
      <c r="A21" s="94" t="s">
        <v>137</v>
      </c>
      <c r="B21" s="155"/>
      <c r="C21" s="198"/>
      <c r="D21" s="198"/>
      <c r="E21" s="95"/>
      <c r="F21" s="95"/>
      <c r="G21" s="95"/>
      <c r="H21" s="95"/>
      <c r="I21" s="95"/>
      <c r="J21" s="95"/>
      <c r="K21" s="95"/>
      <c r="L21" s="95"/>
      <c r="M21" s="95"/>
      <c r="P21" s="95"/>
      <c r="Q21" s="95"/>
      <c r="R21" s="95"/>
      <c r="S21" s="95"/>
      <c r="T21" s="95"/>
      <c r="U21" s="95"/>
      <c r="V21" s="95"/>
      <c r="W21" s="95"/>
      <c r="X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Y21" s="95"/>
      <c r="AZ21" s="95"/>
      <c r="BA21" s="95"/>
      <c r="BB21" s="95"/>
      <c r="BC21" s="95"/>
      <c r="BD21" s="95"/>
      <c r="BE21" s="95"/>
      <c r="BF21" s="95"/>
      <c r="BG21" s="95"/>
      <c r="BH21" s="95"/>
      <c r="BI21" s="95"/>
      <c r="BJ21" s="95"/>
      <c r="BK21" s="95"/>
      <c r="BL21" s="95"/>
      <c r="BM21" s="95"/>
      <c r="BN21" s="95"/>
      <c r="BO21" s="95"/>
      <c r="BP21" s="95"/>
      <c r="BQ21" s="95"/>
      <c r="BR21" s="95"/>
      <c r="BS21" s="95"/>
      <c r="CB21" s="95"/>
      <c r="CC21" s="95"/>
      <c r="CD21" s="95"/>
      <c r="CE21" s="95"/>
      <c r="CF21" s="95"/>
      <c r="CG21" s="95"/>
      <c r="CH21" s="95"/>
      <c r="CI21" s="95"/>
      <c r="CJ21" s="95"/>
      <c r="CK21" s="95"/>
      <c r="CL21" s="95"/>
      <c r="CM21" s="95"/>
      <c r="CO21" s="95"/>
      <c r="CP21" s="95"/>
      <c r="CR21" s="95"/>
      <c r="CS21" s="95"/>
      <c r="CT21" s="95"/>
      <c r="CU21" s="95"/>
      <c r="CV21" s="95"/>
      <c r="CW21" s="95"/>
      <c r="CX21" s="95"/>
      <c r="CY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GG21" s="97"/>
      <c r="GH21" s="98"/>
      <c r="GI21" s="97"/>
      <c r="GJ21" s="98"/>
      <c r="GK21" s="98"/>
      <c r="GL21" s="98"/>
      <c r="GM21" s="97"/>
      <c r="GN21" s="97"/>
      <c r="GO21" s="97"/>
      <c r="GP21" s="98"/>
      <c r="GQ21" s="97"/>
      <c r="GR21" s="97"/>
      <c r="GS21" s="97"/>
      <c r="GT21" s="97"/>
      <c r="GU21" s="97"/>
      <c r="GV21" s="97"/>
      <c r="GW21" s="97"/>
      <c r="GX21" s="97"/>
      <c r="GY21" s="97"/>
      <c r="GZ21" s="97"/>
      <c r="HA21" s="97"/>
      <c r="HB21" s="97"/>
      <c r="HC21" s="97"/>
      <c r="HD21" s="97"/>
      <c r="HE21" s="97"/>
      <c r="HF21" s="97"/>
    </row>
    <row r="22" spans="1:214" s="81" customFormat="1" ht="12.75" customHeight="1">
      <c r="A22" s="80" t="s">
        <v>5</v>
      </c>
      <c r="B22" s="81" t="s">
        <v>58</v>
      </c>
      <c r="C22" s="203"/>
      <c r="D22" s="201"/>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row>
    <row r="23" spans="1:214" s="85" customFormat="1" ht="12.75" customHeight="1">
      <c r="A23" s="75" t="s">
        <v>0</v>
      </c>
      <c r="B23" s="169" t="s">
        <v>218</v>
      </c>
      <c r="C23" s="199" t="s">
        <v>236</v>
      </c>
      <c r="D23" s="200" t="s">
        <v>246</v>
      </c>
      <c r="E23" s="76"/>
      <c r="F23" s="76"/>
      <c r="G23" s="76"/>
      <c r="H23" s="76"/>
      <c r="I23" s="76"/>
      <c r="J23" s="76"/>
      <c r="K23" s="76"/>
      <c r="L23" s="7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row>
    <row r="24" spans="1:214" s="85" customFormat="1" ht="12.75" customHeight="1">
      <c r="A24" s="75" t="s">
        <v>1</v>
      </c>
      <c r="B24" s="78" t="s">
        <v>219</v>
      </c>
      <c r="C24" s="195" t="s">
        <v>238</v>
      </c>
      <c r="D24" s="200" t="s">
        <v>238</v>
      </c>
      <c r="E24" s="76"/>
      <c r="F24" s="76"/>
      <c r="G24" s="76"/>
      <c r="H24" s="76"/>
      <c r="I24" s="76"/>
      <c r="J24" s="76"/>
      <c r="K24" s="76"/>
      <c r="L24" s="7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row>
    <row r="25" spans="1:214" s="81" customFormat="1" ht="12.75" customHeight="1">
      <c r="A25" s="80" t="s">
        <v>2</v>
      </c>
      <c r="B25" s="89" t="s">
        <v>220</v>
      </c>
      <c r="C25" s="89" t="s">
        <v>220</v>
      </c>
      <c r="D25" s="89" t="s">
        <v>220</v>
      </c>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row>
    <row r="26" spans="1:214" s="81" customFormat="1" ht="89.25">
      <c r="A26" s="81" t="s">
        <v>3</v>
      </c>
      <c r="B26" s="94" t="s">
        <v>225</v>
      </c>
      <c r="C26" s="197" t="s">
        <v>239</v>
      </c>
      <c r="D26" s="197" t="s">
        <v>340</v>
      </c>
      <c r="E26" s="80"/>
      <c r="F26" s="80"/>
      <c r="G26" s="80"/>
      <c r="H26" s="80"/>
      <c r="I26" s="80"/>
      <c r="J26" s="80"/>
      <c r="K26" s="80"/>
      <c r="L26" s="80"/>
      <c r="M26" s="99"/>
      <c r="N26" s="82"/>
      <c r="O26" s="82"/>
      <c r="P26" s="82"/>
      <c r="Q26" s="82"/>
      <c r="R26" s="82"/>
      <c r="S26" s="82"/>
      <c r="T26" s="99"/>
      <c r="U26" s="99"/>
      <c r="V26" s="99"/>
      <c r="W26" s="82"/>
      <c r="X26" s="82"/>
      <c r="Y26" s="82"/>
      <c r="Z26" s="99"/>
      <c r="AA26" s="82"/>
      <c r="AB26" s="99"/>
      <c r="AC26" s="99"/>
      <c r="AD26" s="99"/>
      <c r="AE26" s="99"/>
      <c r="AF26" s="99"/>
      <c r="AG26" s="99"/>
      <c r="AH26" s="82"/>
      <c r="AI26" s="99"/>
      <c r="AJ26" s="99"/>
      <c r="AK26" s="99"/>
      <c r="AL26" s="99"/>
      <c r="AM26" s="99"/>
      <c r="AN26" s="82"/>
      <c r="AO26" s="99"/>
      <c r="AP26" s="99"/>
      <c r="AQ26" s="99"/>
      <c r="AR26" s="99"/>
      <c r="AS26" s="99"/>
      <c r="AT26" s="99"/>
      <c r="AU26" s="99"/>
      <c r="AV26" s="99"/>
      <c r="AW26" s="99"/>
      <c r="AY26" s="82"/>
      <c r="AZ26" s="82"/>
      <c r="BA26" s="82"/>
      <c r="BB26" s="82"/>
      <c r="BP26" s="99"/>
      <c r="DW26" s="82"/>
      <c r="DX26" s="82"/>
      <c r="GG26" s="83"/>
      <c r="GH26" s="83"/>
      <c r="GI26" s="83"/>
      <c r="GJ26" s="83"/>
      <c r="GK26" s="83"/>
      <c r="GL26" s="83"/>
      <c r="GM26" s="83"/>
      <c r="GN26" s="83"/>
      <c r="GO26" s="84"/>
      <c r="GP26" s="83"/>
      <c r="GQ26" s="83"/>
      <c r="GR26" s="83"/>
      <c r="GS26" s="83"/>
      <c r="GT26" s="83"/>
      <c r="GU26" s="83"/>
      <c r="GV26" s="83"/>
      <c r="GW26" s="83"/>
      <c r="GX26" s="83"/>
      <c r="GY26" s="83"/>
      <c r="GZ26" s="83"/>
      <c r="HA26" s="83"/>
      <c r="HB26" s="83"/>
      <c r="HC26" s="83"/>
      <c r="HD26" s="83"/>
      <c r="HE26" s="100"/>
      <c r="HF26" s="100"/>
    </row>
    <row r="27" spans="1:4" s="76" customFormat="1" ht="25.5">
      <c r="A27" s="75" t="s">
        <v>4</v>
      </c>
      <c r="B27" s="76" t="s">
        <v>221</v>
      </c>
      <c r="C27" s="78" t="s">
        <v>240</v>
      </c>
      <c r="D27" s="195" t="s">
        <v>245</v>
      </c>
    </row>
    <row r="28" s="65" customFormat="1" ht="12.75" customHeight="1"/>
    <row r="29" s="65" customFormat="1" ht="12.75" customHeight="1"/>
    <row r="30" s="65" customFormat="1" ht="12.75" customHeight="1"/>
    <row r="31" s="65" customFormat="1" ht="12.75" customHeight="1"/>
    <row r="32" s="65" customFormat="1" ht="12.75" customHeight="1"/>
    <row r="33" s="65" customFormat="1" ht="12.75" customHeight="1"/>
    <row r="34" s="65" customFormat="1" ht="12.75" customHeight="1"/>
    <row r="35" s="65" customFormat="1" ht="12.75" customHeight="1"/>
    <row r="36" s="65" customFormat="1" ht="12.75" customHeight="1"/>
    <row r="37" s="65" customFormat="1" ht="12.75" customHeight="1"/>
    <row r="38" s="65" customFormat="1" ht="12.75" customHeight="1"/>
    <row r="39" s="65" customFormat="1" ht="12.75" customHeight="1"/>
    <row r="40" s="65" customFormat="1" ht="12.75" customHeight="1"/>
    <row r="50" ht="12.75" customHeight="1">
      <c r="A50" s="67" t="s">
        <v>6</v>
      </c>
    </row>
    <row r="51" s="68" customFormat="1" ht="12.75" customHeight="1"/>
    <row r="65" ht="12.75" customHeight="1">
      <c r="L65" s="70"/>
    </row>
  </sheetData>
  <sheetProtection formatCells="0" insertHyperlinks="0"/>
  <dataValidations count="4">
    <dataValidation type="list" allowBlank="1" showInputMessage="1" showErrorMessage="1" prompt="Select from List." sqref="HG3:IV3 E3:GF3 B3">
      <formula1>lstSourceType</formula1>
    </dataValidation>
    <dataValidation type="list" allowBlank="1" showInputMessage="1" showErrorMessage="1" prompt="Select from list." sqref="CG16 E19:IV19 B19">
      <formula1>"Yes, No"</formula1>
    </dataValidation>
    <dataValidation type="list" allowBlank="1" showInputMessage="1" showErrorMessage="1" prompt="Select from List." sqref="GG3:HF3">
      <formula1>LstSourseType</formula1>
    </dataValidation>
    <dataValidation type="list" allowBlank="1" showInputMessage="1" showErrorMessage="1" prompt="Select from list." sqref="E22:IV22 D21 B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M49"/>
  <sheetViews>
    <sheetView workbookViewId="0" topLeftCell="A1">
      <selection activeCell="A1" sqref="A1:L1"/>
    </sheetView>
  </sheetViews>
  <sheetFormatPr defaultColWidth="9.140625" defaultRowHeight="12.75"/>
  <cols>
    <col min="1" max="1" width="2.7109375" style="0" customWidth="1"/>
    <col min="2" max="2" width="23.14062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12" s="23" customFormat="1" ht="20.25">
      <c r="A1" s="284" t="s">
        <v>151</v>
      </c>
      <c r="B1" s="284"/>
      <c r="C1" s="284"/>
      <c r="D1" s="284"/>
      <c r="E1" s="284"/>
      <c r="F1" s="284"/>
      <c r="G1" s="284"/>
      <c r="H1" s="284"/>
      <c r="I1" s="284"/>
      <c r="J1" s="284"/>
      <c r="K1" s="284"/>
      <c r="L1" s="284"/>
    </row>
    <row r="2" spans="1:8" ht="30" customHeight="1">
      <c r="A2" s="102" t="s">
        <v>134</v>
      </c>
      <c r="C2" s="40"/>
      <c r="D2" s="40"/>
      <c r="E2" s="40"/>
      <c r="F2" s="40"/>
      <c r="G2" s="40"/>
      <c r="H2" s="40"/>
    </row>
    <row r="3" spans="2:11" ht="40.5" customHeight="1">
      <c r="B3" s="41" t="s">
        <v>171</v>
      </c>
      <c r="C3" s="154" t="s">
        <v>195</v>
      </c>
      <c r="D3" s="42" t="s">
        <v>96</v>
      </c>
      <c r="E3" s="42" t="s">
        <v>45</v>
      </c>
      <c r="F3" s="42" t="s">
        <v>112</v>
      </c>
      <c r="G3" s="42" t="s">
        <v>117</v>
      </c>
      <c r="H3" s="42" t="s">
        <v>128</v>
      </c>
      <c r="I3" s="43" t="s">
        <v>127</v>
      </c>
      <c r="J3" s="42" t="s">
        <v>135</v>
      </c>
      <c r="K3" s="42" t="s">
        <v>136</v>
      </c>
    </row>
    <row r="4" spans="2:11" ht="25.5">
      <c r="B4" s="156" t="s">
        <v>169</v>
      </c>
      <c r="C4" s="157" t="s">
        <v>182</v>
      </c>
      <c r="D4" s="42">
        <v>2</v>
      </c>
      <c r="E4" s="42">
        <v>2</v>
      </c>
      <c r="F4" s="42">
        <v>2</v>
      </c>
      <c r="G4" s="42">
        <v>2</v>
      </c>
      <c r="H4" s="42">
        <v>1</v>
      </c>
      <c r="I4" s="156" t="s">
        <v>299</v>
      </c>
      <c r="J4" s="156" t="s">
        <v>183</v>
      </c>
      <c r="K4" s="157" t="s">
        <v>184</v>
      </c>
    </row>
    <row r="5" spans="2:11" ht="14.25" customHeight="1">
      <c r="B5" s="156" t="s">
        <v>200</v>
      </c>
      <c r="C5" s="157" t="s">
        <v>196</v>
      </c>
      <c r="D5" s="42">
        <v>2</v>
      </c>
      <c r="E5" s="42">
        <v>1</v>
      </c>
      <c r="F5" s="42">
        <v>1</v>
      </c>
      <c r="G5" s="42">
        <v>1</v>
      </c>
      <c r="H5" s="42">
        <v>1</v>
      </c>
      <c r="I5" s="156" t="s">
        <v>299</v>
      </c>
      <c r="J5" s="156" t="s">
        <v>183</v>
      </c>
      <c r="K5" s="157" t="s">
        <v>184</v>
      </c>
    </row>
    <row r="6" spans="2:11" s="106" customFormat="1" ht="12.75">
      <c r="B6" s="232" t="s">
        <v>14</v>
      </c>
      <c r="C6" s="149"/>
      <c r="D6" s="149"/>
      <c r="E6" s="149"/>
      <c r="F6" s="149"/>
      <c r="G6" s="149"/>
      <c r="H6" s="149"/>
      <c r="I6" s="150" t="s">
        <v>299</v>
      </c>
      <c r="J6" s="285" t="s">
        <v>184</v>
      </c>
      <c r="K6" s="285"/>
    </row>
    <row r="7" spans="2:39" ht="20.25">
      <c r="B7" s="23"/>
      <c r="C7" s="23"/>
      <c r="D7" s="23"/>
      <c r="E7" s="23"/>
      <c r="F7" s="23"/>
      <c r="G7" s="23"/>
      <c r="H7" s="23"/>
      <c r="I7" s="101"/>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1:38" ht="20.25">
      <c r="A8" s="107" t="s">
        <v>172</v>
      </c>
      <c r="C8" s="23"/>
      <c r="D8" s="23"/>
      <c r="E8" s="23"/>
      <c r="F8" s="23"/>
      <c r="G8" s="23"/>
      <c r="H8" s="101"/>
      <c r="N8" s="23"/>
      <c r="O8" s="23"/>
      <c r="P8" s="23"/>
      <c r="Q8" s="23"/>
      <c r="R8" s="23"/>
      <c r="S8" s="23"/>
      <c r="T8" s="23"/>
      <c r="U8" s="23"/>
      <c r="V8" s="23"/>
      <c r="W8" s="23"/>
      <c r="X8" s="23"/>
      <c r="Y8" s="23"/>
      <c r="Z8" s="23"/>
      <c r="AA8" s="23"/>
      <c r="AB8" s="23"/>
      <c r="AC8" s="23"/>
      <c r="AD8" s="23"/>
      <c r="AE8" s="23"/>
      <c r="AF8" s="23"/>
      <c r="AG8" s="23"/>
      <c r="AH8" s="23"/>
      <c r="AI8" s="23"/>
      <c r="AJ8" s="23"/>
      <c r="AK8" s="23"/>
      <c r="AL8" s="23"/>
    </row>
    <row r="9" s="36" customFormat="1" ht="13.5" thickBot="1">
      <c r="A9" s="108" t="s">
        <v>173</v>
      </c>
    </row>
    <row r="10" spans="2:7" ht="13.5" thickBot="1">
      <c r="B10" s="286" t="s">
        <v>94</v>
      </c>
      <c r="C10" s="288" t="s">
        <v>95</v>
      </c>
      <c r="D10" s="289"/>
      <c r="E10" s="289"/>
      <c r="F10" s="289"/>
      <c r="G10" s="290"/>
    </row>
    <row r="11" spans="2:7" ht="13.5" thickBot="1">
      <c r="B11" s="287"/>
      <c r="C11" s="31">
        <v>1</v>
      </c>
      <c r="D11" s="31">
        <v>2</v>
      </c>
      <c r="E11" s="31">
        <v>3</v>
      </c>
      <c r="F11" s="31">
        <v>4</v>
      </c>
      <c r="G11" s="31">
        <v>5</v>
      </c>
    </row>
    <row r="12" spans="2:7" ht="60.75" thickBot="1">
      <c r="B12" s="291" t="s">
        <v>174</v>
      </c>
      <c r="C12" s="33" t="s">
        <v>97</v>
      </c>
      <c r="D12" s="33" t="s">
        <v>98</v>
      </c>
      <c r="E12" s="33" t="s">
        <v>99</v>
      </c>
      <c r="F12" s="33" t="s">
        <v>100</v>
      </c>
      <c r="G12" s="33" t="s">
        <v>101</v>
      </c>
    </row>
    <row r="13" spans="2:7" ht="13.5" thickBot="1">
      <c r="B13" s="292"/>
      <c r="C13" s="282" t="s">
        <v>102</v>
      </c>
      <c r="D13" s="283"/>
      <c r="E13" s="282" t="s">
        <v>103</v>
      </c>
      <c r="F13" s="294"/>
      <c r="G13" s="283"/>
    </row>
    <row r="14" spans="2:7" ht="36.75" thickBot="1">
      <c r="B14" s="293"/>
      <c r="C14" s="38" t="s">
        <v>104</v>
      </c>
      <c r="D14" s="295" t="s">
        <v>105</v>
      </c>
      <c r="E14" s="296"/>
      <c r="F14" s="277" t="s">
        <v>106</v>
      </c>
      <c r="G14" s="278"/>
    </row>
    <row r="15" spans="2:7" ht="60.75" thickBot="1">
      <c r="B15" s="34" t="s">
        <v>45</v>
      </c>
      <c r="C15" s="33" t="s">
        <v>107</v>
      </c>
      <c r="D15" s="33" t="s">
        <v>108</v>
      </c>
      <c r="E15" s="33" t="s">
        <v>109</v>
      </c>
      <c r="F15" s="33" t="s">
        <v>110</v>
      </c>
      <c r="G15" s="33" t="s">
        <v>111</v>
      </c>
    </row>
    <row r="16" spans="2:7" ht="36.75" thickBot="1">
      <c r="B16" s="34" t="s">
        <v>112</v>
      </c>
      <c r="C16" s="33" t="s">
        <v>129</v>
      </c>
      <c r="D16" s="33" t="s">
        <v>113</v>
      </c>
      <c r="E16" s="33" t="s">
        <v>114</v>
      </c>
      <c r="F16" s="33" t="s">
        <v>115</v>
      </c>
      <c r="G16" s="33" t="s">
        <v>116</v>
      </c>
    </row>
    <row r="17" spans="2:7" ht="36.75" thickBot="1">
      <c r="B17" s="34" t="s">
        <v>117</v>
      </c>
      <c r="C17" s="33" t="s">
        <v>118</v>
      </c>
      <c r="D17" s="33" t="s">
        <v>130</v>
      </c>
      <c r="E17" s="33" t="s">
        <v>119</v>
      </c>
      <c r="F17" s="33" t="s">
        <v>120</v>
      </c>
      <c r="G17" s="33" t="s">
        <v>121</v>
      </c>
    </row>
    <row r="18" spans="2:7" ht="48.75" thickBot="1">
      <c r="B18" s="34" t="s">
        <v>175</v>
      </c>
      <c r="C18" s="33" t="s">
        <v>122</v>
      </c>
      <c r="D18" s="282" t="s">
        <v>123</v>
      </c>
      <c r="E18" s="283"/>
      <c r="F18" s="33" t="s">
        <v>124</v>
      </c>
      <c r="G18" s="33" t="s">
        <v>125</v>
      </c>
    </row>
    <row r="19" spans="2:7" ht="12.75">
      <c r="B19" s="109"/>
      <c r="C19" s="110"/>
      <c r="D19" s="110"/>
      <c r="E19" s="110"/>
      <c r="F19" s="110"/>
      <c r="G19" s="110"/>
    </row>
    <row r="20" spans="2:7" ht="12.75">
      <c r="B20" s="109"/>
      <c r="C20" s="110"/>
      <c r="D20" s="110"/>
      <c r="E20" s="110"/>
      <c r="F20" s="110"/>
      <c r="G20" s="110"/>
    </row>
    <row r="21" spans="1:18" ht="12.75">
      <c r="A21" s="111" t="s">
        <v>176</v>
      </c>
      <c r="C21" s="48"/>
      <c r="D21" s="48"/>
      <c r="E21" s="48"/>
      <c r="F21" s="48"/>
      <c r="G21" s="48"/>
      <c r="H21" s="48"/>
      <c r="I21" s="48"/>
      <c r="J21" s="48"/>
      <c r="K21" s="48"/>
      <c r="L21" s="48"/>
      <c r="M21" s="48"/>
      <c r="N21" s="48"/>
      <c r="O21" s="48"/>
      <c r="P21" s="48"/>
      <c r="Q21" s="48"/>
      <c r="R21" s="48"/>
    </row>
    <row r="22" spans="2:18" ht="12.75">
      <c r="B22" s="112" t="s">
        <v>177</v>
      </c>
      <c r="C22" s="113"/>
      <c r="D22" s="113"/>
      <c r="E22" s="113"/>
      <c r="F22" s="113"/>
      <c r="G22" s="113"/>
      <c r="H22" s="114"/>
      <c r="I22" s="48"/>
      <c r="J22" s="48"/>
      <c r="K22" s="48"/>
      <c r="L22" s="48"/>
      <c r="M22" s="48"/>
      <c r="N22" s="48"/>
      <c r="O22" s="48"/>
      <c r="P22" s="48"/>
      <c r="Q22" s="48"/>
      <c r="R22" s="48"/>
    </row>
    <row r="23" spans="2:18" ht="65.25" customHeight="1">
      <c r="B23" s="115"/>
      <c r="C23" s="279" t="s">
        <v>315</v>
      </c>
      <c r="D23" s="280"/>
      <c r="E23" s="280"/>
      <c r="F23" s="280"/>
      <c r="G23" s="280"/>
      <c r="H23" s="281"/>
      <c r="N23" s="32"/>
      <c r="O23" s="32"/>
      <c r="P23" s="32"/>
      <c r="Q23" s="32"/>
      <c r="R23" s="32"/>
    </row>
    <row r="24" spans="2:18" ht="12.75">
      <c r="B24" s="115"/>
      <c r="C24" s="116" t="s">
        <v>316</v>
      </c>
      <c r="D24" s="117"/>
      <c r="E24" s="117"/>
      <c r="F24" s="117"/>
      <c r="G24" s="117"/>
      <c r="H24" s="118"/>
      <c r="I24" s="48"/>
      <c r="J24" s="48"/>
      <c r="K24" s="48"/>
      <c r="L24" s="48"/>
      <c r="M24" s="48"/>
      <c r="N24" s="48"/>
      <c r="O24" s="48"/>
      <c r="P24" s="48"/>
      <c r="Q24" s="48"/>
      <c r="R24" s="48"/>
    </row>
    <row r="25" spans="2:18" ht="12.75">
      <c r="B25" s="115"/>
      <c r="C25" s="119" t="s">
        <v>317</v>
      </c>
      <c r="D25" s="120"/>
      <c r="E25" s="120"/>
      <c r="F25" s="120"/>
      <c r="G25" s="120"/>
      <c r="H25" s="121"/>
      <c r="I25" s="48"/>
      <c r="J25" s="48"/>
      <c r="K25" s="48"/>
      <c r="L25" s="48"/>
      <c r="M25" s="48"/>
      <c r="N25" s="48"/>
      <c r="O25" s="48"/>
      <c r="P25" s="48"/>
      <c r="Q25" s="48"/>
      <c r="R25" s="48"/>
    </row>
    <row r="26" spans="2:18" ht="12.75">
      <c r="B26" s="115"/>
      <c r="C26" s="119" t="s">
        <v>318</v>
      </c>
      <c r="D26" s="120"/>
      <c r="E26" s="120"/>
      <c r="F26" s="120"/>
      <c r="G26" s="120"/>
      <c r="H26" s="121"/>
      <c r="I26" s="48"/>
      <c r="J26" s="48"/>
      <c r="K26" s="48"/>
      <c r="L26" s="48"/>
      <c r="M26" s="48"/>
      <c r="N26" s="48"/>
      <c r="O26" s="48"/>
      <c r="P26" s="48"/>
      <c r="Q26" s="48"/>
      <c r="R26" s="48"/>
    </row>
    <row r="27" spans="2:18" ht="12.75">
      <c r="B27" s="115"/>
      <c r="C27" s="119" t="s">
        <v>319</v>
      </c>
      <c r="D27" s="120"/>
      <c r="E27" s="120"/>
      <c r="F27" s="120"/>
      <c r="G27" s="120"/>
      <c r="H27" s="121"/>
      <c r="I27" s="48"/>
      <c r="J27" s="48"/>
      <c r="K27" s="48"/>
      <c r="L27" s="48"/>
      <c r="M27" s="48"/>
      <c r="N27" s="48"/>
      <c r="O27" s="48"/>
      <c r="P27" s="48"/>
      <c r="Q27" s="48"/>
      <c r="R27" s="48"/>
    </row>
    <row r="28" spans="2:18" ht="12.75">
      <c r="B28" s="115"/>
      <c r="C28" s="119" t="s">
        <v>320</v>
      </c>
      <c r="D28" s="120"/>
      <c r="E28" s="120"/>
      <c r="F28" s="120"/>
      <c r="G28" s="120"/>
      <c r="H28" s="121"/>
      <c r="I28" s="48"/>
      <c r="J28" s="48"/>
      <c r="K28" s="48"/>
      <c r="L28" s="48"/>
      <c r="M28" s="48"/>
      <c r="N28" s="48"/>
      <c r="O28" s="48"/>
      <c r="P28" s="48"/>
      <c r="Q28" s="48"/>
      <c r="R28" s="48"/>
    </row>
    <row r="29" spans="2:18" ht="41.25" customHeight="1">
      <c r="B29" s="115"/>
      <c r="C29" s="306" t="s">
        <v>131</v>
      </c>
      <c r="D29" s="307"/>
      <c r="E29" s="307"/>
      <c r="F29" s="307"/>
      <c r="G29" s="307"/>
      <c r="H29" s="308"/>
      <c r="N29" s="122"/>
      <c r="O29" s="122"/>
      <c r="P29" s="122"/>
      <c r="Q29" s="48"/>
      <c r="R29" s="48"/>
    </row>
    <row r="30" spans="2:18" ht="38.25" customHeight="1">
      <c r="B30" s="123"/>
      <c r="C30" s="279" t="s">
        <v>321</v>
      </c>
      <c r="D30" s="280"/>
      <c r="E30" s="280"/>
      <c r="F30" s="280"/>
      <c r="G30" s="280"/>
      <c r="H30" s="281"/>
      <c r="N30" s="32"/>
      <c r="O30" s="32"/>
      <c r="P30" s="32"/>
      <c r="Q30" s="32"/>
      <c r="R30" s="48"/>
    </row>
    <row r="31" spans="2:18" ht="43.5" customHeight="1">
      <c r="B31" s="279" t="s">
        <v>178</v>
      </c>
      <c r="C31" s="280"/>
      <c r="D31" s="280"/>
      <c r="E31" s="280"/>
      <c r="F31" s="280"/>
      <c r="G31" s="280"/>
      <c r="H31" s="281"/>
      <c r="I31" s="48"/>
      <c r="J31" s="48"/>
      <c r="K31" s="48"/>
      <c r="L31" s="48"/>
      <c r="M31" s="48"/>
      <c r="N31" s="48"/>
      <c r="O31" s="48"/>
      <c r="P31" s="48"/>
      <c r="Q31" s="48"/>
      <c r="R31" s="48"/>
    </row>
    <row r="32" spans="2:9" ht="49.5" customHeight="1">
      <c r="B32" s="279" t="s">
        <v>322</v>
      </c>
      <c r="C32" s="280"/>
      <c r="D32" s="280"/>
      <c r="E32" s="280"/>
      <c r="F32" s="280"/>
      <c r="G32" s="280"/>
      <c r="H32" s="281"/>
      <c r="I32" s="37"/>
    </row>
    <row r="33" spans="2:9" ht="46.5" customHeight="1">
      <c r="B33" s="279" t="s">
        <v>179</v>
      </c>
      <c r="C33" s="280"/>
      <c r="D33" s="280"/>
      <c r="E33" s="280"/>
      <c r="F33" s="280"/>
      <c r="G33" s="280"/>
      <c r="H33" s="281"/>
      <c r="I33" s="37"/>
    </row>
    <row r="34" spans="2:9" ht="30" customHeight="1">
      <c r="B34" s="279" t="s">
        <v>180</v>
      </c>
      <c r="C34" s="280"/>
      <c r="D34" s="280"/>
      <c r="E34" s="280"/>
      <c r="F34" s="280"/>
      <c r="G34" s="280"/>
      <c r="H34" s="281"/>
      <c r="I34" s="37"/>
    </row>
    <row r="35" spans="1:9" ht="26.25" customHeight="1">
      <c r="A35" s="124" t="s">
        <v>181</v>
      </c>
      <c r="B35" s="124"/>
      <c r="I35" s="39"/>
    </row>
    <row r="36" spans="2:8" ht="30" customHeight="1">
      <c r="B36" s="309" t="s">
        <v>323</v>
      </c>
      <c r="C36" s="310"/>
      <c r="D36" s="310"/>
      <c r="E36" s="310"/>
      <c r="F36" s="310"/>
      <c r="G36" s="310"/>
      <c r="H36" s="311"/>
    </row>
    <row r="37" spans="2:8" ht="12.75" customHeight="1">
      <c r="B37" s="312" t="s">
        <v>324</v>
      </c>
      <c r="C37" s="313"/>
      <c r="D37" s="313"/>
      <c r="E37" s="313"/>
      <c r="F37" s="313"/>
      <c r="G37" s="125"/>
      <c r="H37" s="126"/>
    </row>
    <row r="38" spans="2:8" ht="29.25" customHeight="1">
      <c r="B38" s="298" t="s">
        <v>325</v>
      </c>
      <c r="C38" s="299"/>
      <c r="D38" s="299"/>
      <c r="E38" s="299"/>
      <c r="F38" s="299"/>
      <c r="G38" s="299"/>
      <c r="H38" s="300"/>
    </row>
    <row r="39" spans="2:8" ht="15" customHeight="1">
      <c r="B39" s="127" t="s">
        <v>126</v>
      </c>
      <c r="C39" s="125"/>
      <c r="D39" s="125"/>
      <c r="E39" s="125"/>
      <c r="F39" s="125"/>
      <c r="G39" s="125"/>
      <c r="H39" s="126"/>
    </row>
    <row r="40" spans="2:8" ht="30.75" customHeight="1">
      <c r="B40" s="298" t="s">
        <v>132</v>
      </c>
      <c r="C40" s="299"/>
      <c r="D40" s="299"/>
      <c r="E40" s="299"/>
      <c r="F40" s="299"/>
      <c r="G40" s="299"/>
      <c r="H40" s="300"/>
    </row>
    <row r="41" spans="2:8" ht="12.75" customHeight="1">
      <c r="B41" s="301" t="s">
        <v>326</v>
      </c>
      <c r="C41" s="302"/>
      <c r="D41" s="302"/>
      <c r="E41" s="302"/>
      <c r="F41" s="302"/>
      <c r="G41" s="302"/>
      <c r="H41" s="126"/>
    </row>
    <row r="42" spans="2:8" ht="35.25" customHeight="1">
      <c r="B42" s="298" t="s">
        <v>327</v>
      </c>
      <c r="C42" s="299"/>
      <c r="D42" s="299"/>
      <c r="E42" s="299"/>
      <c r="F42" s="299"/>
      <c r="G42" s="299"/>
      <c r="H42" s="300"/>
    </row>
    <row r="43" spans="2:8" ht="24.75" customHeight="1">
      <c r="B43" s="303" t="s">
        <v>328</v>
      </c>
      <c r="C43" s="304"/>
      <c r="D43" s="304"/>
      <c r="E43" s="304"/>
      <c r="F43" s="304"/>
      <c r="G43" s="304"/>
      <c r="H43" s="305"/>
    </row>
    <row r="44" spans="2:8" ht="27.75" customHeight="1">
      <c r="B44" s="306" t="s">
        <v>133</v>
      </c>
      <c r="C44" s="307"/>
      <c r="D44" s="307"/>
      <c r="E44" s="307"/>
      <c r="F44" s="307"/>
      <c r="G44" s="307"/>
      <c r="H44" s="308"/>
    </row>
    <row r="45" spans="2:8" ht="21" customHeight="1">
      <c r="B45" s="279" t="s">
        <v>329</v>
      </c>
      <c r="C45" s="280"/>
      <c r="D45" s="280"/>
      <c r="E45" s="280"/>
      <c r="F45" s="280"/>
      <c r="G45" s="280"/>
      <c r="H45" s="281"/>
    </row>
    <row r="46" spans="2:8" ht="26.25" customHeight="1">
      <c r="B46" s="297" t="s">
        <v>330</v>
      </c>
      <c r="C46" s="297"/>
      <c r="D46" s="297"/>
      <c r="E46" s="297"/>
      <c r="F46" s="297"/>
      <c r="G46" s="297"/>
      <c r="H46" s="297"/>
    </row>
    <row r="49" spans="2:12" ht="12.75">
      <c r="B49" s="103"/>
      <c r="C49" s="103"/>
      <c r="D49" s="103"/>
      <c r="E49" s="103"/>
      <c r="F49" s="103"/>
      <c r="G49" s="103"/>
      <c r="H49" s="69"/>
      <c r="I49" s="103"/>
      <c r="J49" s="104"/>
      <c r="K49" s="105"/>
      <c r="L49" s="35"/>
    </row>
  </sheetData>
  <sheetProtection/>
  <mergeCells count="27">
    <mergeCell ref="B45:H45"/>
    <mergeCell ref="B32:H32"/>
    <mergeCell ref="B44:H44"/>
    <mergeCell ref="B34:H34"/>
    <mergeCell ref="B36:H36"/>
    <mergeCell ref="B37:F37"/>
    <mergeCell ref="B38:H38"/>
    <mergeCell ref="D14:E14"/>
    <mergeCell ref="B46:H46"/>
    <mergeCell ref="B40:H40"/>
    <mergeCell ref="B41:G41"/>
    <mergeCell ref="B42:H42"/>
    <mergeCell ref="B43:H43"/>
    <mergeCell ref="C23:H23"/>
    <mergeCell ref="C29:H29"/>
    <mergeCell ref="C30:H30"/>
    <mergeCell ref="B31:H31"/>
    <mergeCell ref="F14:G14"/>
    <mergeCell ref="B33:H33"/>
    <mergeCell ref="D18:E18"/>
    <mergeCell ref="A1:L1"/>
    <mergeCell ref="J6:K6"/>
    <mergeCell ref="B10:B11"/>
    <mergeCell ref="C10:G10"/>
    <mergeCell ref="B12:B14"/>
    <mergeCell ref="C13:D13"/>
    <mergeCell ref="E13:G13"/>
  </mergeCells>
  <printOptions/>
  <pageMargins left="0.25" right="0.25" top="0.75" bottom="0.75" header="0.3" footer="0.3"/>
  <pageSetup fitToHeight="2" horizontalDpi="600" verticalDpi="600" orientation="landscape" paperSize="3" r:id="rId1"/>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sheetPr codeName="Sheet5"/>
  <dimension ref="A1:S54"/>
  <sheetViews>
    <sheetView zoomScalePageLayoutView="0" workbookViewId="0" topLeftCell="A16">
      <selection activeCell="D34" sqref="D34"/>
    </sheetView>
  </sheetViews>
  <sheetFormatPr defaultColWidth="9.140625" defaultRowHeight="12.75"/>
  <cols>
    <col min="1" max="1" width="16.140625" style="0" customWidth="1"/>
    <col min="2" max="3" width="15.421875" style="0" customWidth="1"/>
    <col min="4" max="4" width="10.421875" style="0" customWidth="1"/>
    <col min="5" max="5" width="9.421875" style="0" customWidth="1"/>
    <col min="6" max="6" width="5.421875" style="0" customWidth="1"/>
    <col min="7" max="7" width="17.57421875" style="0" customWidth="1"/>
    <col min="8" max="8" width="5.140625" style="0" customWidth="1"/>
    <col min="9" max="9" width="17.421875" style="0" customWidth="1"/>
    <col min="10" max="10" width="16.28125" style="0" customWidth="1"/>
    <col min="11" max="11" width="23.8515625" style="0" customWidth="1"/>
    <col min="12" max="12" width="18.57421875" style="0" customWidth="1"/>
    <col min="13" max="13" width="13.421875" style="0" customWidth="1"/>
    <col min="14" max="14" width="13.00390625" style="0" customWidth="1"/>
    <col min="15" max="15" width="13.140625" style="0" customWidth="1"/>
    <col min="16" max="16" width="15.140625" style="0" customWidth="1"/>
    <col min="17" max="17" width="15.421875" style="0" customWidth="1"/>
    <col min="18" max="18" width="12.28125" style="0" customWidth="1"/>
  </cols>
  <sheetData>
    <row r="1" spans="1:8" s="23" customFormat="1" ht="20.25">
      <c r="A1" s="233" t="s">
        <v>341</v>
      </c>
      <c r="H1" s="170" t="s">
        <v>213</v>
      </c>
    </row>
    <row r="2" spans="1:9" s="151" customFormat="1" ht="20.25">
      <c r="A2" s="107" t="s">
        <v>152</v>
      </c>
      <c r="B2" s="107"/>
      <c r="C2" s="107"/>
      <c r="D2" s="107"/>
      <c r="E2" s="107"/>
      <c r="F2" s="107"/>
      <c r="G2" s="107"/>
      <c r="H2" s="107"/>
      <c r="I2" s="107" t="s">
        <v>7</v>
      </c>
    </row>
    <row r="3" spans="1:14" ht="12.75">
      <c r="A3" s="23"/>
      <c r="B3" s="23"/>
      <c r="C3" s="23"/>
      <c r="I3" s="219"/>
      <c r="J3" s="220"/>
      <c r="K3" s="220"/>
      <c r="L3" s="220"/>
      <c r="M3" s="220"/>
      <c r="N3" s="220"/>
    </row>
    <row r="4" spans="1:18" ht="12.75">
      <c r="A4" s="171"/>
      <c r="B4" s="171"/>
      <c r="C4" s="225" t="s">
        <v>201</v>
      </c>
      <c r="D4" s="225" t="s">
        <v>33</v>
      </c>
      <c r="E4" s="225" t="s">
        <v>41</v>
      </c>
      <c r="F4" s="152"/>
      <c r="G4" s="225" t="s">
        <v>189</v>
      </c>
      <c r="I4" s="173"/>
      <c r="J4" s="182"/>
      <c r="K4" s="182"/>
      <c r="L4" s="182"/>
      <c r="M4" s="182"/>
      <c r="N4" s="182"/>
      <c r="O4" s="23"/>
      <c r="P4" s="23"/>
      <c r="Q4" s="23"/>
      <c r="R4" s="23"/>
    </row>
    <row r="5" spans="1:18" ht="12.75">
      <c r="A5" s="174" t="s">
        <v>274</v>
      </c>
      <c r="B5" s="171"/>
      <c r="C5" s="172"/>
      <c r="D5" s="172"/>
      <c r="E5" s="172"/>
      <c r="F5" s="152"/>
      <c r="G5" s="173"/>
      <c r="I5" s="178"/>
      <c r="J5" s="178"/>
      <c r="K5" s="177"/>
      <c r="L5" s="211"/>
      <c r="M5" s="214"/>
      <c r="N5" s="215"/>
      <c r="O5" s="23"/>
      <c r="P5" s="23"/>
      <c r="Q5" s="23"/>
      <c r="R5" s="23"/>
    </row>
    <row r="6" spans="3:18" ht="12.75">
      <c r="C6" s="179" t="s">
        <v>291</v>
      </c>
      <c r="D6" s="23">
        <v>20</v>
      </c>
      <c r="E6" s="128" t="s">
        <v>202</v>
      </c>
      <c r="F6" s="23"/>
      <c r="G6" s="48" t="s">
        <v>304</v>
      </c>
      <c r="J6" s="178"/>
      <c r="K6" s="178"/>
      <c r="L6" s="178"/>
      <c r="M6" s="178"/>
      <c r="N6" s="178"/>
      <c r="O6" s="23"/>
      <c r="P6" s="23"/>
      <c r="Q6" s="23"/>
      <c r="R6" s="23"/>
    </row>
    <row r="7" spans="3:18" ht="12.75">
      <c r="C7" s="179" t="s">
        <v>292</v>
      </c>
      <c r="D7" s="23">
        <v>12</v>
      </c>
      <c r="E7" s="128" t="s">
        <v>203</v>
      </c>
      <c r="F7" s="23"/>
      <c r="G7" s="48" t="s">
        <v>304</v>
      </c>
      <c r="J7" s="182"/>
      <c r="K7" s="178"/>
      <c r="L7" s="178"/>
      <c r="M7" s="178"/>
      <c r="N7" s="178"/>
      <c r="O7" s="23"/>
      <c r="P7" s="23"/>
      <c r="Q7" s="23"/>
      <c r="R7" s="23"/>
    </row>
    <row r="8" spans="3:18" ht="12.75">
      <c r="C8" s="179" t="s">
        <v>293</v>
      </c>
      <c r="D8" s="191">
        <f>Conversions!D6</f>
        <v>60</v>
      </c>
      <c r="E8" s="128" t="s">
        <v>344</v>
      </c>
      <c r="F8" s="23"/>
      <c r="G8" s="48" t="s">
        <v>304</v>
      </c>
      <c r="J8" s="216"/>
      <c r="K8" s="182"/>
      <c r="L8" s="182"/>
      <c r="M8" s="182"/>
      <c r="N8" s="182"/>
      <c r="O8" s="23"/>
      <c r="P8" s="23"/>
      <c r="Q8" s="23"/>
      <c r="R8" s="23"/>
    </row>
    <row r="9" spans="3:18" ht="12.75">
      <c r="C9" s="179" t="s">
        <v>294</v>
      </c>
      <c r="D9" s="23">
        <v>10000</v>
      </c>
      <c r="E9" s="128" t="s">
        <v>230</v>
      </c>
      <c r="F9" s="23"/>
      <c r="G9" s="48" t="s">
        <v>304</v>
      </c>
      <c r="J9" s="216"/>
      <c r="K9" s="177"/>
      <c r="L9" s="178"/>
      <c r="M9" s="178"/>
      <c r="N9" s="178"/>
      <c r="O9" s="23"/>
      <c r="P9" s="23"/>
      <c r="Q9" s="23"/>
      <c r="R9" s="23"/>
    </row>
    <row r="10" spans="3:18" ht="12.75">
      <c r="C10" s="179" t="s">
        <v>295</v>
      </c>
      <c r="D10" s="23">
        <v>2</v>
      </c>
      <c r="E10" s="128" t="s">
        <v>204</v>
      </c>
      <c r="F10" s="23"/>
      <c r="G10" s="48" t="s">
        <v>304</v>
      </c>
      <c r="J10" s="178"/>
      <c r="K10" s="177"/>
      <c r="L10" s="178"/>
      <c r="M10" s="178"/>
      <c r="N10" s="178"/>
      <c r="O10" s="23"/>
      <c r="P10" s="23"/>
      <c r="Q10" s="23"/>
      <c r="R10" s="23"/>
    </row>
    <row r="11" spans="3:18" ht="12.75">
      <c r="C11" s="192" t="s">
        <v>296</v>
      </c>
      <c r="D11" s="23">
        <f>D7/(D6/D8)*D9*D10</f>
        <v>720000</v>
      </c>
      <c r="E11" s="128" t="s">
        <v>205</v>
      </c>
      <c r="F11" s="207"/>
      <c r="G11" s="183"/>
      <c r="J11" s="178"/>
      <c r="K11" s="178"/>
      <c r="L11" s="178"/>
      <c r="M11" s="178"/>
      <c r="N11" s="178"/>
      <c r="O11" s="23"/>
      <c r="P11" s="23"/>
      <c r="Q11" s="23"/>
      <c r="R11" s="23"/>
    </row>
    <row r="12" spans="3:18" ht="12.75">
      <c r="C12" s="192"/>
      <c r="D12" s="23"/>
      <c r="E12" s="128"/>
      <c r="F12" s="207"/>
      <c r="G12" s="183"/>
      <c r="J12" s="178"/>
      <c r="K12" s="178"/>
      <c r="L12" s="178"/>
      <c r="M12" s="178"/>
      <c r="N12" s="178"/>
      <c r="O12" s="23"/>
      <c r="P12" s="23"/>
      <c r="Q12" s="23"/>
      <c r="R12" s="23"/>
    </row>
    <row r="13" spans="3:18" ht="12.75">
      <c r="C13" s="23"/>
      <c r="D13" s="23"/>
      <c r="E13" s="23"/>
      <c r="F13" s="23"/>
      <c r="G13" s="178"/>
      <c r="J13" s="182"/>
      <c r="K13" s="178"/>
      <c r="L13" s="178"/>
      <c r="M13" s="178"/>
      <c r="N13" s="178"/>
      <c r="O13" s="23"/>
      <c r="P13" s="23"/>
      <c r="Q13" s="23"/>
      <c r="R13" s="23"/>
    </row>
    <row r="14" spans="1:18" ht="12.75">
      <c r="A14" s="1" t="s">
        <v>268</v>
      </c>
      <c r="C14" s="23"/>
      <c r="D14" s="23"/>
      <c r="E14" s="23"/>
      <c r="F14" s="23"/>
      <c r="G14" s="178"/>
      <c r="J14" s="211"/>
      <c r="K14" s="178"/>
      <c r="L14" s="178"/>
      <c r="M14" s="178"/>
      <c r="N14" s="178"/>
      <c r="O14" s="23"/>
      <c r="P14" s="23"/>
      <c r="Q14" s="23"/>
      <c r="R14" s="23"/>
    </row>
    <row r="15" spans="3:18" ht="12.75">
      <c r="C15" s="176" t="s">
        <v>228</v>
      </c>
      <c r="D15" s="177">
        <f>0.74*D11</f>
        <v>532800</v>
      </c>
      <c r="E15" s="178" t="s">
        <v>206</v>
      </c>
      <c r="F15" s="23"/>
      <c r="G15" s="183" t="s">
        <v>305</v>
      </c>
      <c r="J15" s="211"/>
      <c r="K15" s="178"/>
      <c r="L15" s="178"/>
      <c r="M15" s="178"/>
      <c r="N15" s="178"/>
      <c r="O15" s="23"/>
      <c r="P15" s="23"/>
      <c r="Q15" s="23"/>
      <c r="R15" s="23"/>
    </row>
    <row r="16" spans="3:18" ht="12.75">
      <c r="C16" s="23"/>
      <c r="D16" s="23"/>
      <c r="E16" s="23"/>
      <c r="F16" s="23"/>
      <c r="G16" s="183"/>
      <c r="J16" s="178"/>
      <c r="K16" s="178"/>
      <c r="L16" s="178"/>
      <c r="M16" s="178"/>
      <c r="N16" s="178"/>
      <c r="O16" s="23"/>
      <c r="P16" s="23"/>
      <c r="Q16" s="23"/>
      <c r="R16" s="23"/>
    </row>
    <row r="17" spans="1:18" ht="12.75">
      <c r="A17" s="1" t="s">
        <v>269</v>
      </c>
      <c r="C17" s="23"/>
      <c r="D17" s="23"/>
      <c r="E17" s="23"/>
      <c r="F17" s="23"/>
      <c r="G17" s="178"/>
      <c r="J17" s="182"/>
      <c r="K17" s="182"/>
      <c r="L17" s="182"/>
      <c r="M17" s="178"/>
      <c r="N17" s="178"/>
      <c r="O17" s="23"/>
      <c r="P17" s="23"/>
      <c r="Q17" s="23"/>
      <c r="R17" s="23"/>
    </row>
    <row r="18" spans="3:18" ht="12.75">
      <c r="C18" s="176" t="s">
        <v>229</v>
      </c>
      <c r="D18" s="177">
        <f>0.1*D11</f>
        <v>72000</v>
      </c>
      <c r="E18" s="178" t="s">
        <v>206</v>
      </c>
      <c r="F18" s="23"/>
      <c r="G18" s="183" t="s">
        <v>306</v>
      </c>
      <c r="J18" s="178"/>
      <c r="K18" s="217"/>
      <c r="L18" s="217"/>
      <c r="M18" s="216"/>
      <c r="N18" s="216"/>
      <c r="O18" s="23"/>
      <c r="P18" s="23"/>
      <c r="Q18" s="23"/>
      <c r="R18" s="23"/>
    </row>
    <row r="19" spans="3:18" ht="12.75">
      <c r="C19" s="23"/>
      <c r="D19" s="23"/>
      <c r="E19" s="23"/>
      <c r="F19" s="23"/>
      <c r="I19" s="178"/>
      <c r="J19" s="178"/>
      <c r="K19" s="178"/>
      <c r="L19" s="178"/>
      <c r="M19" s="218"/>
      <c r="N19" s="218"/>
      <c r="O19" s="23"/>
      <c r="P19" s="23"/>
      <c r="Q19" s="23"/>
      <c r="R19" s="23"/>
    </row>
    <row r="20" spans="1:18" ht="12.75">
      <c r="A20" s="1" t="s">
        <v>275</v>
      </c>
      <c r="C20" s="179" t="s">
        <v>208</v>
      </c>
      <c r="D20" s="177">
        <f>MAX(D15,D18)</f>
        <v>532800</v>
      </c>
      <c r="E20" s="178" t="s">
        <v>209</v>
      </c>
      <c r="F20" s="23"/>
      <c r="I20" s="183"/>
      <c r="J20" s="178"/>
      <c r="K20" s="178"/>
      <c r="L20" s="178"/>
      <c r="M20" s="176"/>
      <c r="N20" s="176"/>
      <c r="O20" s="23"/>
      <c r="P20" s="23"/>
      <c r="Q20" s="23"/>
      <c r="R20" s="23"/>
    </row>
    <row r="21" spans="3:18" ht="12.75">
      <c r="C21" s="23"/>
      <c r="D21" s="23"/>
      <c r="E21" s="23"/>
      <c r="F21" s="23"/>
      <c r="I21" s="181"/>
      <c r="J21" s="23"/>
      <c r="K21" s="23"/>
      <c r="L21" s="23"/>
      <c r="M21" s="23"/>
      <c r="N21" s="23"/>
      <c r="R21" s="23"/>
    </row>
    <row r="22" spans="1:18" ht="12.75">
      <c r="A22" s="1" t="s">
        <v>276</v>
      </c>
      <c r="C22" s="23"/>
      <c r="D22" s="23"/>
      <c r="E22" s="23"/>
      <c r="F22" s="23"/>
      <c r="I22" s="181"/>
      <c r="J22" s="23"/>
      <c r="K22" s="23"/>
      <c r="L22" s="23"/>
      <c r="M22" s="23"/>
      <c r="N22" s="23"/>
      <c r="R22" s="23"/>
    </row>
    <row r="23" spans="3:18" ht="12.75">
      <c r="C23" s="128" t="s">
        <v>250</v>
      </c>
      <c r="D23" s="23">
        <v>250000</v>
      </c>
      <c r="E23" s="128" t="s">
        <v>209</v>
      </c>
      <c r="F23" s="23"/>
      <c r="G23" s="128" t="s">
        <v>307</v>
      </c>
      <c r="J23" s="23"/>
      <c r="K23" s="23"/>
      <c r="L23" s="23"/>
      <c r="M23" s="23"/>
      <c r="N23" s="23"/>
      <c r="R23" s="23"/>
    </row>
    <row r="24" spans="3:18" ht="12.75">
      <c r="C24" s="23"/>
      <c r="D24" s="191">
        <f>D23/Conversions!B$13</f>
        <v>946.969696969697</v>
      </c>
      <c r="E24" s="128" t="s">
        <v>251</v>
      </c>
      <c r="F24" s="23"/>
      <c r="G24" s="181"/>
      <c r="J24" s="23"/>
      <c r="K24" s="23"/>
      <c r="L24" s="23"/>
      <c r="M24" s="23"/>
      <c r="N24" s="23"/>
      <c r="R24" s="23"/>
    </row>
    <row r="25" spans="3:18" ht="12.75">
      <c r="C25" s="128" t="s">
        <v>252</v>
      </c>
      <c r="D25" s="205">
        <f>SQRT(D24/(PI()*10))</f>
        <v>5.49026243873572</v>
      </c>
      <c r="E25" s="128" t="s">
        <v>253</v>
      </c>
      <c r="F25" s="23"/>
      <c r="G25" s="128" t="s">
        <v>308</v>
      </c>
      <c r="J25" s="23"/>
      <c r="K25" s="23"/>
      <c r="L25" s="23"/>
      <c r="M25" s="23"/>
      <c r="N25" s="23"/>
      <c r="R25" s="23"/>
    </row>
    <row r="26" spans="3:18" ht="12.75">
      <c r="C26" s="128" t="s">
        <v>254</v>
      </c>
      <c r="D26" s="206">
        <f>D25*2</f>
        <v>10.98052487747144</v>
      </c>
      <c r="E26" s="128" t="s">
        <v>253</v>
      </c>
      <c r="F26" s="23"/>
      <c r="G26" s="128" t="s">
        <v>308</v>
      </c>
      <c r="J26" s="23"/>
      <c r="K26" s="23"/>
      <c r="L26" s="23"/>
      <c r="M26" s="23"/>
      <c r="N26" s="23"/>
      <c r="R26" s="23"/>
    </row>
    <row r="27" spans="3:18" ht="12.75">
      <c r="C27" s="192" t="s">
        <v>277</v>
      </c>
      <c r="D27" s="191">
        <f>PI()*D26*10+2*PI()*D25^2</f>
        <v>534.3573022701818</v>
      </c>
      <c r="E27" s="128" t="s">
        <v>255</v>
      </c>
      <c r="F27" s="23"/>
      <c r="G27" s="128" t="s">
        <v>309</v>
      </c>
      <c r="J27" s="23"/>
      <c r="K27" s="23"/>
      <c r="L27" s="23"/>
      <c r="M27" s="23"/>
      <c r="N27" s="23"/>
      <c r="R27" s="23"/>
    </row>
    <row r="28" spans="3:18" ht="12.75">
      <c r="C28" s="192" t="s">
        <v>278</v>
      </c>
      <c r="D28" s="191">
        <f>D27*2</f>
        <v>1068.7146045403636</v>
      </c>
      <c r="E28" s="128" t="s">
        <v>255</v>
      </c>
      <c r="F28" s="23"/>
      <c r="G28" s="128" t="s">
        <v>307</v>
      </c>
      <c r="J28" s="23"/>
      <c r="K28" s="23"/>
      <c r="L28" s="23"/>
      <c r="M28" s="23"/>
      <c r="N28" s="23"/>
      <c r="R28" s="23"/>
    </row>
    <row r="29" spans="3:18" ht="12.75">
      <c r="C29" s="23"/>
      <c r="D29" s="23"/>
      <c r="E29" s="23"/>
      <c r="F29" s="23"/>
      <c r="I29" s="181"/>
      <c r="J29" s="23"/>
      <c r="K29" s="23"/>
      <c r="L29" s="23"/>
      <c r="M29" s="23"/>
      <c r="N29" s="23"/>
      <c r="R29" s="23"/>
    </row>
    <row r="30" spans="1:18" ht="12.75">
      <c r="A30" s="1" t="s">
        <v>270</v>
      </c>
      <c r="C30" s="23"/>
      <c r="D30" s="23"/>
      <c r="E30" s="23"/>
      <c r="F30" s="23"/>
      <c r="I30" s="181"/>
      <c r="J30" s="23"/>
      <c r="K30" s="23"/>
      <c r="L30" s="23"/>
      <c r="M30" s="23"/>
      <c r="N30" s="23"/>
      <c r="R30" s="23"/>
    </row>
    <row r="31" spans="3:18" ht="12.75">
      <c r="C31" s="128" t="s">
        <v>256</v>
      </c>
      <c r="D31" s="205">
        <f>D28*(0.6/100)</f>
        <v>6.412287627242182</v>
      </c>
      <c r="E31" s="194" t="s">
        <v>251</v>
      </c>
      <c r="F31" s="23"/>
      <c r="G31" s="48"/>
      <c r="I31" s="128" t="s">
        <v>212</v>
      </c>
      <c r="J31" s="128" t="s">
        <v>314</v>
      </c>
      <c r="K31" s="23"/>
      <c r="L31" s="23"/>
      <c r="M31" s="23"/>
      <c r="N31" s="23"/>
      <c r="R31" s="23"/>
    </row>
    <row r="32" spans="3:18" ht="12.75">
      <c r="C32" s="128" t="s">
        <v>257</v>
      </c>
      <c r="D32" s="23">
        <f>Conversions!B$14</f>
        <v>8000</v>
      </c>
      <c r="E32" s="194" t="s">
        <v>261</v>
      </c>
      <c r="F32" s="23"/>
      <c r="G32" s="128" t="s">
        <v>310</v>
      </c>
      <c r="J32" s="23"/>
      <c r="K32" s="23"/>
      <c r="L32" s="23"/>
      <c r="M32" s="23"/>
      <c r="N32" s="23"/>
      <c r="R32" s="23"/>
    </row>
    <row r="33" spans="3:18" ht="12.75">
      <c r="C33" s="128" t="s">
        <v>260</v>
      </c>
      <c r="D33" s="207">
        <f>D31*D32</f>
        <v>51298.301017937454</v>
      </c>
      <c r="E33" s="194" t="s">
        <v>93</v>
      </c>
      <c r="F33" s="23"/>
      <c r="I33" s="181"/>
      <c r="J33" s="23"/>
      <c r="K33" s="23"/>
      <c r="L33" s="23"/>
      <c r="M33" s="23"/>
      <c r="N33" s="23"/>
      <c r="R33" s="23"/>
    </row>
    <row r="34" spans="3:18" ht="12.75">
      <c r="C34" s="23"/>
      <c r="D34" s="23"/>
      <c r="E34" s="23"/>
      <c r="F34" s="23"/>
      <c r="I34" s="181"/>
      <c r="J34" s="23"/>
      <c r="K34" s="23"/>
      <c r="L34" s="23"/>
      <c r="M34" s="23"/>
      <c r="N34" s="23"/>
      <c r="R34" s="23"/>
    </row>
    <row r="35" spans="1:18" ht="12.75">
      <c r="A35" s="1" t="s">
        <v>271</v>
      </c>
      <c r="C35" s="23"/>
      <c r="D35" s="23"/>
      <c r="E35" s="23"/>
      <c r="F35" s="23"/>
      <c r="I35" s="128"/>
      <c r="J35" s="128"/>
      <c r="K35" s="23"/>
      <c r="L35" s="23"/>
      <c r="M35" s="23"/>
      <c r="N35" s="23"/>
      <c r="R35" s="23"/>
    </row>
    <row r="36" spans="3:18" ht="12.75">
      <c r="C36" s="128" t="s">
        <v>262</v>
      </c>
      <c r="D36" s="208">
        <v>0.5</v>
      </c>
      <c r="E36" s="23"/>
      <c r="F36" s="23"/>
      <c r="G36" s="128" t="s">
        <v>311</v>
      </c>
      <c r="J36" s="128"/>
      <c r="K36" s="23"/>
      <c r="L36" s="23"/>
      <c r="M36" s="23"/>
      <c r="N36" s="23"/>
      <c r="R36" s="23"/>
    </row>
    <row r="37" spans="3:18" ht="12.75">
      <c r="C37" s="128" t="s">
        <v>263</v>
      </c>
      <c r="D37" s="208">
        <v>0.5</v>
      </c>
      <c r="E37" s="23"/>
      <c r="F37" s="23"/>
      <c r="G37" s="128" t="s">
        <v>311</v>
      </c>
      <c r="J37" s="128"/>
      <c r="K37" s="23"/>
      <c r="L37" s="23"/>
      <c r="M37" s="23"/>
      <c r="N37" s="23"/>
      <c r="R37" s="23"/>
    </row>
    <row r="38" spans="3:18" ht="12.75">
      <c r="C38" s="128" t="s">
        <v>264</v>
      </c>
      <c r="D38" s="209">
        <f>D36*D33</f>
        <v>25649.150508968727</v>
      </c>
      <c r="E38" s="128" t="s">
        <v>93</v>
      </c>
      <c r="F38" s="23"/>
      <c r="G38" s="128"/>
      <c r="J38" s="128"/>
      <c r="K38" s="23"/>
      <c r="L38" s="23"/>
      <c r="M38" s="23"/>
      <c r="N38" s="23"/>
      <c r="R38" s="23"/>
    </row>
    <row r="39" spans="3:18" ht="12.75">
      <c r="C39" s="128" t="s">
        <v>265</v>
      </c>
      <c r="D39" s="209">
        <f>D37*D33</f>
        <v>25649.150508968727</v>
      </c>
      <c r="E39" s="128" t="s">
        <v>93</v>
      </c>
      <c r="F39" s="23"/>
      <c r="G39" s="128"/>
      <c r="J39" s="128"/>
      <c r="K39" s="23"/>
      <c r="L39" s="23"/>
      <c r="M39" s="23"/>
      <c r="N39" s="23"/>
      <c r="R39" s="23"/>
    </row>
    <row r="40" spans="3:18" ht="12.75">
      <c r="C40" s="23"/>
      <c r="D40" s="23"/>
      <c r="E40" s="23"/>
      <c r="F40" s="23"/>
      <c r="G40" s="128"/>
      <c r="J40" s="128"/>
      <c r="K40" s="23"/>
      <c r="L40" s="23"/>
      <c r="M40" s="23"/>
      <c r="N40" s="23"/>
      <c r="R40" s="23"/>
    </row>
    <row r="41" spans="1:18" ht="12.75">
      <c r="A41" s="1" t="s">
        <v>273</v>
      </c>
      <c r="G41" s="128" t="s">
        <v>312</v>
      </c>
      <c r="H41" s="69"/>
      <c r="J41" s="210"/>
      <c r="K41" s="210"/>
      <c r="L41" s="210"/>
      <c r="M41" s="178"/>
      <c r="N41" s="178"/>
      <c r="O41" s="69"/>
      <c r="P41" s="69"/>
      <c r="R41" s="23"/>
    </row>
    <row r="42" spans="3:18" ht="12.75">
      <c r="C42" s="175" t="s">
        <v>279</v>
      </c>
      <c r="D42" s="193">
        <f>D11/D10</f>
        <v>360000</v>
      </c>
      <c r="E42" s="48" t="s">
        <v>210</v>
      </c>
      <c r="G42" s="183"/>
      <c r="H42" s="69"/>
      <c r="J42" s="183"/>
      <c r="K42" s="178"/>
      <c r="L42" s="178"/>
      <c r="M42" s="178"/>
      <c r="N42" s="178"/>
      <c r="O42" s="178"/>
      <c r="P42" s="178"/>
      <c r="Q42" s="23"/>
      <c r="R42" s="23"/>
    </row>
    <row r="43" spans="2:18" ht="12.75">
      <c r="B43" s="23"/>
      <c r="C43" s="175" t="s">
        <v>280</v>
      </c>
      <c r="D43" s="221">
        <f>D42*0.74*Conversions!D9+D42*0.26*(Conversions!D10/Conversions!D11)</f>
        <v>1057098.184093959</v>
      </c>
      <c r="E43" s="183" t="s">
        <v>248</v>
      </c>
      <c r="G43" s="183"/>
      <c r="H43" s="69"/>
      <c r="J43" s="183"/>
      <c r="K43" s="211"/>
      <c r="L43" s="211"/>
      <c r="M43" s="178"/>
      <c r="N43" s="178"/>
      <c r="O43" s="178"/>
      <c r="P43" s="178"/>
      <c r="Q43" s="23"/>
      <c r="R43" s="23"/>
    </row>
    <row r="44" spans="2:18" ht="12.75">
      <c r="B44" s="23"/>
      <c r="C44" s="179" t="s">
        <v>281</v>
      </c>
      <c r="D44" s="221">
        <f>D43*Conversions!D15</f>
        <v>385840837.194295</v>
      </c>
      <c r="E44" s="183" t="s">
        <v>267</v>
      </c>
      <c r="G44" s="183"/>
      <c r="H44" s="69"/>
      <c r="J44" s="183"/>
      <c r="K44" s="211"/>
      <c r="L44" s="211"/>
      <c r="M44" s="178"/>
      <c r="N44" s="178"/>
      <c r="O44" s="178"/>
      <c r="P44" s="178"/>
      <c r="Q44" s="23"/>
      <c r="R44" s="23"/>
    </row>
    <row r="45" spans="2:18" ht="12.75">
      <c r="B45" s="23"/>
      <c r="C45" s="179" t="s">
        <v>266</v>
      </c>
      <c r="D45" s="177">
        <v>30</v>
      </c>
      <c r="E45" s="183" t="s">
        <v>211</v>
      </c>
      <c r="G45" s="128" t="s">
        <v>313</v>
      </c>
      <c r="H45" s="69"/>
      <c r="J45" s="183"/>
      <c r="K45" s="178"/>
      <c r="L45" s="178"/>
      <c r="M45" s="178"/>
      <c r="N45" s="178"/>
      <c r="O45" s="178"/>
      <c r="P45" s="178"/>
      <c r="Q45" s="23"/>
      <c r="R45" s="23"/>
    </row>
    <row r="46" spans="3:18" ht="12.75">
      <c r="C46" s="175" t="s">
        <v>285</v>
      </c>
      <c r="D46" s="222">
        <f>D44*D45</f>
        <v>11575225115.82885</v>
      </c>
      <c r="E46" s="183" t="s">
        <v>249</v>
      </c>
      <c r="G46" s="183"/>
      <c r="H46" s="69"/>
      <c r="J46" s="183"/>
      <c r="K46" s="178"/>
      <c r="L46" s="178"/>
      <c r="M46" s="178"/>
      <c r="N46" s="178"/>
      <c r="O46" s="178"/>
      <c r="P46" s="178"/>
      <c r="Q46" s="23"/>
      <c r="R46" s="23"/>
    </row>
    <row r="47" spans="1:18" ht="12.75">
      <c r="A47" s="23"/>
      <c r="B47" s="23"/>
      <c r="C47" s="192"/>
      <c r="D47" s="204"/>
      <c r="E47" s="128"/>
      <c r="F47" s="23"/>
      <c r="G47" s="183"/>
      <c r="H47" s="69"/>
      <c r="J47" s="183"/>
      <c r="K47" s="212"/>
      <c r="L47" s="212"/>
      <c r="M47" s="213"/>
      <c r="N47" s="178"/>
      <c r="O47" s="178"/>
      <c r="P47" s="178"/>
      <c r="Q47" s="23"/>
      <c r="R47" s="23"/>
    </row>
    <row r="48" spans="1:18" ht="15" customHeight="1">
      <c r="A48" s="1" t="s">
        <v>272</v>
      </c>
      <c r="B48" s="23"/>
      <c r="C48" s="192"/>
      <c r="D48" s="23"/>
      <c r="E48" s="23"/>
      <c r="F48" s="23"/>
      <c r="G48" s="128" t="s">
        <v>312</v>
      </c>
      <c r="H48" s="69"/>
      <c r="J48" s="183"/>
      <c r="K48" s="178"/>
      <c r="L48" s="178"/>
      <c r="M48" s="178"/>
      <c r="N48" s="178"/>
      <c r="O48" s="178"/>
      <c r="P48" s="178"/>
      <c r="Q48" s="23"/>
      <c r="R48" s="23"/>
    </row>
    <row r="49" spans="1:18" ht="12.75">
      <c r="A49" s="23"/>
      <c r="B49" s="23"/>
      <c r="C49" s="192" t="s">
        <v>282</v>
      </c>
      <c r="D49" s="224">
        <f>D38/D46</f>
        <v>2.215866236060853E-06</v>
      </c>
      <c r="E49" s="128" t="s">
        <v>284</v>
      </c>
      <c r="F49" s="23"/>
      <c r="I49" s="183"/>
      <c r="J49" s="128"/>
      <c r="K49" s="23"/>
      <c r="L49" s="23"/>
      <c r="M49" s="23"/>
      <c r="N49" s="23"/>
      <c r="O49" s="23"/>
      <c r="P49" s="23"/>
      <c r="Q49" s="23"/>
      <c r="R49" s="23"/>
    </row>
    <row r="50" spans="3:18" ht="12.75">
      <c r="C50" s="179" t="s">
        <v>283</v>
      </c>
      <c r="D50" s="224">
        <f>D39/D46</f>
        <v>2.215866236060853E-06</v>
      </c>
      <c r="E50" s="128" t="s">
        <v>284</v>
      </c>
      <c r="I50" s="183"/>
      <c r="J50" s="48"/>
      <c r="L50" s="23"/>
      <c r="M50" s="23"/>
      <c r="N50" s="23"/>
      <c r="O50" s="23"/>
      <c r="P50" s="23"/>
      <c r="Q50" s="23"/>
      <c r="R50" s="23"/>
    </row>
    <row r="51" spans="3:18" ht="12.75">
      <c r="C51" s="179"/>
      <c r="D51" s="177"/>
      <c r="E51" s="183"/>
      <c r="I51" s="183"/>
      <c r="J51" s="48"/>
      <c r="L51" s="23"/>
      <c r="M51" s="23"/>
      <c r="N51" s="23"/>
      <c r="O51" s="23"/>
      <c r="P51" s="23"/>
      <c r="Q51" s="23"/>
      <c r="R51" s="23"/>
    </row>
    <row r="52" spans="3:19" ht="12.75">
      <c r="C52" s="48"/>
      <c r="D52" s="175"/>
      <c r="F52" s="48"/>
      <c r="I52" s="48"/>
      <c r="J52" s="48"/>
      <c r="P52" s="23"/>
      <c r="Q52" s="23"/>
      <c r="R52" s="23"/>
      <c r="S52" s="23"/>
    </row>
    <row r="53" spans="4:19" ht="12.75">
      <c r="D53" s="192"/>
      <c r="E53" s="204"/>
      <c r="F53" s="128"/>
      <c r="I53" s="48"/>
      <c r="J53" s="48"/>
      <c r="O53" s="48"/>
      <c r="P53" s="23"/>
      <c r="Q53" s="23"/>
      <c r="R53" s="23"/>
      <c r="S53" s="23"/>
    </row>
    <row r="54" spans="16:19" ht="12.75">
      <c r="P54" s="23"/>
      <c r="Q54" s="23"/>
      <c r="R54" s="23"/>
      <c r="S54" s="23"/>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1:H15"/>
  <sheetViews>
    <sheetView zoomScalePageLayoutView="0" workbookViewId="0" topLeftCell="A1">
      <selection activeCell="A1" sqref="A1"/>
    </sheetView>
  </sheetViews>
  <sheetFormatPr defaultColWidth="9.140625" defaultRowHeight="12.75"/>
  <cols>
    <col min="1" max="1" width="9.140625" style="132" customWidth="1"/>
    <col min="2" max="2" width="9.140625" style="134" customWidth="1"/>
    <col min="3" max="3" width="24.57421875" style="132" customWidth="1"/>
    <col min="4" max="4" width="9.140625" style="134" customWidth="1"/>
    <col min="5" max="16384" width="9.140625" style="132" customWidth="1"/>
  </cols>
  <sheetData>
    <row r="1" spans="4:8" s="129" customFormat="1" ht="20.25">
      <c r="D1" s="130"/>
      <c r="H1" s="131" t="s">
        <v>153</v>
      </c>
    </row>
    <row r="3" spans="2:6" ht="12.75">
      <c r="B3" s="314" t="s">
        <v>185</v>
      </c>
      <c r="C3" s="314"/>
      <c r="D3" s="314"/>
      <c r="E3" s="314"/>
      <c r="F3" s="133"/>
    </row>
    <row r="4" spans="2:8" ht="12.75">
      <c r="B4" s="158">
        <v>1</v>
      </c>
      <c r="C4" s="159" t="s">
        <v>193</v>
      </c>
      <c r="D4" s="158">
        <v>1000</v>
      </c>
      <c r="E4" s="159" t="s">
        <v>93</v>
      </c>
      <c r="F4" s="136"/>
      <c r="H4" s="137"/>
    </row>
    <row r="5" spans="2:6" ht="12.75">
      <c r="B5" s="158">
        <v>1</v>
      </c>
      <c r="C5" s="159" t="s">
        <v>198</v>
      </c>
      <c r="D5" s="158">
        <v>12</v>
      </c>
      <c r="E5" s="159" t="s">
        <v>194</v>
      </c>
      <c r="F5" s="135"/>
    </row>
    <row r="6" spans="2:6" ht="12.75">
      <c r="B6" s="138">
        <v>1</v>
      </c>
      <c r="C6" s="135" t="s">
        <v>226</v>
      </c>
      <c r="D6" s="190">
        <v>60</v>
      </c>
      <c r="E6" s="136" t="s">
        <v>227</v>
      </c>
      <c r="F6" s="135"/>
    </row>
    <row r="7" spans="2:6" ht="12.75">
      <c r="B7" s="134">
        <v>1</v>
      </c>
      <c r="C7" s="135" t="s">
        <v>209</v>
      </c>
      <c r="D7" s="134">
        <v>3.785</v>
      </c>
      <c r="E7" s="135" t="s">
        <v>247</v>
      </c>
      <c r="F7" s="136"/>
    </row>
    <row r="8" spans="2:6" ht="12.75">
      <c r="B8" s="134">
        <v>1</v>
      </c>
      <c r="C8" s="135" t="s">
        <v>232</v>
      </c>
      <c r="D8" s="134">
        <v>0.789</v>
      </c>
      <c r="E8" s="135" t="s">
        <v>93</v>
      </c>
      <c r="F8" s="136" t="s">
        <v>222</v>
      </c>
    </row>
    <row r="9" spans="2:6" ht="12.75">
      <c r="B9" s="134">
        <v>1</v>
      </c>
      <c r="C9" s="135" t="s">
        <v>231</v>
      </c>
      <c r="D9" s="139">
        <f>D8*D7</f>
        <v>2.986365</v>
      </c>
      <c r="E9" s="135" t="s">
        <v>93</v>
      </c>
      <c r="F9" s="136"/>
    </row>
    <row r="10" spans="2:6" ht="12.75">
      <c r="B10" s="134">
        <v>1</v>
      </c>
      <c r="C10" s="135" t="s">
        <v>207</v>
      </c>
      <c r="D10" s="134">
        <v>6.16</v>
      </c>
      <c r="E10" s="135" t="s">
        <v>233</v>
      </c>
      <c r="F10" s="136" t="s">
        <v>199</v>
      </c>
    </row>
    <row r="11" spans="2:6" ht="12.75">
      <c r="B11" s="134">
        <v>1</v>
      </c>
      <c r="C11" s="135" t="s">
        <v>93</v>
      </c>
      <c r="D11" s="134">
        <v>2.204622</v>
      </c>
      <c r="E11" s="135" t="s">
        <v>233</v>
      </c>
      <c r="F11" s="136"/>
    </row>
    <row r="12" spans="2:5" ht="12.75">
      <c r="B12" s="134">
        <v>1</v>
      </c>
      <c r="C12" s="132" t="s">
        <v>207</v>
      </c>
      <c r="D12" s="139">
        <f>D10/D11</f>
        <v>2.7941297873286213</v>
      </c>
      <c r="E12" s="132" t="s">
        <v>93</v>
      </c>
    </row>
    <row r="13" spans="2:5" ht="12.75">
      <c r="B13" s="134">
        <v>264</v>
      </c>
      <c r="C13" s="132" t="s">
        <v>209</v>
      </c>
      <c r="D13" s="134">
        <v>1</v>
      </c>
      <c r="E13" s="132" t="s">
        <v>251</v>
      </c>
    </row>
    <row r="14" spans="2:5" ht="12.75">
      <c r="B14" s="134">
        <v>8000</v>
      </c>
      <c r="C14" s="132" t="s">
        <v>259</v>
      </c>
      <c r="D14" s="134">
        <v>1</v>
      </c>
      <c r="E14" s="132" t="s">
        <v>251</v>
      </c>
    </row>
    <row r="15" spans="2:5" ht="12.75">
      <c r="B15" s="134">
        <v>1</v>
      </c>
      <c r="C15" s="132" t="s">
        <v>211</v>
      </c>
      <c r="D15" s="134">
        <v>365</v>
      </c>
      <c r="E15" s="132" t="s">
        <v>204</v>
      </c>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C1:Q13"/>
  <sheetViews>
    <sheetView zoomScalePageLayoutView="0" workbookViewId="0" topLeftCell="A1">
      <selection activeCell="A1" sqref="A1"/>
    </sheetView>
  </sheetViews>
  <sheetFormatPr defaultColWidth="9.140625" defaultRowHeight="12.75"/>
  <cols>
    <col min="1" max="2" width="9.140625" style="132" customWidth="1"/>
    <col min="3" max="3" width="13.140625" style="132" bestFit="1" customWidth="1"/>
    <col min="4" max="16384" width="9.140625" style="132" customWidth="1"/>
  </cols>
  <sheetData>
    <row r="1" s="129" customFormat="1" ht="20.25">
      <c r="H1" s="131" t="s">
        <v>189</v>
      </c>
    </row>
    <row r="3" spans="3:16" ht="14.25" customHeight="1">
      <c r="C3" s="160" t="s">
        <v>191</v>
      </c>
      <c r="D3" s="161" t="s">
        <v>146</v>
      </c>
      <c r="E3" s="161"/>
      <c r="F3" s="161"/>
      <c r="G3" s="161"/>
      <c r="H3" s="161"/>
      <c r="I3" s="161"/>
      <c r="J3" s="161"/>
      <c r="K3" s="161"/>
      <c r="L3" s="161"/>
      <c r="M3" s="161"/>
      <c r="N3" s="161"/>
      <c r="O3" s="161"/>
      <c r="P3" s="161"/>
    </row>
    <row r="4" spans="3:17" ht="78" customHeight="1">
      <c r="C4" s="189">
        <v>1</v>
      </c>
      <c r="D4" s="318" t="s">
        <v>286</v>
      </c>
      <c r="E4" s="318"/>
      <c r="F4" s="318"/>
      <c r="G4" s="318"/>
      <c r="H4" s="318"/>
      <c r="I4" s="318"/>
      <c r="J4" s="318"/>
      <c r="K4" s="318"/>
      <c r="L4" s="318"/>
      <c r="M4" s="318"/>
      <c r="N4" s="318"/>
      <c r="O4" s="318"/>
      <c r="P4" s="318"/>
      <c r="Q4" s="180"/>
    </row>
    <row r="5" spans="3:16" ht="31.5" customHeight="1">
      <c r="C5" s="189">
        <v>2</v>
      </c>
      <c r="D5" s="316" t="s">
        <v>287</v>
      </c>
      <c r="E5" s="317"/>
      <c r="F5" s="317"/>
      <c r="G5" s="317"/>
      <c r="H5" s="317"/>
      <c r="I5" s="317"/>
      <c r="J5" s="317"/>
      <c r="K5" s="317"/>
      <c r="L5" s="317"/>
      <c r="M5" s="317"/>
      <c r="N5" s="317"/>
      <c r="O5" s="317"/>
      <c r="P5" s="317"/>
    </row>
    <row r="6" spans="3:16" ht="31.5" customHeight="1">
      <c r="C6" s="189">
        <v>3</v>
      </c>
      <c r="D6" s="316" t="s">
        <v>302</v>
      </c>
      <c r="E6" s="317"/>
      <c r="F6" s="317"/>
      <c r="G6" s="317"/>
      <c r="H6" s="317"/>
      <c r="I6" s="317"/>
      <c r="J6" s="317"/>
      <c r="K6" s="317"/>
      <c r="L6" s="317"/>
      <c r="M6" s="317"/>
      <c r="N6" s="317"/>
      <c r="O6" s="317"/>
      <c r="P6" s="317"/>
    </row>
    <row r="7" spans="3:16" ht="31.5" customHeight="1">
      <c r="C7" s="189">
        <v>4</v>
      </c>
      <c r="D7" s="316" t="s">
        <v>288</v>
      </c>
      <c r="E7" s="317"/>
      <c r="F7" s="317"/>
      <c r="G7" s="317"/>
      <c r="H7" s="317"/>
      <c r="I7" s="317"/>
      <c r="J7" s="317"/>
      <c r="K7" s="317"/>
      <c r="L7" s="317"/>
      <c r="M7" s="317"/>
      <c r="N7" s="317"/>
      <c r="O7" s="317"/>
      <c r="P7" s="317"/>
    </row>
    <row r="8" spans="3:16" ht="31.5" customHeight="1">
      <c r="C8" s="189">
        <v>5</v>
      </c>
      <c r="D8" s="319" t="s">
        <v>289</v>
      </c>
      <c r="E8" s="319"/>
      <c r="F8" s="319"/>
      <c r="G8" s="319"/>
      <c r="H8" s="319"/>
      <c r="I8" s="319"/>
      <c r="J8" s="319"/>
      <c r="K8" s="319"/>
      <c r="L8" s="319"/>
      <c r="M8" s="319"/>
      <c r="N8" s="319"/>
      <c r="O8" s="319"/>
      <c r="P8" s="319"/>
    </row>
    <row r="9" spans="3:16" ht="35.25" customHeight="1">
      <c r="C9" s="189">
        <v>6</v>
      </c>
      <c r="D9" s="319" t="s">
        <v>290</v>
      </c>
      <c r="E9" s="319"/>
      <c r="F9" s="319"/>
      <c r="G9" s="319"/>
      <c r="H9" s="319"/>
      <c r="I9" s="319"/>
      <c r="J9" s="319"/>
      <c r="K9" s="319"/>
      <c r="L9" s="319"/>
      <c r="M9" s="319"/>
      <c r="N9" s="319"/>
      <c r="O9" s="319"/>
      <c r="P9" s="319"/>
    </row>
    <row r="10" spans="3:16" ht="39.75" customHeight="1">
      <c r="C10" s="189">
        <v>7</v>
      </c>
      <c r="D10" s="320" t="s">
        <v>297</v>
      </c>
      <c r="E10" s="321"/>
      <c r="F10" s="321"/>
      <c r="G10" s="321"/>
      <c r="H10" s="321"/>
      <c r="I10" s="321"/>
      <c r="J10" s="321"/>
      <c r="K10" s="321"/>
      <c r="L10" s="321"/>
      <c r="M10" s="321"/>
      <c r="N10" s="321"/>
      <c r="O10" s="321"/>
      <c r="P10" s="321"/>
    </row>
    <row r="11" spans="3:16" ht="23.25" customHeight="1">
      <c r="C11" s="189">
        <v>8</v>
      </c>
      <c r="D11" s="322" t="s">
        <v>258</v>
      </c>
      <c r="E11" s="322"/>
      <c r="F11" s="322"/>
      <c r="G11" s="322"/>
      <c r="H11" s="322"/>
      <c r="I11" s="322"/>
      <c r="J11" s="322"/>
      <c r="K11" s="322"/>
      <c r="L11" s="322"/>
      <c r="M11" s="322"/>
      <c r="N11" s="322"/>
      <c r="O11" s="322"/>
      <c r="P11" s="322"/>
    </row>
    <row r="12" spans="3:16" ht="40.5" customHeight="1">
      <c r="C12" s="189">
        <v>9</v>
      </c>
      <c r="D12" s="319" t="s">
        <v>298</v>
      </c>
      <c r="E12" s="319"/>
      <c r="F12" s="319"/>
      <c r="G12" s="319"/>
      <c r="H12" s="319"/>
      <c r="I12" s="319"/>
      <c r="J12" s="319"/>
      <c r="K12" s="319"/>
      <c r="L12" s="319"/>
      <c r="M12" s="319"/>
      <c r="N12" s="319"/>
      <c r="O12" s="319"/>
      <c r="P12" s="319"/>
    </row>
    <row r="13" spans="3:16" ht="20.25" customHeight="1">
      <c r="C13" s="189">
        <v>10</v>
      </c>
      <c r="D13" s="315" t="s">
        <v>303</v>
      </c>
      <c r="E13" s="315"/>
      <c r="F13" s="315"/>
      <c r="G13" s="315"/>
      <c r="H13" s="315"/>
      <c r="I13" s="315"/>
      <c r="J13" s="315"/>
      <c r="K13" s="315"/>
      <c r="L13" s="315"/>
      <c r="M13" s="315"/>
      <c r="N13" s="315"/>
      <c r="O13" s="315"/>
      <c r="P13" s="315"/>
    </row>
  </sheetData>
  <sheetProtection/>
  <mergeCells count="10">
    <mergeCell ref="D13:P13"/>
    <mergeCell ref="D5:P5"/>
    <mergeCell ref="D4:P4"/>
    <mergeCell ref="D8:P8"/>
    <mergeCell ref="D12:P12"/>
    <mergeCell ref="D7:P7"/>
    <mergeCell ref="D6:P6"/>
    <mergeCell ref="D9:P9"/>
    <mergeCell ref="D10:P10"/>
    <mergeCell ref="D11:P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2010-03-05T13:49:04Z</cp:lastPrinted>
  <dcterms:created xsi:type="dcterms:W3CDTF">2006-08-24T17:49:09Z</dcterms:created>
  <dcterms:modified xsi:type="dcterms:W3CDTF">2013-11-04T15:34:32Z</dcterms:modified>
  <cp:category/>
  <cp:version/>
  <cp:contentType/>
  <cp:contentStatus/>
</cp:coreProperties>
</file>