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480" yWindow="300" windowWidth="27795" windowHeight="12405" activeTab="1"/>
  </bookViews>
  <sheets>
    <sheet name="Info" sheetId="1" r:id="rId1"/>
    <sheet name="Data Summary" sheetId="2" r:id="rId2"/>
    <sheet name="Reference Source Info" sheetId="4" r:id="rId3"/>
    <sheet name="DQI" sheetId="5" r:id="rId4"/>
    <sheet name="Upgrading Calcs" sheetId="10" r:id="rId5"/>
    <sheet name="Conversions" sheetId="7" r:id="rId6"/>
    <sheet name="Assumptions" sheetId="8" r:id="rId7"/>
    <sheet name="Chart" sheetId="11" r:id="rId8"/>
  </sheets>
  <calcPr calcId="171027" calcMode="manual"/>
</workbook>
</file>

<file path=xl/calcChain.xml><?xml version="1.0" encoding="utf-8"?>
<calcChain xmlns="http://schemas.openxmlformats.org/spreadsheetml/2006/main">
  <c r="I30" i="10" l="1"/>
  <c r="I57" i="10" s="1"/>
  <c r="G41" i="2" s="1"/>
  <c r="H30" i="10"/>
  <c r="H57" i="10" s="1"/>
  <c r="F41" i="2" s="1"/>
  <c r="G30" i="10"/>
  <c r="G57" i="10" s="1"/>
  <c r="E41" i="2" s="1"/>
  <c r="D30" i="10"/>
  <c r="D57" i="10" s="1"/>
  <c r="G39" i="2" s="1"/>
  <c r="C30" i="10"/>
  <c r="C57" i="10" s="1"/>
  <c r="F39" i="2" s="1"/>
  <c r="B30" i="10"/>
  <c r="B57" i="10" s="1"/>
  <c r="E39" i="2" s="1"/>
  <c r="B76" i="10"/>
  <c r="I6" i="10" s="1"/>
  <c r="H21" i="10"/>
  <c r="D21" i="10"/>
  <c r="C21" i="10"/>
  <c r="B21" i="10"/>
  <c r="H6" i="10"/>
  <c r="G6" i="10"/>
  <c r="G39" i="10" s="1"/>
  <c r="E34" i="2" s="1"/>
  <c r="E36" i="2" s="1"/>
  <c r="B14" i="10"/>
  <c r="B15" i="10" s="1"/>
  <c r="E44" i="2" s="1"/>
  <c r="E27" i="2"/>
  <c r="E29" i="2"/>
  <c r="E49" i="2"/>
  <c r="E60" i="2"/>
  <c r="G14" i="10"/>
  <c r="G15" i="10" s="1"/>
  <c r="E45" i="2" s="1"/>
  <c r="E28" i="2"/>
  <c r="E31" i="2" s="1"/>
  <c r="E50" i="2"/>
  <c r="B48" i="2"/>
  <c r="B47" i="2"/>
  <c r="B46" i="2"/>
  <c r="C14" i="10"/>
  <c r="C15" i="10" s="1"/>
  <c r="F44" i="2" s="1"/>
  <c r="D14" i="10"/>
  <c r="D15" i="10" s="1"/>
  <c r="G44" i="2" s="1"/>
  <c r="H14" i="10"/>
  <c r="H15" i="10" s="1"/>
  <c r="F45" i="2" s="1"/>
  <c r="I14" i="10"/>
  <c r="I15" i="10" s="1"/>
  <c r="G45" i="2" s="1"/>
  <c r="B45" i="2"/>
  <c r="B44" i="2"/>
  <c r="H78" i="2"/>
  <c r="H79" i="2"/>
  <c r="B36" i="2"/>
  <c r="B35" i="2"/>
  <c r="E51" i="2"/>
  <c r="E53" i="2"/>
  <c r="E54" i="2"/>
  <c r="B63" i="2"/>
  <c r="B62" i="2"/>
  <c r="B60" i="2"/>
  <c r="B59" i="2"/>
  <c r="B61" i="2"/>
  <c r="E52" i="2"/>
  <c r="E56" i="2" s="1"/>
  <c r="B58" i="2"/>
  <c r="B57" i="2"/>
  <c r="B31" i="2"/>
  <c r="B30" i="2"/>
  <c r="B56" i="2"/>
  <c r="B55" i="2"/>
  <c r="B51" i="2"/>
  <c r="B52" i="2"/>
  <c r="B53" i="2"/>
  <c r="B54" i="2"/>
  <c r="F52" i="2"/>
  <c r="G52" i="2"/>
  <c r="F51" i="2"/>
  <c r="G51" i="2"/>
  <c r="B7" i="10"/>
  <c r="B40" i="10" s="1"/>
  <c r="E38" i="2" s="1"/>
  <c r="E42" i="2" s="1"/>
  <c r="G72" i="2" s="1"/>
  <c r="I72" i="2" s="1"/>
  <c r="B25" i="2"/>
  <c r="B26" i="2"/>
  <c r="B27" i="2"/>
  <c r="B28" i="2"/>
  <c r="B29" i="2"/>
  <c r="B32" i="2"/>
  <c r="B33" i="2"/>
  <c r="B34" i="2"/>
  <c r="B37" i="2"/>
  <c r="B38" i="2"/>
  <c r="B39" i="2"/>
  <c r="B40" i="2"/>
  <c r="B41" i="2"/>
  <c r="B42" i="2"/>
  <c r="B43" i="2"/>
  <c r="B49" i="2"/>
  <c r="B50" i="2"/>
  <c r="F49" i="2"/>
  <c r="G49" i="2"/>
  <c r="F50" i="2"/>
  <c r="G50" i="2"/>
  <c r="F28" i="2"/>
  <c r="G28" i="2"/>
  <c r="F27" i="2"/>
  <c r="G27" i="2"/>
  <c r="B33" i="10"/>
  <c r="B32" i="10"/>
  <c r="B34" i="10"/>
  <c r="B35" i="10" s="1"/>
  <c r="B46" i="10"/>
  <c r="B16" i="10"/>
  <c r="C16" i="10"/>
  <c r="D16" i="10"/>
  <c r="E43" i="2"/>
  <c r="G80" i="2" s="1"/>
  <c r="I80" i="2" s="1"/>
  <c r="C40" i="10"/>
  <c r="F38" i="2" s="1"/>
  <c r="D40" i="10"/>
  <c r="G38" i="2"/>
  <c r="H40" i="10"/>
  <c r="F40" i="2"/>
  <c r="I40" i="10"/>
  <c r="G40" i="2"/>
  <c r="G40" i="10"/>
  <c r="E40" i="2" s="1"/>
  <c r="B65" i="10"/>
  <c r="D65" i="10" s="1"/>
  <c r="C45" i="10"/>
  <c r="F25" i="2"/>
  <c r="D45" i="10"/>
  <c r="G25" i="2" s="1"/>
  <c r="C44" i="10"/>
  <c r="F26" i="2"/>
  <c r="D44" i="10"/>
  <c r="G26" i="2" s="1"/>
  <c r="B44" i="10"/>
  <c r="E26" i="2"/>
  <c r="B45" i="10"/>
  <c r="E25" i="2"/>
  <c r="B41" i="10"/>
  <c r="G41" i="10"/>
  <c r="B68" i="10"/>
  <c r="D68" i="10" s="1"/>
  <c r="G44" i="10"/>
  <c r="G45" i="10"/>
  <c r="G46" i="10"/>
  <c r="B54" i="10"/>
  <c r="G54" i="10"/>
  <c r="B55" i="10"/>
  <c r="G55" i="10"/>
  <c r="G32" i="10"/>
  <c r="G34" i="10" s="1"/>
  <c r="G35" i="10" s="1"/>
  <c r="G33" i="10"/>
  <c r="I32" i="10"/>
  <c r="I34" i="10" s="1"/>
  <c r="I35" i="10" s="1"/>
  <c r="I33" i="10"/>
  <c r="H32" i="10"/>
  <c r="H33" i="10"/>
  <c r="C32" i="10"/>
  <c r="C34" i="10" s="1"/>
  <c r="C35" i="10" s="1"/>
  <c r="C33" i="10"/>
  <c r="D32" i="10"/>
  <c r="D33" i="10"/>
  <c r="D34" i="10"/>
  <c r="D35" i="10" s="1"/>
  <c r="D56" i="10" s="1"/>
  <c r="I46" i="10"/>
  <c r="H41" i="10"/>
  <c r="H46" i="10"/>
  <c r="I41" i="10"/>
  <c r="D46" i="10"/>
  <c r="C41" i="10"/>
  <c r="C46" i="10"/>
  <c r="D41" i="10"/>
  <c r="I16" i="10"/>
  <c r="H16" i="10"/>
  <c r="G16" i="10"/>
  <c r="I55" i="10"/>
  <c r="H55" i="10"/>
  <c r="C55" i="10"/>
  <c r="D55" i="10"/>
  <c r="I45" i="10"/>
  <c r="H45" i="10"/>
  <c r="I54" i="10"/>
  <c r="H54" i="10"/>
  <c r="C54" i="10"/>
  <c r="D54" i="10"/>
  <c r="I44" i="10"/>
  <c r="H44" i="10"/>
  <c r="B66" i="10"/>
  <c r="D66" i="10" s="1"/>
  <c r="B64" i="10"/>
  <c r="D64" i="10"/>
  <c r="B24" i="2"/>
  <c r="E9" i="7"/>
  <c r="D67" i="10" s="1"/>
  <c r="D3" i="1"/>
  <c r="C25" i="1" s="1"/>
  <c r="I7" i="5"/>
  <c r="N5" i="2" s="1"/>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G82" i="2"/>
  <c r="I82" i="2"/>
  <c r="H82" i="2"/>
  <c r="G81" i="2"/>
  <c r="I81" i="2" s="1"/>
  <c r="H81" i="2"/>
  <c r="H80" i="2"/>
  <c r="G78" i="2"/>
  <c r="I78" i="2" s="1"/>
  <c r="H72" i="2"/>
  <c r="H71" i="2"/>
  <c r="H70" i="2"/>
  <c r="H69" i="2"/>
  <c r="B23" i="2"/>
  <c r="G11" i="2"/>
  <c r="D4" i="1"/>
  <c r="I47" i="10" l="1"/>
  <c r="H34" i="10"/>
  <c r="H35" i="10" s="1"/>
  <c r="H39" i="10"/>
  <c r="F34" i="2" s="1"/>
  <c r="B51" i="10"/>
  <c r="D51" i="10"/>
  <c r="E55" i="2"/>
  <c r="E30" i="2"/>
  <c r="E46" i="2" s="1"/>
  <c r="E48" i="2" s="1"/>
  <c r="E61" i="2" s="1"/>
  <c r="I21" i="10"/>
  <c r="I51" i="10" s="1"/>
  <c r="C51" i="10"/>
  <c r="C43" i="10"/>
  <c r="F32" i="2" s="1"/>
  <c r="D43" i="10"/>
  <c r="G32" i="2" s="1"/>
  <c r="B53" i="10"/>
  <c r="G53" i="10"/>
  <c r="H43" i="10"/>
  <c r="I43" i="10"/>
  <c r="G43" i="10"/>
  <c r="B43" i="10"/>
  <c r="E32" i="2" s="1"/>
  <c r="G70" i="2" s="1"/>
  <c r="I70" i="2" s="1"/>
  <c r="D53" i="10"/>
  <c r="I53" i="10"/>
  <c r="H53" i="10"/>
  <c r="C53" i="10"/>
  <c r="H51" i="10"/>
  <c r="B56" i="10"/>
  <c r="C56" i="10"/>
  <c r="I39" i="10"/>
  <c r="G34" i="2" s="1"/>
  <c r="E58" i="2"/>
  <c r="H56" i="10"/>
  <c r="E47" i="2"/>
  <c r="E59" i="2"/>
  <c r="B47" i="10"/>
  <c r="G47" i="10"/>
  <c r="B52" i="10"/>
  <c r="I52" i="10"/>
  <c r="G52" i="10"/>
  <c r="H52" i="10"/>
  <c r="C52" i="10"/>
  <c r="D52" i="10"/>
  <c r="I42" i="10"/>
  <c r="H42" i="10"/>
  <c r="C42" i="10"/>
  <c r="D42" i="10"/>
  <c r="B42" i="10"/>
  <c r="G42" i="10"/>
  <c r="I56" i="10"/>
  <c r="C47" i="10"/>
  <c r="E57" i="2"/>
  <c r="D47" i="10"/>
  <c r="G56" i="10"/>
  <c r="H47" i="10"/>
  <c r="G21" i="10"/>
  <c r="G51" i="10" s="1"/>
  <c r="B6" i="10"/>
  <c r="B39" i="10" s="1"/>
  <c r="E33" i="2" s="1"/>
  <c r="E35" i="2" s="1"/>
  <c r="E37" i="2" s="1"/>
  <c r="G71" i="2" s="1"/>
  <c r="I71" i="2" s="1"/>
  <c r="D6" i="10"/>
  <c r="D39" i="10" s="1"/>
  <c r="G33" i="2" s="1"/>
  <c r="C6" i="10"/>
  <c r="C39" i="10" s="1"/>
  <c r="F33" i="2" s="1"/>
  <c r="E63" i="2" l="1"/>
  <c r="G79" i="2" s="1"/>
  <c r="I79" i="2" s="1"/>
  <c r="E62" i="2"/>
  <c r="G69" i="2" s="1"/>
  <c r="I69" i="2" s="1"/>
</calcChain>
</file>

<file path=xl/sharedStrings.xml><?xml version="1.0" encoding="utf-8"?>
<sst xmlns="http://schemas.openxmlformats.org/spreadsheetml/2006/main" count="807" uniqueCount="469">
  <si>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</si>
  <si>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</si>
  <si>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</si>
  <si>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</si>
  <si>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</si>
  <si>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</si>
  <si>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</si>
  <si>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</si>
  <si>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</si>
  <si>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</si>
  <si>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</si>
  <si>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</si>
  <si>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</si>
  <si>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</si>
  <si>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</si>
  <si>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</si>
  <si>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</si>
  <si>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</si>
  <si>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</si>
  <si>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</si>
  <si>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</si>
  <si>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</si>
  <si>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</si>
  <si>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</si>
  <si>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</si>
  <si>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</si>
  <si>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</si>
  <si>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</si>
  <si>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</si>
  <si>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</si>
  <si>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</si>
  <si>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</si>
  <si>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</si>
  <si>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</si>
  <si>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</si>
  <si>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</si>
  <si>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</si>
  <si>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</si>
  <si>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</si>
  <si>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</si>
  <si>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</si>
  <si>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</si>
  <si>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</si>
  <si>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</si>
  <si>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</si>
  <si>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</si>
  <si>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</si>
  <si>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</si>
  <si>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</si>
  <si>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</si>
  <si>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</si>
  <si>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</si>
  <si>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</si>
  <si>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</si>
  <si>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</si>
  <si>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</si>
  <si>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</si>
  <si>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</si>
  <si>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</si>
  <si>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</si>
  <si>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</si>
  <si>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</si>
  <si>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</si>
  <si>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</si>
  <si>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</si>
  <si>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</si>
  <si>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</si>
  <si>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</si>
  <si>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</si>
  <si>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</si>
  <si>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</si>
  <si>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</si>
  <si>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</si>
  <si>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</si>
  <si>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</si>
  <si>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</si>
  <si>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</si>
  <si>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</si>
  <si>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</si>
  <si>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</si>
  <si>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</si>
  <si>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</si>
  <si>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</si>
  <si>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Carbon dioxide [Inorganic emissions to air]</t>
  </si>
  <si>
    <t>Emission to air</t>
  </si>
  <si>
    <t>Methane [Organic emissions to air (group VOC)]</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</si>
  <si>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</si>
  <si>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</si>
  <si>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</si>
  <si>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</si>
  <si>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</si>
  <si>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</si>
  <si>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</si>
  <si>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</si>
  <si>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</si>
  <si>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</si>
  <si>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</si>
  <si>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</si>
  <si>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</si>
  <si>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</si>
  <si>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</si>
  <si>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</si>
  <si>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</si>
  <si>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</si>
  <si>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</si>
  <si>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</si>
  <si>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</si>
  <si>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</si>
  <si>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</si>
  <si>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</si>
  <si>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</si>
  <si>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</si>
  <si>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</si>
  <si>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</si>
  <si>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</si>
  <si>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</si>
  <si>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</si>
  <si>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</si>
  <si>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</si>
  <si>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</si>
  <si>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</si>
  <si>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</si>
  <si>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</si>
  <si>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</si>
  <si>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</si>
  <si>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</si>
  <si>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</si>
  <si>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</si>
  <si>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</si>
  <si>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</si>
  <si>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</si>
  <si>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</si>
  <si>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</si>
  <si>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</si>
  <si>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</si>
  <si>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</si>
  <si>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</si>
  <si>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</si>
  <si>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</si>
  <si>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</si>
  <si>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</si>
  <si>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</si>
  <si>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</si>
  <si>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</si>
  <si>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</si>
  <si>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</si>
  <si>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</si>
  <si>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</si>
  <si>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</si>
  <si>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</si>
  <si>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</si>
  <si>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</si>
  <si>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</si>
  <si>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</si>
  <si>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</si>
  <si>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</si>
  <si>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</si>
  <si>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</si>
  <si>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</si>
  <si>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</si>
  <si>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</si>
  <si>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</si>
  <si>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</si>
  <si>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</si>
  <si>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</si>
  <si>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</si>
  <si>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</si>
  <si>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</si>
  <si>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</si>
  <si>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</si>
  <si>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</si>
  <si>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</si>
  <si>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</si>
  <si>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</si>
  <si>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</si>
  <si>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</si>
  <si>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</si>
  <si>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</si>
  <si>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</si>
  <si>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</si>
  <si>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</si>
  <si>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</si>
  <si>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</si>
  <si>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</si>
  <si>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</si>
  <si>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</si>
  <si>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</si>
  <si>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</si>
  <si>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</si>
  <si>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</si>
  <si>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</si>
  <si>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</si>
  <si>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</si>
  <si>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</si>
  <si>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</si>
  <si>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</si>
  <si>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</si>
  <si>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</si>
  <si>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</si>
  <si>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</si>
  <si>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</si>
  <si>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</si>
  <si>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</si>
  <si>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</si>
  <si>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</si>
  <si>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</si>
  <si>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</si>
  <si>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</si>
  <si>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</si>
  <si>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</si>
  <si>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</si>
  <si>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</si>
  <si>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</si>
  <si>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</si>
  <si>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</si>
  <si>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</si>
  <si>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</si>
  <si>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</si>
  <si>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</si>
  <si>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</si>
  <si>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</si>
  <si>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Notes</t>
  </si>
  <si>
    <t>Conversion Factors</t>
  </si>
  <si>
    <t>Assumption #</t>
  </si>
  <si>
    <t>1. No Co-Gen Case</t>
  </si>
  <si>
    <t>Parameters</t>
  </si>
  <si>
    <t>Min</t>
  </si>
  <si>
    <t>Max</t>
  </si>
  <si>
    <t>Electricity used by process</t>
  </si>
  <si>
    <t>Fugitive methane emissions</t>
  </si>
  <si>
    <t>2. Co-Gen Case</t>
  </si>
  <si>
    <t>Total Electricity Produced</t>
  </si>
  <si>
    <t>Natural Gas HHV</t>
  </si>
  <si>
    <r>
      <t>m</t>
    </r>
    <r>
      <rPr>
        <vertAlign val="superscript"/>
        <sz val="10"/>
        <rFont val="Arial"/>
        <family val="2"/>
      </rPr>
      <t>3</t>
    </r>
  </si>
  <si>
    <r>
      <t>ft</t>
    </r>
    <r>
      <rPr>
        <vertAlign val="superscript"/>
        <sz val="10"/>
        <rFont val="Arial"/>
        <family val="2"/>
      </rPr>
      <t>3</t>
    </r>
  </si>
  <si>
    <t>Btu</t>
  </si>
  <si>
    <t>kJ</t>
  </si>
  <si>
    <t>As Reported</t>
  </si>
  <si>
    <t>Wh</t>
  </si>
  <si>
    <t>kWh</t>
  </si>
  <si>
    <t>Table 2</t>
  </si>
  <si>
    <t>Life Cycle Greenhouse Gas Emissions of Current Oil Sands Technologies: GHOST Model Development and Illustrative Application</t>
  </si>
  <si>
    <t>Alex D. Charpentier</t>
  </si>
  <si>
    <t>Oyeshola Kofoworola, Joule A. Bergerson, and Heather MacLean</t>
  </si>
  <si>
    <t>Environ. Sci. Technol.</t>
  </si>
  <si>
    <t>Canada</t>
  </si>
  <si>
    <t>September 15</t>
  </si>
  <si>
    <t>[Reference 2]</t>
  </si>
  <si>
    <t>EPA</t>
  </si>
  <si>
    <r>
      <t xml:space="preserve">Life Cycle Greenhouse Gas Emissions of Current Oil Sands Technologies: Surface Mining and </t>
    </r>
    <r>
      <rPr>
        <i/>
        <sz val="10"/>
        <rFont val="Arial"/>
        <family val="2"/>
      </rPr>
      <t>In Situ</t>
    </r>
    <r>
      <rPr>
        <sz val="10"/>
        <rFont val="Arial"/>
        <family val="2"/>
      </rPr>
      <t xml:space="preserve"> Applications</t>
    </r>
  </si>
  <si>
    <t>Joule A. Bergerson</t>
  </si>
  <si>
    <t>Oyeshola Kofoworola, Alex D. Charpentier, Sylvia Sleep, and Heather MacLean</t>
  </si>
  <si>
    <t>2012</t>
  </si>
  <si>
    <t>June 5</t>
  </si>
  <si>
    <t>[Reference 4]</t>
  </si>
  <si>
    <t>m3 SCO/m3 bitumen</t>
  </si>
  <si>
    <t xml:space="preserve">Bitumen Density </t>
  </si>
  <si>
    <t>SCO</t>
  </si>
  <si>
    <t>Natural Gas Liquids</t>
  </si>
  <si>
    <t>Diesel</t>
  </si>
  <si>
    <t>Natural Gas</t>
  </si>
  <si>
    <t>kg/m^3</t>
  </si>
  <si>
    <t>tonne/l</t>
  </si>
  <si>
    <t>lb/ft3</t>
  </si>
  <si>
    <t>Methane GWP</t>
  </si>
  <si>
    <t>m^3</t>
  </si>
  <si>
    <t>l</t>
  </si>
  <si>
    <t>tonne</t>
  </si>
  <si>
    <t>lbm</t>
  </si>
  <si>
    <t>cubic feet</t>
  </si>
  <si>
    <t>MWh</t>
  </si>
  <si>
    <t>Personal Communication with Joule Bergerson from the University of Calgary Re: GHOST Model</t>
  </si>
  <si>
    <t xml:space="preserve"> Inventory of U.S. Greenhouse Gas Emissions and Sinks: 1990-2008</t>
  </si>
  <si>
    <t>2014</t>
  </si>
  <si>
    <t>2010</t>
  </si>
  <si>
    <t>March 14</t>
  </si>
  <si>
    <t>http://www.epa.gov/climatechange/emissions/downloads10/508_Complete_GHG_1990_2008.pdf</t>
  </si>
  <si>
    <t>J. Bergerson, personal communication, March 14, 2014</t>
  </si>
  <si>
    <t>EPA. (2010). Inventory of U.S. Greenhouse Gas Emissions and Sinks: 1990-2008.  Washington, DC.: U.S. Environmental Protection Agency, from http://www.epa.gov/climatechange/emissions/downloads10/508_Complete_GHG_1990_2008.pdf</t>
  </si>
  <si>
    <t>Natural gas input for co-generation cases</t>
  </si>
  <si>
    <t>Fuel densities</t>
  </si>
  <si>
    <t>Density Data</t>
  </si>
  <si>
    <t>Cogen</t>
  </si>
  <si>
    <t>Elec_in</t>
  </si>
  <si>
    <t>Elec_out</t>
  </si>
  <si>
    <t>[MWh/kg] Electricity input for a unit without cogen</t>
  </si>
  <si>
    <t>[MWh/kg] Electricity output for a unit with cogen</t>
  </si>
  <si>
    <t>Natural Gas US Mix - NETL [Natural gas (resource)]</t>
  </si>
  <si>
    <t>Naphtha [Organic intermediate products]</t>
  </si>
  <si>
    <t>SCO [Crude Oil Products]</t>
  </si>
  <si>
    <t>Electricity [Electric Power]</t>
  </si>
  <si>
    <t>[Technosphere] Combusted natural gas input</t>
  </si>
  <si>
    <t>[Technosphere] Naphtha input</t>
  </si>
  <si>
    <t>[Technosphere] NGL input</t>
  </si>
  <si>
    <t>[Technosphere] Electricity input</t>
  </si>
  <si>
    <t>m3/m3</t>
  </si>
  <si>
    <t>Upgrading Calculations</t>
  </si>
  <si>
    <t>Delayed Coking</t>
  </si>
  <si>
    <t>Hydrocracking</t>
  </si>
  <si>
    <t>SCO/bitumen ratio</t>
  </si>
  <si>
    <t>kWh/m3 SCO</t>
  </si>
  <si>
    <t>Co-produced Process Gas</t>
  </si>
  <si>
    <t>m3/m3 SCO</t>
  </si>
  <si>
    <t>Hydrogen Gas</t>
  </si>
  <si>
    <t>Makeup Diluent</t>
  </si>
  <si>
    <t>l/m3 SCO</t>
  </si>
  <si>
    <t>Flared hydrocarbons emissions</t>
  </si>
  <si>
    <t>kg CO2e/m3 SCO</t>
  </si>
  <si>
    <t>Total gas used for process</t>
  </si>
  <si>
    <t>m3/kg SCO</t>
  </si>
  <si>
    <t>kg CO2e/kg SCO</t>
  </si>
  <si>
    <t>MWh/kg SCO</t>
  </si>
  <si>
    <t>kg CH4/kg SCO</t>
  </si>
  <si>
    <t>kg naphtha/kg SCO</t>
  </si>
  <si>
    <t>g/L</t>
  </si>
  <si>
    <t>kg/m3</t>
  </si>
  <si>
    <t>kg H2/kg SCO</t>
  </si>
  <si>
    <t>kg NG/kg SCO</t>
  </si>
  <si>
    <t>Net Gas Import/Export</t>
  </si>
  <si>
    <t>m3 NG/m3 SCO</t>
  </si>
  <si>
    <t>SMR Hydrogen Production</t>
  </si>
  <si>
    <t>m3 H2/m3 NG Feed</t>
  </si>
  <si>
    <t>Hydrogen Production</t>
  </si>
  <si>
    <t>Gas Requirements:</t>
  </si>
  <si>
    <t>MJ</t>
  </si>
  <si>
    <t>MJ/m3</t>
  </si>
  <si>
    <t>Gas Turbine Efficiency</t>
  </si>
  <si>
    <t>Electricity/Steam Production</t>
  </si>
  <si>
    <t>Naphtha</t>
  </si>
  <si>
    <t>Upgrade</t>
  </si>
  <si>
    <t>[Dimensionless] 0 = Upgrading facility without cogen; 1 = Upgrading facility with cogen</t>
  </si>
  <si>
    <t>H2_In_Coke</t>
  </si>
  <si>
    <t>H2_In_H2</t>
  </si>
  <si>
    <t>Diluent_MU</t>
  </si>
  <si>
    <t>SCO_Bit_Coke</t>
  </si>
  <si>
    <t>SCO_Bit_H2</t>
  </si>
  <si>
    <t>[kg/kg] Coker SCO output to bitumen input ratio</t>
  </si>
  <si>
    <t>[kg/kg] Hydrocracker SCO output to bitumen input ratio</t>
  </si>
  <si>
    <t>Elec_req_Coke</t>
  </si>
  <si>
    <t>Elec_prod_Coke</t>
  </si>
  <si>
    <t>Elec_req_H2</t>
  </si>
  <si>
    <t>Elec_prod_H2</t>
  </si>
  <si>
    <t>[MWh/kg] Coker electricity required for a unit without cogen</t>
  </si>
  <si>
    <t>[MWh/kg] Coker electricity produced for a unit with cogen</t>
  </si>
  <si>
    <t>[MWh/kg] Hydrocracker electricity required for a unit without cogen</t>
  </si>
  <si>
    <t>[MWh/kg] Hydrocracker electricity produced for a unit with cogen</t>
  </si>
  <si>
    <t>IF(Cogen=1 and Upgrade=0;Elec_prod_Coke; IF(Cogen=1 and Upgrade = 1;Elec_prod_H2;0))</t>
  </si>
  <si>
    <t>[kg/kg] Coker makeup diluent (naphtha) input</t>
  </si>
  <si>
    <t>Remainder</t>
  </si>
  <si>
    <t>m3</t>
  </si>
  <si>
    <t>NG_In_SMR_H2</t>
  </si>
  <si>
    <t>[m3/m3] SMR hydrogen production per unit natural gas input</t>
  </si>
  <si>
    <t>Proc_Gas_H2</t>
  </si>
  <si>
    <t>[m3/m3] Process gas production for coker</t>
  </si>
  <si>
    <t>[m3/m3] Process gas production for hydrocracker</t>
  </si>
  <si>
    <t>MWh/m3</t>
  </si>
  <si>
    <t>[MWh/m3] Electricity produced from coker upgrader with cogen</t>
  </si>
  <si>
    <t>[MWh/m3] Electricity produced from hydrocracker upgrader with cogen</t>
  </si>
  <si>
    <t>Nat_Gas_HHV</t>
  </si>
  <si>
    <t>NG_Cogen_Coke</t>
  </si>
  <si>
    <t>NG_Cogen_H2</t>
  </si>
  <si>
    <t>Gas_Turb_Ef_HHV</t>
  </si>
  <si>
    <t>NG_In_H2_Coke</t>
  </si>
  <si>
    <t>NG_In_H2_H2</t>
  </si>
  <si>
    <t>H2_In_Coke/NG_In_SMR_H2</t>
  </si>
  <si>
    <t>H2_In_H2/NG_In_SMR_H2</t>
  </si>
  <si>
    <t>NG_In_H2_H2+NG_Cogen_H2-Proc_Gas_H2</t>
  </si>
  <si>
    <t>Proc_Gas_Coke</t>
  </si>
  <si>
    <t>NG_In_H2_Coke+NG_Cogen_Coke-Proc_Gas_Coke</t>
  </si>
  <si>
    <t>NG_Density</t>
  </si>
  <si>
    <t>SCO_Density</t>
  </si>
  <si>
    <t>Net_NG</t>
  </si>
  <si>
    <t>NG_In</t>
  </si>
  <si>
    <t>NG_Out</t>
  </si>
  <si>
    <t>If(Net_NG&gt;0;Net_NG;0)</t>
  </si>
  <si>
    <t>If(Net_NG&lt;0;-1*Net_NG;0)</t>
  </si>
  <si>
    <t>Bitumen plus Diluent [Crude Oil Products]</t>
  </si>
  <si>
    <t>Fug_CH4</t>
  </si>
  <si>
    <t>Flar_CO2</t>
  </si>
  <si>
    <t>[kg/kg] Fugitive emissions from upgrading processes</t>
  </si>
  <si>
    <t>[kg/kg] Flared emissions from upgrading processes</t>
  </si>
  <si>
    <t>Elec_In</t>
  </si>
  <si>
    <t>Elec_Cogen_Coke</t>
  </si>
  <si>
    <t>Elec_Cogen_H2</t>
  </si>
  <si>
    <t>Elec_Cogen_Coke*3600/Gas_Turb_Ef_HHV/Nat_Gas_HHV</t>
  </si>
  <si>
    <t>Elec_Cogen_H2*3600/Gas_Turb_Ef_HHV/Nat_Gas_HHV</t>
  </si>
  <si>
    <t>Elec_Out</t>
  </si>
  <si>
    <t>Electricity Co-Product</t>
  </si>
  <si>
    <t>Gas Co-Product</t>
  </si>
  <si>
    <t>Bit_In_Coke</t>
  </si>
  <si>
    <t>Bit_In_H2</t>
  </si>
  <si>
    <t>1/SCO_Bit_Coke</t>
  </si>
  <si>
    <t>1/SCO_Bit_H2</t>
  </si>
  <si>
    <t>Bit_In</t>
  </si>
  <si>
    <t>IF(Upgrade=0;Bit_In_Coke;Bit_In_H2)</t>
  </si>
  <si>
    <t>[MJ/m3] HHV of natural gas</t>
  </si>
  <si>
    <t>[kg/m3] Density of natural gas</t>
  </si>
  <si>
    <t>[kg/m3] Density of SCO</t>
  </si>
  <si>
    <t>[kg/kg] Natural gas input per unit of produced SCO</t>
  </si>
  <si>
    <t>[kg/kg] Natural gas input/output per unit of produced SCO</t>
  </si>
  <si>
    <t>[kg/kg] Natural gas output per unit of produced SCO</t>
  </si>
  <si>
    <t>Oil Sands Upgrading</t>
  </si>
  <si>
    <t>No</t>
  </si>
  <si>
    <t>Alberta</t>
  </si>
  <si>
    <t>[m3/m3] Natural gas input required for H2 production for Coker</t>
  </si>
  <si>
    <t>[m3/m3] Natural gas input required for H2 production for Hydrocracker</t>
  </si>
  <si>
    <t>[kg/kg] Bitumen input for 1 kg of SCO output - coker</t>
  </si>
  <si>
    <t>[kg/kg] Bitumen input for 1 kg of SCO output - hydrocracker</t>
  </si>
  <si>
    <t>[kg/kg] Bitumen input for 1 kg of SCO output</t>
  </si>
  <si>
    <t>Input/output values for upgrading</t>
  </si>
  <si>
    <t>Assumption 1</t>
  </si>
  <si>
    <t>Ideal gas at STP</t>
  </si>
  <si>
    <t>Reference [1]</t>
  </si>
  <si>
    <t>Reference [1,2]</t>
  </si>
  <si>
    <t>Reference [2]</t>
  </si>
  <si>
    <t>Reference [3]</t>
  </si>
  <si>
    <t>Reference [4]</t>
  </si>
  <si>
    <t>Upgrading Calcs</t>
  </si>
  <si>
    <t>Calculation of process input and output flows for delayed coking and hydrocracker upgrading</t>
  </si>
  <si>
    <t>Upgrader Proces Inputs/Outputs</t>
  </si>
  <si>
    <t>1,2</t>
  </si>
  <si>
    <t>Natural gas input - Cogen</t>
  </si>
  <si>
    <t>Density data</t>
  </si>
  <si>
    <r>
      <t xml:space="preserve">Note: All inputs and outputs are normalized per the reference flow (e.g., per </t>
    </r>
    <r>
      <rPr>
        <sz val="10"/>
        <color indexed="8"/>
        <rFont val="Arial"/>
        <family val="2"/>
      </rPr>
      <t>kg of Synthetic Crude Oil (SCO))</t>
    </r>
  </si>
  <si>
    <t>Synthetic Crude Oil (SCO)</t>
  </si>
  <si>
    <t>Energy use, feedstock, and emissions from production of 1 kg of synthetic crude oil at an upgrading facility (delayed coker or hydrocracker).</t>
  </si>
  <si>
    <t>NG_NoCo_Coke</t>
  </si>
  <si>
    <t>NG_NoCo_H2</t>
  </si>
  <si>
    <t>NG_NoCo_Coke_St</t>
  </si>
  <si>
    <t>NG_NoCo_H2_St</t>
  </si>
  <si>
    <t>[m3/m3] Net natural gas requirement for Coker - Cogen</t>
  </si>
  <si>
    <t>[m3/m3] Net natural gas requirement for Hydrocracker - Cogen</t>
  </si>
  <si>
    <t>Net_NG_Co_Coke</t>
  </si>
  <si>
    <t>Net_NG_Co_H2</t>
  </si>
  <si>
    <t>NG_No_Cogen</t>
  </si>
  <si>
    <t>NG_NoCo_Coke_St+NG_In_H2_Coke-Proc_Gas_Coke</t>
  </si>
  <si>
    <t>NG_NoCo_H2_St+NG_In_H2_H2-Proc_Gas_H2</t>
  </si>
  <si>
    <t>[m3/m3] Natural gas requirement for Coker unit electricity/steam production - Cogen</t>
  </si>
  <si>
    <t>[m3/m3] Natural gas requirement for Hydrocracker unit electricity/steam production - Cogen</t>
  </si>
  <si>
    <t>[m3/m3] Net natural gas requirement for Coker - No Cogen</t>
  </si>
  <si>
    <t>[m3/m3] Net natural gas requirement for Hydrocracker - No Cogen</t>
  </si>
  <si>
    <t>IF(Cogen=0 and Upgrade = 0; NG_NoCo_Coke/SCO_Density*NG_Density; IF(Cogen=0 and Upgrade = 1; NG_NoCo_H2/SCO_Density*NG_Density;0))</t>
  </si>
  <si>
    <t>[kg/kg] Natural gas input/output per unit of produced SCO - No Cogen</t>
  </si>
  <si>
    <t>This unit process provides a summary of relevant input and output flows associated with the production of synthetic crude oil from an oil sands upgrading facility. The processes allows the user to choose a facility type (delayed coker or hydrocracker) as well as an option for cogeneration. Units that include cogeneration facilities export electricity. In some cases, the processes also export some process gas if an excess remains. Hydrogen production is included inside the boundary and feed/fuel natural gas is accounted for in the net gas total.</t>
  </si>
  <si>
    <t>[Dimensionless] 0 = Delayed Coking; 1 = Hydrocracker</t>
  </si>
  <si>
    <t>[m3/m3] Gas required for boiler steam production - coker</t>
  </si>
  <si>
    <t>[m3/m3] Gas required for boiler steam production - hydrocracker</t>
  </si>
  <si>
    <t>[dimensionless] Gas turbine HHV electricity generation efficiency</t>
  </si>
  <si>
    <t>IF(Cogen=0 and Upgrade = 0;Elec_req_Coke; IF(Cogen=0 and Upgrade = 1;Elec_req_H2;0))</t>
  </si>
  <si>
    <t>[m3/m3] Coker hydrogen input</t>
  </si>
  <si>
    <t>[m3/m3] Hydrocracker hydrogen input</t>
  </si>
  <si>
    <t>SCO/(bitumen+diluent) ratio</t>
  </si>
  <si>
    <t>m3 SCO/(m3 bitumen + diluent)</t>
  </si>
  <si>
    <t>SCO Pathaway Transport (naphtha)</t>
  </si>
  <si>
    <t>% by volume</t>
  </si>
  <si>
    <t>m3 naphtha/m3 bitumen</t>
  </si>
  <si>
    <t>Diluent Calculations - Bitumen plus Diluent Transported to Upgrader</t>
  </si>
  <si>
    <t>Assumption [2]</t>
  </si>
  <si>
    <t>The output from the extraction site (mining or in situ) already contains 30% diluent which was required for pipeline transport</t>
  </si>
  <si>
    <t>Charpentier, A. D., Kofoworola, O., Bergerson, J. A., &amp; MacLean, H. L. (2011). Life Cycle Greenhouse Gas Emissions of Current Oil Sands Technologies: GHOST Model Development and Illustrative Application. Environmental Science &amp; Technology, 45(21), 9393-9404. doi: 10.1021/es103912m</t>
  </si>
  <si>
    <t>Bergerson, J. A., Kofoworola, O., Charpentier, A. D., Sleep, S., &amp; MacLean, H. L. (2012). Life Cycle Greenhouse Gas Emissions of Current Oil Sands Technologies: Surface Mining and In Situ Applications. Environmental Science &amp; Technology, 46(14), 7865-7874. doi: 10.1021/es300718h</t>
  </si>
  <si>
    <t>1,4</t>
  </si>
  <si>
    <t>1,2,3</t>
  </si>
  <si>
    <t>This unit process is composed of this document and the file, Stage1_O_Oil_Sands_Upgrading.docx, which provides additional details regarding calculations, data quality, and references as relevant.</t>
  </si>
  <si>
    <t>kg SCO/(kg bitumen + diluent)</t>
  </si>
  <si>
    <t>Coke byproduct from delayed coking is considered as waste and is not accounted for in this process</t>
  </si>
  <si>
    <t>Assumption [3]</t>
  </si>
  <si>
    <t>Excess Electricity</t>
  </si>
  <si>
    <t>IF(Upgrade=0 and Cogen = 1;Net_NG_Co_Coke/SCO_Density*NG_Density;IF(Upgrade=1 and Cogen=1;Net_NG_Co_H2/SCO_Density*NG_Density;NG_No_Cogen))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</si>
</sst>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3" formatCode="_(* #,##0.00_);_(* \(#,##0.00\);_(* &quot;-&quot;??_);_(@_)"/>
    <numFmt numFmtId="164" formatCode="0.000"/>
    <numFmt numFmtId="165" formatCode="0.000000"/>
    <numFmt numFmtId="166" formatCode="m/d/yy\ h:mm"/>
    <numFmt numFmtId="167" formatCode="_ [$€-2]\ * #,##0.00_ ;_ [$€-2]\ * \-#,##0.00_ ;_ [$€-2]\ * &quot;-&quot;??_ "/>
    <numFmt numFmtId="168" formatCode="mmm\ dd\,\ yyyy"/>
    <numFmt numFmtId="169" formatCode="mmm\-yyyy"/>
    <numFmt numFmtId="170" formatCode="yyyy"/>
    <numFmt numFmtId="171" formatCode="[=0]&quot;&quot;;General"/>
    <numFmt numFmtId="172" formatCode="0.00E+0;[=0]&quot;-&quot;;0.00E+0"/>
    <numFmt numFmtId="173" formatCode="0.0"/>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s>
  <fills count="4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4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8">
    <xf numFmtId="0" fontId="0" fillId="0" borderId="0"/>
    <xf numFmtId="43" fontId="1" fillId="0" borderId="0" applyFont="0" applyFill="0" applyBorder="0" applyAlignment="0" applyProtection="0"/>
    <xf numFmtId="0" fontId="3" fillId="0" borderId="0"/>
    <xf numFmtId="0" fontId="17" fillId="0" borderId="0" applyNumberFormat="0" applyFill="0" applyBorder="0" applyAlignment="0" applyProtection="0">
      <alignment vertical="top"/>
      <protection locked="0"/>
    </xf>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2" borderId="0" applyNumberFormat="0" applyBorder="0" applyAlignment="0" applyProtection="0"/>
    <xf numFmtId="0" fontId="26" fillId="16" borderId="0" applyNumberFormat="0" applyBorder="0" applyAlignment="0" applyProtection="0"/>
    <xf numFmtId="0" fontId="27" fillId="33" borderId="30" applyNumberFormat="0" applyAlignment="0" applyProtection="0"/>
    <xf numFmtId="0" fontId="28" fillId="34" borderId="31" applyNumberFormat="0" applyAlignment="0" applyProtection="0"/>
    <xf numFmtId="43" fontId="3" fillId="0" borderId="0" applyFont="0" applyFill="0" applyBorder="0" applyAlignment="0" applyProtection="0"/>
    <xf numFmtId="166" fontId="3" fillId="0" borderId="0" applyFont="0" applyFill="0" applyBorder="0" applyAlignment="0" applyProtection="0">
      <alignment wrapText="1"/>
    </xf>
    <xf numFmtId="166" fontId="3" fillId="0" borderId="0" applyFont="0" applyFill="0" applyBorder="0" applyAlignment="0" applyProtection="0">
      <alignment wrapText="1"/>
    </xf>
    <xf numFmtId="167" fontId="20" fillId="0" borderId="0" applyFont="0" applyFill="0" applyBorder="0" applyAlignment="0" applyProtection="0">
      <alignment vertical="center"/>
    </xf>
    <xf numFmtId="0" fontId="29" fillId="0" borderId="0" applyNumberFormat="0" applyFill="0" applyBorder="0" applyAlignment="0" applyProtection="0"/>
    <xf numFmtId="0" fontId="30" fillId="17" borderId="0" applyNumberFormat="0" applyBorder="0" applyAlignment="0" applyProtection="0"/>
    <xf numFmtId="0" fontId="31" fillId="0" borderId="32" applyNumberFormat="0" applyFill="0" applyAlignment="0" applyProtection="0"/>
    <xf numFmtId="0" fontId="32" fillId="0" borderId="33" applyNumberFormat="0" applyFill="0" applyAlignment="0" applyProtection="0"/>
    <xf numFmtId="0" fontId="33" fillId="0" borderId="34"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20" borderId="30" applyNumberFormat="0" applyAlignment="0" applyProtection="0"/>
    <xf numFmtId="0" fontId="36" fillId="0" borderId="35" applyNumberFormat="0" applyFill="0" applyAlignment="0" applyProtection="0"/>
    <xf numFmtId="0" fontId="37" fillId="35" borderId="0" applyNumberFormat="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8" fillId="33" borderId="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5" fillId="37" borderId="38" applyNumberFormat="0" applyProtection="0">
      <alignment horizontal="center" wrapText="1"/>
    </xf>
    <xf numFmtId="0" fontId="5" fillId="37" borderId="39" applyNumberFormat="0" applyAlignment="0" applyProtection="0">
      <alignment wrapText="1"/>
    </xf>
    <xf numFmtId="0" fontId="3" fillId="38" borderId="0" applyNumberFormat="0" applyBorder="0">
      <alignment horizontal="center" wrapText="1"/>
    </xf>
    <xf numFmtId="0" fontId="3" fillId="38" borderId="0" applyNumberFormat="0" applyBorder="0">
      <alignment horizontal="center" wrapText="1"/>
    </xf>
    <xf numFmtId="0" fontId="3" fillId="39" borderId="40" applyNumberFormat="0">
      <alignment wrapText="1"/>
    </xf>
    <xf numFmtId="0" fontId="3" fillId="39" borderId="40" applyNumberFormat="0">
      <alignment wrapText="1"/>
    </xf>
    <xf numFmtId="0" fontId="3" fillId="39" borderId="0" applyNumberFormat="0" applyBorder="0">
      <alignment wrapText="1"/>
    </xf>
    <xf numFmtId="0" fontId="3" fillId="39" borderId="0" applyNumberFormat="0" applyBorder="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168" fontId="3" fillId="0" borderId="0" applyFill="0" applyBorder="0" applyAlignment="0" applyProtection="0">
      <alignment wrapText="1"/>
    </xf>
    <xf numFmtId="168" fontId="3" fillId="0" borderId="0" applyFill="0" applyBorder="0" applyAlignment="0" applyProtection="0">
      <alignment wrapText="1"/>
    </xf>
    <xf numFmtId="169" fontId="3" fillId="0" borderId="0" applyFill="0" applyBorder="0" applyAlignment="0" applyProtection="0">
      <alignment wrapText="1"/>
    </xf>
    <xf numFmtId="169" fontId="3" fillId="0" borderId="0" applyFill="0" applyBorder="0" applyAlignment="0" applyProtection="0">
      <alignment wrapText="1"/>
    </xf>
    <xf numFmtId="170" fontId="3" fillId="0" borderId="0" applyFill="0" applyBorder="0" applyAlignment="0" applyProtection="0">
      <alignment wrapText="1"/>
    </xf>
    <xf numFmtId="170" fontId="3" fillId="0" borderId="0" applyFill="0" applyBorder="0" applyAlignment="0" applyProtection="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8" fontId="3" fillId="0" borderId="0" applyFill="0" applyBorder="0" applyAlignment="0" applyProtection="0">
      <alignment wrapText="1"/>
    </xf>
    <xf numFmtId="8" fontId="3" fillId="0" borderId="0" applyFill="0" applyBorder="0" applyAlignment="0" applyProtection="0">
      <alignment wrapText="1"/>
    </xf>
    <xf numFmtId="0" fontId="39" fillId="0" borderId="0" applyNumberFormat="0" applyFill="0" applyBorder="0">
      <alignment horizontal="left" wrapText="1"/>
    </xf>
    <xf numFmtId="0" fontId="5" fillId="0" borderId="0" applyNumberFormat="0" applyFill="0" applyBorder="0">
      <alignment horizontal="center" wrapText="1"/>
    </xf>
    <xf numFmtId="0" fontId="5" fillId="0" borderId="0" applyNumberFormat="0" applyFill="0" applyBorder="0">
      <alignment horizontal="center" wrapText="1"/>
    </xf>
    <xf numFmtId="171" fontId="40" fillId="0" borderId="0">
      <alignment horizontal="center" vertical="center"/>
    </xf>
    <xf numFmtId="0" fontId="41" fillId="0" borderId="0" applyNumberFormat="0" applyFill="0" applyBorder="0" applyAlignment="0" applyProtection="0"/>
    <xf numFmtId="0" fontId="42" fillId="0" borderId="41" applyNumberFormat="0" applyFill="0" applyAlignment="0" applyProtection="0"/>
    <xf numFmtId="0" fontId="43" fillId="0" borderId="0" applyNumberFormat="0" applyFill="0" applyBorder="0" applyAlignment="0" applyProtection="0"/>
    <xf numFmtId="172" fontId="3" fillId="0" borderId="0">
      <alignment horizontal="center" vertical="center"/>
    </xf>
    <xf numFmtId="172" fontId="3" fillId="0" borderId="0">
      <alignment horizontal="center" vertical="center"/>
    </xf>
  </cellStyleXfs>
  <cellXfs count="341">
    <xf numFmtId="0" fontId="0" fillId="0" borderId="0" xfId="0"/>
    <xf numFmtId="0" fontId="4" fillId="2" borderId="0" xfId="2" applyFont="1" applyFill="1" applyAlignment="1"/>
    <xf numFmtId="0" fontId="3" fillId="2" borderId="0" xfId="2" applyFill="1"/>
    <xf numFmtId="0" fontId="3" fillId="0" borderId="0" xfId="2"/>
    <xf numFmtId="0" fontId="5" fillId="3" borderId="1" xfId="2" applyFont="1" applyFill="1" applyBorder="1" applyAlignment="1">
      <alignment horizontal="left" vertical="center"/>
    </xf>
    <xf numFmtId="0" fontId="5" fillId="3" borderId="2" xfId="2" applyFont="1" applyFill="1" applyBorder="1" applyAlignment="1">
      <alignment horizontal="left" vertical="center"/>
    </xf>
    <xf numFmtId="0" fontId="5" fillId="3" borderId="3" xfId="2" applyFont="1" applyFill="1" applyBorder="1" applyAlignment="1">
      <alignment horizontal="left" vertical="center"/>
    </xf>
    <xf numFmtId="0" fontId="5" fillId="3" borderId="4" xfId="2" applyFont="1" applyFill="1" applyBorder="1" applyAlignment="1">
      <alignment horizontal="left" vertical="center"/>
    </xf>
    <xf numFmtId="0" fontId="5" fillId="3" borderId="1" xfId="2" applyFont="1" applyFill="1" applyBorder="1" applyAlignment="1">
      <alignment horizontal="left" vertical="center" wrapText="1"/>
    </xf>
    <xf numFmtId="0" fontId="5" fillId="2" borderId="0" xfId="2" applyFont="1" applyFill="1"/>
    <xf numFmtId="0" fontId="3" fillId="4" borderId="6" xfId="2" applyFont="1" applyFill="1" applyBorder="1" applyAlignment="1">
      <alignment horizontal="left" vertical="center"/>
    </xf>
    <xf numFmtId="0" fontId="3" fillId="0" borderId="0" xfId="2" applyFill="1"/>
    <xf numFmtId="0" fontId="3" fillId="4" borderId="9" xfId="2" applyFont="1" applyFill="1" applyBorder="1" applyAlignment="1">
      <alignment horizontal="left" vertical="center"/>
    </xf>
    <xf numFmtId="0" fontId="3" fillId="5" borderId="9" xfId="2" applyFont="1" applyFill="1" applyBorder="1" applyAlignment="1">
      <alignment horizontal="left" vertical="center"/>
    </xf>
    <xf numFmtId="0" fontId="3" fillId="5" borderId="10" xfId="2" applyFont="1" applyFill="1" applyBorder="1" applyAlignment="1">
      <alignment horizontal="left" vertical="center"/>
    </xf>
    <xf numFmtId="0" fontId="3" fillId="5" borderId="13" xfId="2" applyFont="1" applyFill="1" applyBorder="1" applyAlignment="1">
      <alignment horizontal="left" vertical="center"/>
    </xf>
    <xf numFmtId="14" fontId="3" fillId="2" borderId="0" xfId="2" applyNumberFormat="1" applyFont="1" applyFill="1" applyAlignment="1">
      <alignment horizontal="left"/>
    </xf>
    <xf numFmtId="0" fontId="3" fillId="2" borderId="0" xfId="2" applyFont="1" applyFill="1"/>
    <xf numFmtId="0" fontId="3" fillId="6" borderId="0" xfId="2" applyFont="1" applyFill="1"/>
    <xf numFmtId="0" fontId="3" fillId="6" borderId="0" xfId="2" applyFill="1"/>
    <xf numFmtId="49" fontId="3" fillId="2" borderId="0" xfId="2" applyNumberFormat="1" applyFont="1" applyFill="1"/>
    <xf numFmtId="0" fontId="3" fillId="0" borderId="17" xfId="2" applyBorder="1" applyAlignment="1" applyProtection="1">
      <protection locked="0"/>
    </xf>
    <xf numFmtId="0" fontId="3" fillId="0" borderId="18" xfId="2" applyBorder="1" applyProtection="1">
      <protection locked="0"/>
    </xf>
    <xf numFmtId="0" fontId="3" fillId="2" borderId="0" xfId="2" applyFill="1" applyAlignment="1">
      <alignment horizontal="center"/>
    </xf>
    <xf numFmtId="0" fontId="3" fillId="2" borderId="0" xfId="2" applyFill="1" applyAlignment="1">
      <alignment horizontal="right"/>
    </xf>
    <xf numFmtId="0" fontId="3" fillId="0" borderId="2" xfId="2" applyFill="1" applyBorder="1"/>
    <xf numFmtId="0" fontId="3" fillId="0" borderId="4" xfId="2" applyFill="1" applyBorder="1"/>
    <xf numFmtId="0" fontId="3" fillId="2" borderId="0" xfId="2" applyFill="1" applyBorder="1" applyAlignment="1">
      <alignment vertical="top" wrapText="1"/>
    </xf>
    <xf numFmtId="0" fontId="8" fillId="2" borderId="0" xfId="2" applyFont="1" applyFill="1"/>
    <xf numFmtId="0" fontId="8" fillId="0" borderId="0" xfId="2" applyFont="1"/>
    <xf numFmtId="0" fontId="10" fillId="8" borderId="19" xfId="2" applyFont="1" applyFill="1" applyBorder="1"/>
    <xf numFmtId="0" fontId="3" fillId="8" borderId="20" xfId="2" applyFill="1" applyBorder="1"/>
    <xf numFmtId="0" fontId="3" fillId="8" borderId="21" xfId="2" applyFill="1" applyBorder="1"/>
    <xf numFmtId="0" fontId="3" fillId="8" borderId="22" xfId="2" applyFill="1" applyBorder="1"/>
    <xf numFmtId="0" fontId="3" fillId="8" borderId="0" xfId="2" applyFill="1" applyBorder="1"/>
    <xf numFmtId="0" fontId="3" fillId="8" borderId="23" xfId="2" applyFill="1" applyBorder="1"/>
    <xf numFmtId="0" fontId="11" fillId="8" borderId="24" xfId="0" applyFont="1" applyFill="1" applyBorder="1"/>
    <xf numFmtId="0" fontId="3" fillId="8" borderId="9" xfId="2" applyFill="1" applyBorder="1"/>
    <xf numFmtId="0" fontId="3" fillId="8" borderId="25" xfId="2" applyFill="1" applyBorder="1"/>
    <xf numFmtId="0" fontId="7" fillId="2" borderId="0" xfId="2" applyFont="1" applyFill="1" applyAlignment="1">
      <alignment horizontal="center"/>
    </xf>
    <xf numFmtId="0" fontId="5" fillId="3" borderId="16" xfId="2" applyFont="1" applyFill="1" applyBorder="1" applyAlignment="1">
      <alignment horizontal="center"/>
    </xf>
    <xf numFmtId="0" fontId="3" fillId="0" borderId="16" xfId="2" applyFont="1" applyBorder="1" applyProtection="1">
      <protection locked="0"/>
    </xf>
    <xf numFmtId="0" fontId="13" fillId="0" borderId="16" xfId="0" applyFont="1" applyFill="1" applyBorder="1" applyAlignment="1">
      <alignment wrapText="1"/>
    </xf>
    <xf numFmtId="1" fontId="13" fillId="0" borderId="16" xfId="0" applyNumberFormat="1" applyFont="1" applyFill="1" applyBorder="1"/>
    <xf numFmtId="0" fontId="13" fillId="0" borderId="16" xfId="0" applyFont="1" applyBorder="1" applyProtection="1">
      <protection locked="0"/>
    </xf>
    <xf numFmtId="0" fontId="13" fillId="0" borderId="16" xfId="0" applyFont="1" applyFill="1" applyBorder="1" applyProtection="1">
      <protection locked="0"/>
    </xf>
    <xf numFmtId="0" fontId="13" fillId="0" borderId="16" xfId="0" applyFont="1" applyBorder="1" applyAlignment="1" applyProtection="1">
      <alignment horizontal="center"/>
      <protection locked="0"/>
    </xf>
    <xf numFmtId="0" fontId="5" fillId="9" borderId="16" xfId="2" applyFont="1" applyFill="1" applyBorder="1"/>
    <xf numFmtId="0" fontId="3" fillId="9" borderId="16" xfId="2" applyFill="1" applyBorder="1" applyAlignment="1">
      <alignment vertical="top"/>
    </xf>
    <xf numFmtId="0" fontId="3" fillId="9" borderId="16" xfId="2" applyFill="1" applyBorder="1"/>
    <xf numFmtId="0" fontId="3" fillId="9" borderId="16" xfId="2" applyFill="1" applyBorder="1" applyAlignment="1">
      <alignment horizontal="left"/>
    </xf>
    <xf numFmtId="0" fontId="3" fillId="9" borderId="16" xfId="2" applyFill="1" applyBorder="1" applyAlignment="1"/>
    <xf numFmtId="0" fontId="3" fillId="9" borderId="10" xfId="2" applyFill="1" applyBorder="1" applyAlignment="1"/>
    <xf numFmtId="0" fontId="3" fillId="9" borderId="17" xfId="2" applyFill="1" applyBorder="1" applyAlignment="1"/>
    <xf numFmtId="0" fontId="3" fillId="0" borderId="16" xfId="2" applyBorder="1" applyAlignment="1" applyProtection="1">
      <alignment vertical="top"/>
      <protection locked="0"/>
    </xf>
    <xf numFmtId="11" fontId="13" fillId="10" borderId="16" xfId="1" applyNumberFormat="1" applyFont="1" applyFill="1" applyBorder="1" applyAlignment="1" applyProtection="1">
      <alignment vertical="top"/>
      <protection hidden="1"/>
    </xf>
    <xf numFmtId="0" fontId="13" fillId="10" borderId="16" xfId="0" applyFont="1" applyFill="1" applyBorder="1" applyAlignment="1" applyProtection="1">
      <alignment vertical="top"/>
      <protection hidden="1"/>
    </xf>
    <xf numFmtId="0" fontId="3" fillId="0" borderId="16" xfId="2" applyBorder="1" applyAlignment="1" applyProtection="1">
      <alignment horizontal="center" vertical="top"/>
      <protection locked="0"/>
    </xf>
    <xf numFmtId="0" fontId="3" fillId="0" borderId="16" xfId="2" applyBorder="1" applyAlignment="1" applyProtection="1">
      <alignment vertical="top" wrapText="1"/>
      <protection locked="0"/>
    </xf>
    <xf numFmtId="0" fontId="13" fillId="0" borderId="16" xfId="0" applyFont="1" applyFill="1" applyBorder="1"/>
    <xf numFmtId="0" fontId="3" fillId="0" borderId="16" xfId="2" applyFont="1" applyBorder="1" applyAlignment="1" applyProtection="1">
      <alignment vertical="top"/>
      <protection locked="0"/>
    </xf>
    <xf numFmtId="0" fontId="5" fillId="9" borderId="16" xfId="2" applyFont="1" applyFill="1" applyBorder="1" applyAlignment="1">
      <alignment vertical="top"/>
    </xf>
    <xf numFmtId="0" fontId="3" fillId="9" borderId="16" xfId="2" applyFill="1" applyBorder="1" applyAlignment="1">
      <alignment horizontal="center" vertical="top"/>
    </xf>
    <xf numFmtId="0" fontId="3" fillId="9" borderId="16" xfId="2" applyFill="1" applyBorder="1" applyAlignment="1">
      <alignment vertical="top" wrapText="1"/>
    </xf>
    <xf numFmtId="0" fontId="3" fillId="0" borderId="16" xfId="2" applyFont="1" applyFill="1" applyBorder="1" applyAlignment="1" applyProtection="1">
      <alignment vertical="top"/>
      <protection locked="0"/>
    </xf>
    <xf numFmtId="0" fontId="3" fillId="0" borderId="16" xfId="2" applyFont="1" applyFill="1" applyBorder="1"/>
    <xf numFmtId="0" fontId="13" fillId="0" borderId="16" xfId="0" applyFont="1" applyBorder="1" applyAlignment="1" applyProtection="1">
      <alignment vertical="top"/>
      <protection locked="0"/>
    </xf>
    <xf numFmtId="0" fontId="3" fillId="0" borderId="16" xfId="2" applyFill="1" applyBorder="1" applyAlignment="1" applyProtection="1">
      <alignment horizontal="center" vertical="top" wrapText="1"/>
      <protection locked="0"/>
    </xf>
    <xf numFmtId="0" fontId="13" fillId="0" borderId="16" xfId="0" applyFont="1" applyBorder="1" applyAlignment="1">
      <alignment vertical="top"/>
    </xf>
    <xf numFmtId="0" fontId="3" fillId="9" borderId="16" xfId="2" applyFont="1" applyFill="1" applyBorder="1" applyAlignment="1">
      <alignment vertical="top"/>
    </xf>
    <xf numFmtId="11" fontId="3" fillId="9" borderId="16" xfId="1" applyNumberFormat="1" applyFont="1" applyFill="1" applyBorder="1" applyAlignment="1" applyProtection="1">
      <alignment vertical="top"/>
      <protection hidden="1"/>
    </xf>
    <xf numFmtId="0" fontId="3" fillId="9" borderId="16" xfId="2" applyFill="1" applyBorder="1" applyAlignment="1" applyProtection="1">
      <alignment vertical="top"/>
      <protection hidden="1"/>
    </xf>
    <xf numFmtId="0" fontId="9" fillId="2" borderId="0" xfId="2" applyFont="1" applyFill="1"/>
    <xf numFmtId="0" fontId="5" fillId="0" borderId="0" xfId="2" applyFont="1"/>
    <xf numFmtId="0" fontId="14" fillId="2" borderId="0" xfId="2" applyFont="1" applyFill="1"/>
    <xf numFmtId="0" fontId="15" fillId="0" borderId="0" xfId="2" applyFont="1" applyFill="1" applyAlignment="1">
      <alignment horizontal="center"/>
    </xf>
    <xf numFmtId="0" fontId="5" fillId="3" borderId="0" xfId="2" applyFont="1" applyFill="1" applyAlignment="1">
      <alignment vertical="top" wrapText="1"/>
    </xf>
    <xf numFmtId="0" fontId="16" fillId="3" borderId="0" xfId="2" applyFont="1" applyFill="1" applyAlignment="1">
      <alignment horizontal="left" vertical="top" wrapText="1"/>
    </xf>
    <xf numFmtId="0" fontId="3" fillId="3" borderId="0" xfId="2" applyFont="1" applyFill="1" applyAlignment="1">
      <alignment horizontal="left" vertical="top" wrapText="1"/>
    </xf>
    <xf numFmtId="0" fontId="3" fillId="3" borderId="0" xfId="2" applyFill="1" applyAlignment="1">
      <alignment horizontal="left" vertical="top" wrapText="1"/>
    </xf>
    <xf numFmtId="0" fontId="3" fillId="3" borderId="0" xfId="2" applyFill="1" applyAlignment="1">
      <alignment vertical="top" wrapText="1"/>
    </xf>
    <xf numFmtId="0" fontId="3" fillId="11" borderId="0" xfId="2" applyFont="1" applyFill="1" applyAlignment="1" applyProtection="1">
      <alignment vertical="top" wrapText="1"/>
      <protection hidden="1"/>
    </xf>
    <xf numFmtId="0" fontId="5" fillId="11" borderId="0" xfId="2" applyFont="1" applyFill="1" applyAlignment="1" applyProtection="1">
      <alignment horizontal="left" vertical="top" wrapText="1"/>
      <protection hidden="1"/>
    </xf>
    <xf numFmtId="0" fontId="5" fillId="11" borderId="0" xfId="2" applyFont="1" applyFill="1" applyAlignment="1" applyProtection="1">
      <alignment horizontal="center" vertical="top" wrapText="1"/>
      <protection hidden="1"/>
    </xf>
    <xf numFmtId="0" fontId="5" fillId="11" borderId="0" xfId="2" applyFont="1" applyFill="1" applyAlignment="1" applyProtection="1">
      <alignment vertical="top" wrapText="1"/>
      <protection hidden="1"/>
    </xf>
    <xf numFmtId="0" fontId="3" fillId="0" borderId="0" xfId="2" applyFont="1" applyFill="1" applyAlignment="1">
      <alignment vertical="top" wrapText="1"/>
    </xf>
    <xf numFmtId="0" fontId="3" fillId="0" borderId="0" xfId="2" applyFont="1" applyFill="1" applyAlignment="1" applyProtection="1">
      <alignment horizontal="left" vertical="top" wrapText="1"/>
      <protection locked="0"/>
    </xf>
    <xf numFmtId="0" fontId="3" fillId="0" borderId="0" xfId="2" applyFill="1" applyAlignment="1" applyProtection="1">
      <alignment horizontal="left" vertical="top" wrapText="1"/>
      <protection locked="0"/>
    </xf>
    <xf numFmtId="0" fontId="3" fillId="0" borderId="0" xfId="2" applyFill="1" applyAlignment="1" applyProtection="1">
      <alignment vertical="top" wrapText="1"/>
      <protection locked="0"/>
    </xf>
    <xf numFmtId="0" fontId="3" fillId="0" borderId="0" xfId="2" applyFill="1" applyProtection="1">
      <protection locked="0"/>
    </xf>
    <xf numFmtId="0" fontId="12" fillId="0" borderId="0" xfId="2" applyFont="1" applyFill="1" applyAlignment="1" applyProtection="1">
      <alignment horizontal="left" vertical="top" wrapText="1"/>
      <protection locked="0"/>
    </xf>
    <xf numFmtId="0" fontId="3" fillId="0" borderId="0" xfId="2" applyFont="1" applyFill="1" applyAlignment="1" applyProtection="1">
      <alignment vertical="top" wrapText="1"/>
      <protection locked="0"/>
    </xf>
    <xf numFmtId="0" fontId="3" fillId="12" borderId="0" xfId="2" applyFont="1" applyFill="1" applyAlignment="1">
      <alignment vertical="top" wrapText="1"/>
    </xf>
    <xf numFmtId="0" fontId="3" fillId="12" borderId="0" xfId="2" applyFont="1" applyFill="1" applyAlignment="1" applyProtection="1">
      <alignment horizontal="left" vertical="top" wrapText="1"/>
      <protection locked="0"/>
    </xf>
    <xf numFmtId="0" fontId="3" fillId="12" borderId="0" xfId="2" applyFill="1" applyAlignment="1" applyProtection="1">
      <alignment horizontal="left" vertical="top" wrapText="1"/>
      <protection locked="0"/>
    </xf>
    <xf numFmtId="0" fontId="3" fillId="12" borderId="0" xfId="2" applyFill="1" applyAlignment="1" applyProtection="1">
      <alignment vertical="top" wrapText="1"/>
      <protection locked="0"/>
    </xf>
    <xf numFmtId="0" fontId="3" fillId="12" borderId="0" xfId="2" applyFont="1" applyFill="1" applyAlignment="1" applyProtection="1">
      <alignment vertical="top" wrapText="1"/>
      <protection locked="0"/>
    </xf>
    <xf numFmtId="0" fontId="3" fillId="12" borderId="0" xfId="2" applyFill="1" applyProtection="1">
      <protection locked="0"/>
    </xf>
    <xf numFmtId="0" fontId="7" fillId="12" borderId="0" xfId="2" applyFont="1" applyFill="1" applyProtection="1">
      <protection locked="0"/>
    </xf>
    <xf numFmtId="49" fontId="3" fillId="0" borderId="0" xfId="2" applyNumberFormat="1" applyFont="1" applyFill="1" applyAlignment="1" applyProtection="1">
      <alignment horizontal="left" vertical="top" wrapText="1"/>
      <protection locked="0"/>
    </xf>
    <xf numFmtId="49" fontId="3" fillId="0" borderId="0" xfId="2" applyNumberFormat="1" applyFill="1" applyAlignment="1" applyProtection="1">
      <alignment horizontal="left" vertical="top" wrapText="1"/>
      <protection locked="0"/>
    </xf>
    <xf numFmtId="49" fontId="3" fillId="0" borderId="0" xfId="2" applyNumberFormat="1" applyFill="1" applyAlignment="1" applyProtection="1">
      <alignment vertical="top" wrapText="1"/>
      <protection locked="0"/>
    </xf>
    <xf numFmtId="49" fontId="3" fillId="0" borderId="0" xfId="2" applyNumberFormat="1" applyFill="1" applyProtection="1">
      <protection locked="0"/>
    </xf>
    <xf numFmtId="0" fontId="3" fillId="12" borderId="0" xfId="3" applyFont="1" applyFill="1" applyAlignment="1" applyProtection="1">
      <alignment horizontal="left" vertical="top" wrapText="1"/>
      <protection locked="0"/>
    </xf>
    <xf numFmtId="49" fontId="3" fillId="12" borderId="0" xfId="2" applyNumberFormat="1" applyFont="1" applyFill="1" applyAlignment="1" applyProtection="1">
      <alignment horizontal="left" vertical="top" wrapText="1"/>
      <protection locked="0"/>
    </xf>
    <xf numFmtId="49" fontId="3" fillId="12" borderId="0" xfId="2" applyNumberFormat="1" applyFill="1" applyAlignment="1" applyProtection="1">
      <alignment horizontal="left" vertical="top" wrapText="1"/>
      <protection locked="0"/>
    </xf>
    <xf numFmtId="49" fontId="3" fillId="12" borderId="0" xfId="2" applyNumberFormat="1" applyFill="1" applyAlignment="1" applyProtection="1">
      <alignment vertical="top" wrapText="1"/>
      <protection locked="0"/>
    </xf>
    <xf numFmtId="49" fontId="3" fillId="12" borderId="0" xfId="2" applyNumberFormat="1" applyFill="1" applyProtection="1">
      <protection locked="0"/>
    </xf>
    <xf numFmtId="0" fontId="12" fillId="12" borderId="0" xfId="2" applyFont="1" applyFill="1" applyAlignment="1" applyProtection="1">
      <alignment horizontal="left"/>
      <protection locked="0"/>
    </xf>
    <xf numFmtId="0" fontId="3" fillId="0" borderId="0" xfId="2" applyFont="1" applyFill="1" applyAlignment="1">
      <alignment horizontal="left" vertical="top"/>
    </xf>
    <xf numFmtId="0" fontId="13" fillId="0" borderId="0" xfId="0" applyFont="1" applyAlignment="1">
      <alignment horizontal="left" vertical="top"/>
    </xf>
    <xf numFmtId="0" fontId="3" fillId="0" borderId="0" xfId="2" applyFont="1" applyAlignment="1">
      <alignment horizontal="left" vertical="top"/>
    </xf>
    <xf numFmtId="0" fontId="17" fillId="0" borderId="0" xfId="3" applyFont="1" applyFill="1" applyAlignment="1" applyProtection="1">
      <alignment horizontal="left" vertical="top"/>
      <protection locked="0"/>
    </xf>
    <xf numFmtId="0" fontId="3" fillId="0" borderId="0" xfId="2" applyFont="1" applyFill="1" applyAlignment="1" applyProtection="1">
      <alignment horizontal="left" vertical="top"/>
      <protection locked="0"/>
    </xf>
    <xf numFmtId="0" fontId="3" fillId="0" borderId="0" xfId="3" applyFont="1" applyFill="1" applyAlignment="1" applyProtection="1">
      <alignment horizontal="left" vertical="top"/>
      <protection locked="0"/>
    </xf>
    <xf numFmtId="49" fontId="3" fillId="0" borderId="0" xfId="2" applyNumberFormat="1" applyFont="1" applyFill="1" applyAlignment="1">
      <alignment horizontal="left" vertical="top" wrapText="1"/>
    </xf>
    <xf numFmtId="49" fontId="13" fillId="0" borderId="0" xfId="0" applyNumberFormat="1" applyFont="1" applyAlignment="1">
      <alignment horizontal="left" vertical="top" wrapText="1"/>
    </xf>
    <xf numFmtId="49" fontId="3" fillId="0" borderId="0" xfId="2" applyNumberFormat="1" applyFont="1" applyAlignment="1">
      <alignment horizontal="left" vertical="top" wrapText="1"/>
    </xf>
    <xf numFmtId="49" fontId="17" fillId="0" borderId="0" xfId="3" applyNumberFormat="1" applyFont="1" applyFill="1" applyAlignment="1" applyProtection="1">
      <alignment horizontal="left" vertical="top" wrapText="1"/>
      <protection locked="0"/>
    </xf>
    <xf numFmtId="49" fontId="3" fillId="0" borderId="0" xfId="3" applyNumberFormat="1" applyFont="1" applyFill="1" applyAlignment="1" applyProtection="1">
      <alignment horizontal="left" vertical="top" wrapText="1"/>
      <protection locked="0"/>
    </xf>
    <xf numFmtId="0" fontId="3" fillId="12" borderId="0" xfId="2" applyNumberFormat="1" applyFont="1" applyFill="1" applyAlignment="1" applyProtection="1">
      <alignment horizontal="left" vertical="top" wrapText="1"/>
      <protection locked="0"/>
    </xf>
    <xf numFmtId="0" fontId="7" fillId="12" borderId="0" xfId="2" applyFont="1" applyFill="1" applyAlignment="1" applyProtection="1">
      <alignment horizontal="left" vertical="top" wrapText="1"/>
      <protection locked="0"/>
    </xf>
    <xf numFmtId="0" fontId="7" fillId="12" borderId="0" xfId="2" applyFont="1" applyFill="1" applyAlignment="1" applyProtection="1">
      <alignment vertical="top" wrapText="1"/>
      <protection locked="0"/>
    </xf>
    <xf numFmtId="0" fontId="3" fillId="12" borderId="0" xfId="2" applyFont="1" applyFill="1" applyProtection="1">
      <protection locked="0"/>
    </xf>
    <xf numFmtId="0" fontId="3" fillId="13" borderId="0" xfId="2" applyFill="1" applyAlignment="1">
      <alignment vertical="top" wrapText="1"/>
    </xf>
    <xf numFmtId="0" fontId="3" fillId="13" borderId="0" xfId="2" applyFill="1" applyAlignment="1">
      <alignment horizontal="left" vertical="top" wrapText="1"/>
    </xf>
    <xf numFmtId="0" fontId="9" fillId="0" borderId="0" xfId="2" applyFont="1" applyFill="1" applyAlignment="1">
      <alignment wrapText="1"/>
    </xf>
    <xf numFmtId="0" fontId="3" fillId="0" borderId="0" xfId="2" applyAlignment="1">
      <alignment horizontal="left" vertical="top" wrapText="1"/>
    </xf>
    <xf numFmtId="0" fontId="3" fillId="0" borderId="0" xfId="2" applyAlignment="1">
      <alignment vertical="top" wrapText="1"/>
    </xf>
    <xf numFmtId="0" fontId="5" fillId="0" borderId="0" xfId="2" applyFont="1" applyAlignment="1">
      <alignment vertical="top" wrapText="1"/>
    </xf>
    <xf numFmtId="0" fontId="5" fillId="0" borderId="0" xfId="2" applyFont="1" applyAlignment="1">
      <alignment horizontal="left" vertical="top" wrapText="1"/>
    </xf>
    <xf numFmtId="0" fontId="14" fillId="0" borderId="0" xfId="2" applyFont="1" applyAlignment="1">
      <alignment horizontal="left"/>
    </xf>
    <xf numFmtId="0" fontId="3" fillId="0" borderId="0" xfId="2" applyAlignment="1">
      <alignment horizontal="left"/>
    </xf>
    <xf numFmtId="0" fontId="18" fillId="0" borderId="0" xfId="2" applyFont="1" applyFill="1"/>
    <xf numFmtId="0" fontId="3" fillId="0" borderId="0" xfId="2" applyFont="1" applyAlignment="1">
      <alignment horizontal="left" wrapText="1"/>
    </xf>
    <xf numFmtId="0" fontId="5" fillId="0" borderId="16" xfId="2" applyFont="1" applyBorder="1" applyAlignment="1">
      <alignment horizontal="left"/>
    </xf>
    <xf numFmtId="0" fontId="3" fillId="0" borderId="16" xfId="2" applyFont="1" applyBorder="1" applyAlignment="1">
      <alignment horizontal="left" wrapText="1"/>
    </xf>
    <xf numFmtId="0" fontId="3" fillId="0" borderId="16" xfId="2" applyFont="1" applyBorder="1" applyAlignment="1">
      <alignment horizontal="left"/>
    </xf>
    <xf numFmtId="0" fontId="3" fillId="0" borderId="16" xfId="2" applyFont="1" applyBorder="1"/>
    <xf numFmtId="0" fontId="3" fillId="0" borderId="16" xfId="2" applyBorder="1"/>
    <xf numFmtId="0" fontId="3" fillId="5" borderId="16" xfId="2" applyFont="1" applyFill="1" applyBorder="1" applyAlignment="1">
      <alignment horizontal="left" wrapText="1"/>
    </xf>
    <xf numFmtId="0" fontId="7" fillId="5" borderId="16" xfId="2" applyFont="1" applyFill="1" applyBorder="1" applyAlignment="1">
      <alignment horizontal="left" wrapText="1"/>
    </xf>
    <xf numFmtId="0" fontId="7" fillId="5" borderId="16" xfId="2" applyFont="1" applyFill="1" applyBorder="1" applyAlignment="1">
      <alignment horizontal="left"/>
    </xf>
    <xf numFmtId="0" fontId="5" fillId="0" borderId="16" xfId="2" applyFont="1" applyFill="1" applyBorder="1" applyAlignment="1">
      <alignment horizontal="left"/>
    </xf>
    <xf numFmtId="0" fontId="3" fillId="0" borderId="16" xfId="2" applyBorder="1" applyAlignment="1">
      <alignment horizontal="left"/>
    </xf>
    <xf numFmtId="0" fontId="5" fillId="14" borderId="16" xfId="2" applyFont="1" applyFill="1" applyBorder="1" applyAlignment="1">
      <alignment horizontal="left" wrapText="1"/>
    </xf>
    <xf numFmtId="0" fontId="19" fillId="7" borderId="0" xfId="2" applyFont="1" applyFill="1"/>
    <xf numFmtId="0" fontId="3" fillId="7" borderId="0" xfId="2" applyFill="1"/>
    <xf numFmtId="0" fontId="5" fillId="10" borderId="28" xfId="2" applyFont="1" applyFill="1" applyBorder="1" applyAlignment="1">
      <alignment horizontal="center"/>
    </xf>
    <xf numFmtId="0" fontId="20" fillId="0" borderId="28" xfId="2" applyFont="1" applyBorder="1" applyAlignment="1">
      <alignment wrapText="1"/>
    </xf>
    <xf numFmtId="0" fontId="21" fillId="0" borderId="28" xfId="2" applyFont="1" applyBorder="1" applyAlignment="1">
      <alignment wrapText="1"/>
    </xf>
    <xf numFmtId="0" fontId="5" fillId="0" borderId="27" xfId="2" applyFont="1" applyBorder="1" applyAlignment="1">
      <alignment wrapText="1"/>
    </xf>
    <xf numFmtId="0" fontId="5" fillId="0" borderId="0" xfId="2" applyFont="1" applyFill="1" applyBorder="1" applyAlignment="1">
      <alignment wrapText="1"/>
    </xf>
    <xf numFmtId="0" fontId="20" fillId="0" borderId="0" xfId="2" applyFont="1" applyBorder="1" applyAlignment="1">
      <alignment wrapText="1"/>
    </xf>
    <xf numFmtId="0" fontId="19" fillId="0" borderId="0" xfId="0" applyFont="1" applyFill="1"/>
    <xf numFmtId="0" fontId="3" fillId="0" borderId="0" xfId="0" applyFont="1"/>
    <xf numFmtId="0" fontId="5" fillId="0" borderId="19" xfId="0" applyFont="1" applyBorder="1" applyAlignment="1">
      <alignment horizontal="left" vertical="center"/>
    </xf>
    <xf numFmtId="0" fontId="3" fillId="0" borderId="20" xfId="0" applyFont="1" applyBorder="1"/>
    <xf numFmtId="0" fontId="3" fillId="0" borderId="21" xfId="0" applyFont="1" applyBorder="1"/>
    <xf numFmtId="0" fontId="0" fillId="0" borderId="22" xfId="0" applyBorder="1"/>
    <xf numFmtId="0" fontId="5" fillId="0" borderId="0" xfId="0" applyFont="1" applyAlignment="1">
      <alignment wrapText="1"/>
    </xf>
    <xf numFmtId="0" fontId="5" fillId="0" borderId="1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0" xfId="0" applyFont="1" applyAlignment="1">
      <alignment wrapText="1"/>
    </xf>
    <xf numFmtId="0" fontId="0" fillId="0" borderId="24" xfId="0" applyBorder="1"/>
    <xf numFmtId="0" fontId="22" fillId="0" borderId="0" xfId="0" applyFont="1"/>
    <xf numFmtId="0" fontId="19" fillId="0" borderId="0" xfId="0" applyFont="1" applyFill="1" applyBorder="1" applyAlignment="1">
      <alignment horizontal="left"/>
    </xf>
    <xf numFmtId="0" fontId="23" fillId="0" borderId="0" xfId="0" applyFont="1"/>
    <xf numFmtId="0" fontId="0" fillId="0" borderId="9" xfId="0" applyBorder="1"/>
    <xf numFmtId="0" fontId="0" fillId="0" borderId="25" xfId="0" applyBorder="1"/>
    <xf numFmtId="0" fontId="3" fillId="0" borderId="24" xfId="0" applyFont="1" applyBorder="1"/>
    <xf numFmtId="0" fontId="3" fillId="0" borderId="0" xfId="2" applyFill="1" applyBorder="1"/>
    <xf numFmtId="0" fontId="13" fillId="0" borderId="0" xfId="0" applyFont="1"/>
    <xf numFmtId="0" fontId="3" fillId="0" borderId="0" xfId="2" applyFont="1" applyFill="1"/>
    <xf numFmtId="0" fontId="3" fillId="0" borderId="0" xfId="2" applyFont="1" applyFill="1" applyAlignment="1">
      <alignment horizontal="right"/>
    </xf>
    <xf numFmtId="0" fontId="3" fillId="0" borderId="0" xfId="2" applyFont="1"/>
    <xf numFmtId="0" fontId="10" fillId="0" borderId="0" xfId="2" applyFont="1"/>
    <xf numFmtId="0" fontId="5" fillId="0" borderId="9" xfId="2" applyFont="1" applyBorder="1"/>
    <xf numFmtId="2" fontId="13" fillId="0" borderId="0" xfId="0" applyNumberFormat="1" applyFont="1"/>
    <xf numFmtId="2" fontId="13" fillId="0" borderId="0" xfId="0" applyNumberFormat="1" applyFont="1" applyFill="1" applyBorder="1"/>
    <xf numFmtId="0" fontId="3" fillId="0" borderId="0" xfId="2" applyNumberFormat="1" applyFont="1"/>
    <xf numFmtId="165" fontId="3" fillId="0" borderId="0" xfId="2" applyNumberFormat="1" applyFont="1"/>
    <xf numFmtId="164" fontId="12" fillId="0" borderId="0" xfId="0" applyNumberFormat="1" applyFont="1" applyFill="1" applyBorder="1" applyAlignment="1">
      <alignment horizontal="right" vertical="center"/>
    </xf>
    <xf numFmtId="0" fontId="3" fillId="0" borderId="0" xfId="0" applyFont="1" applyBorder="1"/>
    <xf numFmtId="164" fontId="3" fillId="0" borderId="0" xfId="0" applyNumberFormat="1" applyFont="1"/>
    <xf numFmtId="0" fontId="3" fillId="0" borderId="0" xfId="0" applyFont="1" applyFill="1" applyBorder="1"/>
    <xf numFmtId="0" fontId="17" fillId="0" borderId="0" xfId="3" applyFont="1" applyAlignment="1" applyProtection="1"/>
    <xf numFmtId="0" fontId="3" fillId="0" borderId="10" xfId="2" applyFont="1" applyFill="1" applyBorder="1" applyAlignment="1">
      <alignment horizontal="center" vertical="center" wrapText="1"/>
    </xf>
    <xf numFmtId="0" fontId="13" fillId="0" borderId="0" xfId="0" applyFont="1" applyBorder="1"/>
    <xf numFmtId="0" fontId="15" fillId="0" borderId="0" xfId="2" applyFont="1" applyFill="1" applyBorder="1" applyAlignment="1">
      <alignment horizontal="center"/>
    </xf>
    <xf numFmtId="0" fontId="0" fillId="0" borderId="0" xfId="0" applyBorder="1"/>
    <xf numFmtId="0" fontId="2" fillId="0" borderId="0" xfId="0" applyFont="1"/>
    <xf numFmtId="0" fontId="2" fillId="0" borderId="0" xfId="0" applyFont="1" applyAlignment="1">
      <alignment horizont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right"/>
    </xf>
    <xf numFmtId="0" fontId="3" fillId="0" borderId="0" xfId="2" applyFont="1" applyFill="1" applyAlignment="1" applyProtection="1">
      <alignment horizontal="center" vertical="top" wrapText="1"/>
      <protection locked="0"/>
    </xf>
    <xf numFmtId="0" fontId="3" fillId="12" borderId="0" xfId="2" applyFont="1" applyFill="1" applyAlignment="1" applyProtection="1">
      <alignment horizontal="center" vertical="top" wrapText="1"/>
      <protection locked="0"/>
    </xf>
    <xf numFmtId="0" fontId="3" fillId="0" borderId="0" xfId="2" applyNumberFormat="1" applyFont="1" applyFill="1" applyAlignment="1" applyProtection="1">
      <alignment horizontal="center" vertical="top" wrapText="1"/>
      <protection locked="0"/>
    </xf>
    <xf numFmtId="49" fontId="3" fillId="0" borderId="0" xfId="2" applyNumberFormat="1" applyFont="1" applyFill="1" applyAlignment="1" applyProtection="1">
      <alignment horizontal="center" vertical="top" wrapText="1"/>
      <protection locked="0"/>
    </xf>
    <xf numFmtId="49" fontId="3" fillId="12" borderId="0" xfId="2" applyNumberFormat="1" applyFont="1" applyFill="1" applyAlignment="1" applyProtection="1">
      <alignment horizontal="center" vertical="top" wrapText="1"/>
      <protection locked="0"/>
    </xf>
    <xf numFmtId="0" fontId="13" fillId="0" borderId="0" xfId="0" applyFont="1" applyAlignment="1">
      <alignment horizontal="center" vertical="top"/>
    </xf>
    <xf numFmtId="49" fontId="13" fillId="0" borderId="0" xfId="0" applyNumberFormat="1" applyFont="1" applyAlignment="1">
      <alignment horizontal="center" vertical="top" wrapText="1"/>
    </xf>
    <xf numFmtId="0" fontId="3" fillId="0" borderId="0" xfId="2" applyFill="1" applyAlignment="1" applyProtection="1">
      <alignment horizontal="center" vertical="top" wrapText="1"/>
      <protection locked="0"/>
    </xf>
    <xf numFmtId="0" fontId="3" fillId="12" borderId="0" xfId="2" applyFill="1" applyAlignment="1" applyProtection="1">
      <alignment horizontal="center" vertical="top" wrapText="1"/>
      <protection locked="0"/>
    </xf>
    <xf numFmtId="49" fontId="3" fillId="0" borderId="0" xfId="2" applyNumberFormat="1" applyFill="1" applyAlignment="1" applyProtection="1">
      <alignment horizontal="center" vertical="top" wrapText="1"/>
      <protection locked="0"/>
    </xf>
    <xf numFmtId="49" fontId="3" fillId="12" borderId="0" xfId="2" applyNumberFormat="1" applyFill="1" applyAlignment="1" applyProtection="1">
      <alignment horizontal="center" vertical="top" wrapText="1"/>
      <protection locked="0"/>
    </xf>
    <xf numFmtId="0" fontId="0" fillId="0" borderId="0" xfId="0" applyFill="1" applyAlignment="1">
      <alignment horizontal="center"/>
    </xf>
    <xf numFmtId="0" fontId="13" fillId="0" borderId="0" xfId="0" applyFont="1" applyAlignment="1">
      <alignment horizontal="center"/>
    </xf>
    <xf numFmtId="0" fontId="17" fillId="0" borderId="0" xfId="3" applyAlignment="1" applyProtection="1">
      <alignment horizontal="center" vertical="top" wrapText="1"/>
    </xf>
    <xf numFmtId="0" fontId="0" fillId="0" borderId="0" xfId="0" applyFill="1"/>
    <xf numFmtId="0" fontId="0" fillId="0" borderId="0" xfId="0" applyFont="1" applyAlignment="1">
      <alignment horizontal="center"/>
    </xf>
    <xf numFmtId="11" fontId="0" fillId="6" borderId="0" xfId="0" applyNumberFormat="1" applyFill="1" applyAlignment="1">
      <alignment horizontal="center"/>
    </xf>
    <xf numFmtId="173" fontId="0" fillId="0" borderId="0" xfId="0" applyNumberFormat="1" applyFill="1"/>
    <xf numFmtId="164" fontId="0" fillId="0" borderId="0" xfId="0" applyNumberFormat="1" applyFill="1"/>
    <xf numFmtId="0" fontId="0" fillId="0" borderId="0" xfId="0" applyAlignment="1">
      <alignment wrapText="1"/>
    </xf>
    <xf numFmtId="11" fontId="13" fillId="0" borderId="16" xfId="0" applyNumberFormat="1" applyFont="1" applyFill="1" applyBorder="1"/>
    <xf numFmtId="0" fontId="3" fillId="0" borderId="16" xfId="2" applyFont="1" applyFill="1" applyBorder="1" applyProtection="1">
      <protection locked="0"/>
    </xf>
    <xf numFmtId="173" fontId="13" fillId="0" borderId="16" xfId="0" applyNumberFormat="1" applyFont="1" applyFill="1" applyBorder="1"/>
    <xf numFmtId="0" fontId="3" fillId="0" borderId="0" xfId="2" applyAlignment="1">
      <alignment horizontal="center"/>
    </xf>
    <xf numFmtId="0" fontId="2" fillId="0" borderId="0" xfId="0" applyFont="1" applyFill="1" applyAlignment="1">
      <alignment horizontal="center"/>
    </xf>
    <xf numFmtId="0" fontId="2" fillId="0" borderId="0" xfId="0" applyFont="1" applyAlignment="1">
      <alignment horizontal="left"/>
    </xf>
    <xf numFmtId="0" fontId="13" fillId="0" borderId="9" xfId="0" applyFont="1" applyBorder="1"/>
    <xf numFmtId="0" fontId="13" fillId="0" borderId="9" xfId="0" applyFont="1" applyFill="1" applyBorder="1"/>
    <xf numFmtId="11" fontId="0" fillId="0" borderId="0" xfId="0" applyNumberFormat="1" applyBorder="1"/>
    <xf numFmtId="164" fontId="0" fillId="0" borderId="0" xfId="0" applyNumberFormat="1" applyFill="1" applyBorder="1"/>
    <xf numFmtId="11" fontId="0" fillId="0" borderId="0" xfId="0" applyNumberFormat="1"/>
    <xf numFmtId="0" fontId="0" fillId="0" borderId="0" xfId="0" quotePrefix="1"/>
    <xf numFmtId="2" fontId="0" fillId="0" borderId="0" xfId="0" applyNumberFormat="1" applyAlignment="1">
      <alignment horizontal="center"/>
    </xf>
    <xf numFmtId="2" fontId="13" fillId="0" borderId="0" xfId="0" applyNumberFormat="1" applyFont="1" applyAlignment="1">
      <alignment horizontal="center"/>
    </xf>
    <xf numFmtId="173" fontId="0" fillId="0" borderId="0" xfId="0" applyNumberFormat="1" applyAlignment="1">
      <alignment horizontal="center"/>
    </xf>
    <xf numFmtId="173" fontId="13" fillId="0" borderId="0" xfId="0" applyNumberFormat="1" applyFont="1" applyAlignment="1">
      <alignment horizontal="center"/>
    </xf>
    <xf numFmtId="1" fontId="0" fillId="0" borderId="0" xfId="0" applyNumberFormat="1" applyAlignment="1">
      <alignment horizontal="center"/>
    </xf>
    <xf numFmtId="11" fontId="13" fillId="10" borderId="16" xfId="0" applyNumberFormat="1" applyFont="1" applyFill="1" applyBorder="1" applyAlignment="1" applyProtection="1">
      <alignment vertical="top"/>
      <protection hidden="1"/>
    </xf>
    <xf numFmtId="0" fontId="3" fillId="0" borderId="1" xfId="2" applyFont="1" applyBorder="1" applyAlignment="1" applyProtection="1">
      <protection locked="0"/>
    </xf>
    <xf numFmtId="0" fontId="3" fillId="0" borderId="18" xfId="2" applyFont="1" applyBorder="1" applyProtection="1">
      <protection locked="0"/>
    </xf>
    <xf numFmtId="0" fontId="0" fillId="0" borderId="0" xfId="0" applyAlignment="1">
      <alignment horizontal="left"/>
    </xf>
    <xf numFmtId="9" fontId="0" fillId="0" borderId="0" xfId="0" applyNumberFormat="1" applyFill="1" applyAlignment="1">
      <alignment horizontal="center"/>
    </xf>
    <xf numFmtId="0" fontId="0" fillId="0" borderId="0" xfId="0" applyFill="1" applyAlignment="1">
      <alignment horizontal="left"/>
    </xf>
    <xf numFmtId="0" fontId="5" fillId="4" borderId="5" xfId="2" applyFont="1" applyFill="1" applyBorder="1" applyAlignment="1">
      <alignment horizontal="center" vertical="center" textRotation="90"/>
    </xf>
    <xf numFmtId="0" fontId="5" fillId="4" borderId="8" xfId="2" applyFont="1" applyFill="1" applyBorder="1" applyAlignment="1">
      <alignment horizontal="center" vertical="center" textRotation="90"/>
    </xf>
    <xf numFmtId="0" fontId="3" fillId="4" borderId="6" xfId="2" applyFont="1" applyFill="1" applyBorder="1" applyAlignment="1">
      <alignment horizontal="left" vertical="center" wrapText="1"/>
    </xf>
    <xf numFmtId="0" fontId="3" fillId="4" borderId="7" xfId="2" applyFont="1" applyFill="1" applyBorder="1" applyAlignment="1">
      <alignment horizontal="left" vertical="center" wrapText="1"/>
    </xf>
    <xf numFmtId="0" fontId="3" fillId="4" borderId="10" xfId="2" applyFont="1" applyFill="1" applyBorder="1" applyAlignment="1">
      <alignment horizontal="left" vertical="center" wrapText="1"/>
    </xf>
    <xf numFmtId="0" fontId="3" fillId="4" borderId="11" xfId="2" applyFont="1" applyFill="1" applyBorder="1" applyAlignment="1">
      <alignment horizontal="left" vertical="center" wrapText="1"/>
    </xf>
    <xf numFmtId="0" fontId="4" fillId="2" borderId="0" xfId="2" applyFont="1" applyFill="1" applyAlignment="1">
      <alignment horizontal="center"/>
    </xf>
    <xf numFmtId="0" fontId="3" fillId="3" borderId="2" xfId="2" applyFont="1" applyFill="1" applyBorder="1" applyAlignment="1">
      <alignment horizontal="left" vertical="center" wrapText="1"/>
    </xf>
    <xf numFmtId="0" fontId="3" fillId="3" borderId="3" xfId="2" applyFont="1" applyFill="1" applyBorder="1" applyAlignment="1">
      <alignment horizontal="left" vertical="center" wrapText="1"/>
    </xf>
    <xf numFmtId="0" fontId="3" fillId="3" borderId="4" xfId="2" applyFont="1" applyFill="1" applyBorder="1" applyAlignment="1">
      <alignment horizontal="left" vertical="center" wrapText="1"/>
    </xf>
    <xf numFmtId="0" fontId="3" fillId="2" borderId="0" xfId="2" applyFont="1" applyFill="1" applyAlignment="1">
      <alignment horizontal="left" wrapText="1"/>
    </xf>
    <xf numFmtId="0" fontId="3" fillId="2" borderId="0" xfId="2" applyFont="1" applyFill="1" applyAlignment="1">
      <alignment horizontal="left" vertical="center" wrapText="1"/>
    </xf>
    <xf numFmtId="0" fontId="5" fillId="5" borderId="8" xfId="2" applyFont="1" applyFill="1" applyBorder="1" applyAlignment="1">
      <alignment horizontal="center" vertical="center" textRotation="90"/>
    </xf>
    <xf numFmtId="0" fontId="5" fillId="5" borderId="12" xfId="2" applyFont="1" applyFill="1" applyBorder="1" applyAlignment="1">
      <alignment horizontal="center" vertical="center" textRotation="90"/>
    </xf>
    <xf numFmtId="0" fontId="3" fillId="5" borderId="10" xfId="2" applyFont="1" applyFill="1" applyBorder="1" applyAlignment="1">
      <alignment horizontal="left" vertical="center" wrapText="1"/>
    </xf>
    <xf numFmtId="0" fontId="6" fillId="5" borderId="10" xfId="2" applyFont="1" applyFill="1" applyBorder="1" applyAlignment="1">
      <alignment horizontal="left" vertical="center" wrapText="1"/>
    </xf>
    <xf numFmtId="0" fontId="6" fillId="5" borderId="11" xfId="2" applyFont="1" applyFill="1" applyBorder="1" applyAlignment="1">
      <alignment horizontal="left" vertical="center" wrapText="1"/>
    </xf>
    <xf numFmtId="0" fontId="3" fillId="5" borderId="11" xfId="2" applyFont="1" applyFill="1" applyBorder="1" applyAlignment="1">
      <alignment horizontal="left" vertical="center" wrapText="1"/>
    </xf>
    <xf numFmtId="0" fontId="3" fillId="5" borderId="14" xfId="2" applyFont="1" applyFill="1" applyBorder="1" applyAlignment="1">
      <alignment horizontal="left" vertical="center" wrapText="1"/>
    </xf>
    <xf numFmtId="0" fontId="3" fillId="5" borderId="15" xfId="2" applyFont="1" applyFill="1" applyBorder="1" applyAlignment="1">
      <alignment horizontal="left" vertical="center" wrapText="1"/>
    </xf>
    <xf numFmtId="0" fontId="3" fillId="0" borderId="1" xfId="2" applyFont="1" applyBorder="1" applyAlignment="1" applyProtection="1">
      <alignment horizontal="left"/>
      <protection locked="0"/>
    </xf>
    <xf numFmtId="0" fontId="3" fillId="0" borderId="10" xfId="2" applyFont="1" applyBorder="1" applyAlignment="1" applyProtection="1">
      <alignment horizontal="left"/>
      <protection locked="0"/>
    </xf>
    <xf numFmtId="0" fontId="3" fillId="0" borderId="17" xfId="2" applyFont="1" applyBorder="1" applyAlignment="1" applyProtection="1">
      <alignment horizontal="left"/>
      <protection locked="0"/>
    </xf>
    <xf numFmtId="0" fontId="5" fillId="3" borderId="16" xfId="2" applyFont="1" applyFill="1" applyBorder="1" applyAlignment="1">
      <alignment horizontal="left"/>
    </xf>
    <xf numFmtId="0" fontId="3" fillId="0" borderId="16" xfId="2" applyBorder="1" applyAlignment="1" applyProtection="1">
      <alignment horizontal="left"/>
      <protection locked="0"/>
    </xf>
    <xf numFmtId="0" fontId="3" fillId="7" borderId="16" xfId="2" applyFont="1" applyFill="1" applyBorder="1" applyAlignment="1" applyProtection="1">
      <alignment horizontal="left"/>
      <protection locked="0"/>
    </xf>
    <xf numFmtId="0" fontId="5" fillId="3" borderId="1" xfId="2" applyFont="1" applyFill="1" applyBorder="1" applyAlignment="1">
      <alignment horizontal="left" vertical="top"/>
    </xf>
    <xf numFmtId="0" fontId="5" fillId="3" borderId="17" xfId="2" applyFont="1" applyFill="1" applyBorder="1" applyAlignment="1">
      <alignment horizontal="left" vertical="top"/>
    </xf>
    <xf numFmtId="0" fontId="3" fillId="0" borderId="1" xfId="2" applyFont="1" applyBorder="1" applyAlignment="1" applyProtection="1">
      <alignment horizontal="left" vertical="top" wrapText="1"/>
      <protection locked="0"/>
    </xf>
    <xf numFmtId="0" fontId="3" fillId="0" borderId="10" xfId="2" applyFont="1" applyBorder="1" applyAlignment="1" applyProtection="1">
      <alignment horizontal="left" vertical="top" wrapText="1"/>
      <protection locked="0"/>
    </xf>
    <xf numFmtId="0" fontId="3" fillId="0" borderId="17" xfId="2" applyFont="1" applyBorder="1" applyAlignment="1" applyProtection="1">
      <alignment horizontal="left" vertical="top" wrapText="1"/>
      <protection locked="0"/>
    </xf>
    <xf numFmtId="0" fontId="9" fillId="0" borderId="2" xfId="2" applyFont="1" applyBorder="1" applyAlignment="1">
      <alignment horizontal="center"/>
    </xf>
    <xf numFmtId="0" fontId="9" fillId="0" borderId="3" xfId="2" applyFont="1" applyBorder="1" applyAlignment="1">
      <alignment horizontal="center"/>
    </xf>
    <xf numFmtId="0" fontId="9" fillId="0" borderId="4" xfId="2" applyFont="1" applyBorder="1" applyAlignment="1">
      <alignment horizontal="center"/>
    </xf>
    <xf numFmtId="0" fontId="3" fillId="0" borderId="1" xfId="2" applyBorder="1" applyAlignment="1" applyProtection="1">
      <alignment horizontal="left"/>
      <protection locked="0"/>
    </xf>
    <xf numFmtId="0" fontId="3" fillId="0" borderId="17" xfId="2" applyBorder="1" applyAlignment="1" applyProtection="1">
      <alignment horizontal="left"/>
      <protection locked="0"/>
    </xf>
    <xf numFmtId="0" fontId="5" fillId="3" borderId="1" xfId="2" applyFont="1" applyFill="1" applyBorder="1" applyAlignment="1">
      <alignment horizontal="left"/>
    </xf>
    <xf numFmtId="0" fontId="5" fillId="3" borderId="17" xfId="2" applyFont="1" applyFill="1" applyBorder="1" applyAlignment="1">
      <alignment horizontal="left"/>
    </xf>
    <xf numFmtId="0" fontId="11" fillId="8" borderId="22" xfId="0" applyFont="1" applyFill="1" applyBorder="1" applyAlignment="1">
      <alignment horizontal="left" vertical="top" wrapText="1" readingOrder="1"/>
    </xf>
    <xf numFmtId="0" fontId="11" fillId="8" borderId="0" xfId="0" applyFont="1" applyFill="1" applyBorder="1" applyAlignment="1">
      <alignment horizontal="left" vertical="top" wrapText="1" readingOrder="1"/>
    </xf>
    <xf numFmtId="0" fontId="11" fillId="8" borderId="23" xfId="0" applyFont="1" applyFill="1" applyBorder="1" applyAlignment="1">
      <alignment horizontal="left" vertical="top" wrapText="1" readingOrder="1"/>
    </xf>
    <xf numFmtId="0" fontId="5" fillId="3" borderId="1" xfId="2" applyFont="1" applyFill="1" applyBorder="1" applyAlignment="1">
      <alignment horizontal="left" vertical="center"/>
    </xf>
    <xf numFmtId="0" fontId="5" fillId="3" borderId="17" xfId="2" applyFont="1" applyFill="1" applyBorder="1" applyAlignment="1">
      <alignment horizontal="left" vertical="center"/>
    </xf>
    <xf numFmtId="0" fontId="3" fillId="0" borderId="16" xfId="2" applyBorder="1" applyAlignment="1" applyProtection="1">
      <alignment horizontal="center"/>
      <protection locked="0"/>
    </xf>
    <xf numFmtId="0" fontId="5" fillId="3" borderId="1" xfId="2" applyFont="1" applyFill="1" applyBorder="1" applyAlignment="1">
      <alignment horizontal="center"/>
    </xf>
    <xf numFmtId="0" fontId="5" fillId="3" borderId="10" xfId="2" applyFont="1" applyFill="1" applyBorder="1" applyAlignment="1">
      <alignment horizontal="center"/>
    </xf>
    <xf numFmtId="0" fontId="5" fillId="3" borderId="17" xfId="2" applyFont="1" applyFill="1" applyBorder="1" applyAlignment="1">
      <alignment horizontal="center"/>
    </xf>
    <xf numFmtId="0" fontId="3" fillId="9" borderId="16" xfId="2" applyFill="1" applyBorder="1" applyAlignment="1">
      <alignment horizontal="center" vertical="top" wrapText="1"/>
    </xf>
    <xf numFmtId="0" fontId="3" fillId="0" borderId="16" xfId="2" applyFont="1" applyFill="1" applyBorder="1" applyAlignment="1" applyProtection="1">
      <alignment horizontal="left" vertical="top" wrapText="1"/>
      <protection locked="0"/>
    </xf>
    <xf numFmtId="0" fontId="3" fillId="0" borderId="1" xfId="2" applyFont="1" applyFill="1" applyBorder="1" applyAlignment="1" applyProtection="1">
      <alignment horizontal="left" vertical="top" wrapText="1"/>
      <protection locked="0"/>
    </xf>
    <xf numFmtId="0" fontId="3" fillId="0" borderId="10" xfId="2" applyFont="1" applyFill="1" applyBorder="1" applyAlignment="1" applyProtection="1">
      <alignment horizontal="left" vertical="top" wrapText="1"/>
      <protection locked="0"/>
    </xf>
    <xf numFmtId="0" fontId="3" fillId="0" borderId="17" xfId="2" applyFont="1" applyFill="1" applyBorder="1" applyAlignment="1" applyProtection="1">
      <alignment horizontal="left" vertical="top" wrapText="1"/>
      <protection locked="0"/>
    </xf>
    <xf numFmtId="0" fontId="5" fillId="3" borderId="16" xfId="2" applyFont="1" applyFill="1" applyBorder="1" applyAlignment="1">
      <alignment horizontal="center"/>
    </xf>
    <xf numFmtId="0" fontId="3" fillId="0" borderId="16" xfId="0" applyFont="1" applyBorder="1" applyAlignment="1" applyProtection="1">
      <alignment horizontal="left" vertical="top" wrapText="1"/>
      <protection locked="0"/>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15" fillId="0" borderId="0" xfId="2" applyFont="1" applyFill="1" applyAlignment="1">
      <alignment horizontal="center"/>
    </xf>
    <xf numFmtId="0" fontId="5" fillId="0" borderId="16" xfId="2" applyFont="1" applyFill="1" applyBorder="1" applyAlignment="1">
      <alignment horizontal="left" wrapText="1"/>
    </xf>
    <xf numFmtId="0" fontId="5" fillId="10" borderId="26" xfId="2" applyFont="1" applyFill="1" applyBorder="1" applyAlignment="1">
      <alignment horizontal="center" wrapText="1"/>
    </xf>
    <xf numFmtId="0" fontId="5" fillId="10" borderId="27" xfId="2" applyFont="1" applyFill="1" applyBorder="1" applyAlignment="1">
      <alignment horizontal="center" wrapText="1"/>
    </xf>
    <xf numFmtId="0" fontId="5" fillId="10" borderId="2" xfId="2" applyFont="1" applyFill="1" applyBorder="1" applyAlignment="1">
      <alignment horizontal="center"/>
    </xf>
    <xf numFmtId="0" fontId="5" fillId="10" borderId="3" xfId="2" applyFont="1" applyFill="1" applyBorder="1" applyAlignment="1">
      <alignment horizontal="center"/>
    </xf>
    <xf numFmtId="0" fontId="5" fillId="10" borderId="4" xfId="2" applyFont="1" applyFill="1" applyBorder="1" applyAlignment="1">
      <alignment horizontal="center"/>
    </xf>
    <xf numFmtId="0" fontId="5" fillId="0" borderId="26" xfId="2" applyFont="1" applyBorder="1" applyAlignment="1">
      <alignment horizontal="center" wrapText="1"/>
    </xf>
    <xf numFmtId="0" fontId="5" fillId="0" borderId="29" xfId="2" applyFont="1" applyBorder="1" applyAlignment="1">
      <alignment horizontal="center" wrapText="1"/>
    </xf>
    <xf numFmtId="0" fontId="5" fillId="0" borderId="27" xfId="2" applyFont="1" applyBorder="1" applyAlignment="1">
      <alignment horizontal="center" wrapText="1"/>
    </xf>
    <xf numFmtId="0" fontId="20" fillId="0" borderId="2" xfId="2" applyFont="1" applyBorder="1" applyAlignment="1">
      <alignment wrapText="1"/>
    </xf>
    <xf numFmtId="0" fontId="20" fillId="0" borderId="4" xfId="2" applyFont="1" applyBorder="1" applyAlignment="1">
      <alignment wrapText="1"/>
    </xf>
    <xf numFmtId="0" fontId="20" fillId="0" borderId="3" xfId="2" applyFont="1" applyBorder="1" applyAlignment="1">
      <alignment wrapText="1"/>
    </xf>
    <xf numFmtId="0" fontId="21" fillId="0" borderId="2" xfId="2" applyFont="1" applyBorder="1" applyAlignment="1">
      <alignment wrapText="1"/>
    </xf>
    <xf numFmtId="0" fontId="21" fillId="0" borderId="4" xfId="2" applyFont="1" applyBorder="1" applyAlignment="1">
      <alignment wrapText="1"/>
    </xf>
    <xf numFmtId="0" fontId="21" fillId="0" borderId="2" xfId="2" applyFont="1" applyBorder="1"/>
    <xf numFmtId="0" fontId="21" fillId="0" borderId="4" xfId="2" applyFont="1" applyBorder="1"/>
    <xf numFmtId="0" fontId="3" fillId="0" borderId="24" xfId="0" applyFont="1" applyBorder="1" applyAlignment="1">
      <alignment horizontal="left" vertical="center" wrapText="1"/>
    </xf>
    <xf numFmtId="0" fontId="3" fillId="0" borderId="9" xfId="0" applyFont="1" applyBorder="1" applyAlignment="1">
      <alignment horizontal="left" vertical="center" wrapText="1"/>
    </xf>
    <xf numFmtId="0" fontId="3"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3" fillId="0" borderId="24" xfId="0" applyFont="1" applyBorder="1" applyAlignment="1">
      <alignment horizontal="left" wrapText="1"/>
    </xf>
    <xf numFmtId="0" fontId="3" fillId="0" borderId="9" xfId="0" applyFont="1" applyBorder="1" applyAlignment="1">
      <alignment horizontal="left"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2" fillId="0" borderId="0" xfId="0" applyFont="1" applyAlignment="1">
      <alignment horizontal="center"/>
    </xf>
    <xf numFmtId="0" fontId="2" fillId="0" borderId="20" xfId="0" applyFont="1" applyBorder="1" applyAlignment="1">
      <alignment horizontal="center"/>
    </xf>
    <xf numFmtId="0" fontId="2" fillId="0" borderId="0" xfId="0" applyFont="1" applyFill="1" applyAlignment="1">
      <alignment horizontal="center"/>
    </xf>
    <xf numFmtId="0" fontId="10" fillId="0" borderId="0" xfId="2" applyFont="1" applyAlignment="1">
      <alignment horizontal="center"/>
    </xf>
    <xf numFmtId="0" fontId="5"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6">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16564</xdr:colOff>
      <xdr:row>1</xdr:row>
      <xdr:rowOff>114300</xdr:rowOff>
    </xdr:from>
    <xdr:to>
      <xdr:col>14</xdr:col>
      <xdr:colOff>542235</xdr:colOff>
      <xdr:row>21</xdr:row>
      <xdr:rowOff>133839</xdr:rowOff>
    </xdr:to>
    <xdr:grpSp>
      <xdr:nvGrpSpPr>
        <xdr:cNvPr id="38" name="Group 37">
          <a:extLst>
            <a:ext uri="{FF2B5EF4-FFF2-40B4-BE49-F238E27FC236}">
              <a16:creationId xmlns:a16="http://schemas.microsoft.com/office/drawing/2014/main" id="{00000000-0008-0000-0700-000026000000}"/>
            </a:ext>
          </a:extLst>
        </xdr:cNvPr>
        <xdr:cNvGrpSpPr/>
      </xdr:nvGrpSpPr>
      <xdr:grpSpPr>
        <a:xfrm>
          <a:off x="629477" y="304800"/>
          <a:ext cx="8493541" cy="3829539"/>
          <a:chOff x="629477" y="304800"/>
          <a:chExt cx="8493541" cy="3829539"/>
        </a:xfrm>
      </xdr:grpSpPr>
      <xdr:grpSp>
        <xdr:nvGrpSpPr>
          <xdr:cNvPr id="2" name="Legend">
            <a:extLst>
              <a:ext uri="{FF2B5EF4-FFF2-40B4-BE49-F238E27FC236}">
                <a16:creationId xmlns:a16="http://schemas.microsoft.com/office/drawing/2014/main" id="{00000000-0008-0000-0700-000002000000}"/>
              </a:ext>
            </a:extLst>
          </xdr:cNvPr>
          <xdr:cNvGrpSpPr/>
        </xdr:nvGrpSpPr>
        <xdr:grpSpPr>
          <a:xfrm>
            <a:off x="1308652" y="3327952"/>
            <a:ext cx="1955687" cy="785587"/>
            <a:chOff x="7457181" y="3134295"/>
            <a:chExt cx="1953912" cy="753022"/>
          </a:xfrm>
        </xdr:grpSpPr>
        <xdr:sp macro="" textlink="">
          <xdr:nvSpPr>
            <xdr:cNvPr id="3" name="LegendBox">
              <a:extLst>
                <a:ext uri="{FF2B5EF4-FFF2-40B4-BE49-F238E27FC236}">
                  <a16:creationId xmlns:a16="http://schemas.microsoft.com/office/drawing/2014/main" id="{00000000-0008-0000-07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7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a:extLst>
              <a:ext uri="{FF2B5EF4-FFF2-40B4-BE49-F238E27FC236}">
                <a16:creationId xmlns:a16="http://schemas.microsoft.com/office/drawing/2014/main" id="{00000000-0008-0000-0700-00000A000000}"/>
              </a:ext>
            </a:extLst>
          </xdr:cNvPr>
          <xdr:cNvSpPr/>
        </xdr:nvSpPr>
        <xdr:spPr>
          <a:xfrm>
            <a:off x="4341191" y="3352800"/>
            <a:ext cx="2306063"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SCO [Crude Oil Products]</a:t>
            </a:r>
            <a:endParaRPr lang="en-US" sz="800" baseline="0">
              <a:solidFill>
                <a:schemeClr val="tx1"/>
              </a:solidFill>
              <a:latin typeface="Arial" pitchFamily="34" charset="0"/>
              <a:cs typeface="Arial" pitchFamily="34" charset="0"/>
            </a:endParaRPr>
          </a:p>
        </xdr:txBody>
      </xdr:sp>
      <xdr:cxnSp macro="">
        <xdr:nvCxnSpPr>
          <xdr:cNvPr id="11" name="Straight Arrow Connector Process">
            <a:extLst>
              <a:ext uri="{FF2B5EF4-FFF2-40B4-BE49-F238E27FC236}">
                <a16:creationId xmlns:a16="http://schemas.microsoft.com/office/drawing/2014/main" id="{00000000-0008-0000-0700-00000B000000}"/>
              </a:ext>
            </a:extLst>
          </xdr:cNvPr>
          <xdr:cNvCxnSpPr>
            <a:stCxn id="9" idx="2"/>
            <a:endCxn id="10" idx="0"/>
          </xdr:cNvCxnSpPr>
        </xdr:nvCxnSpPr>
        <xdr:spPr>
          <a:xfrm>
            <a:off x="5489105"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Reference Flow 1">
            <a:extLst>
              <a:ext uri="{FF2B5EF4-FFF2-40B4-BE49-F238E27FC236}">
                <a16:creationId xmlns:a16="http://schemas.microsoft.com/office/drawing/2014/main" id="{00000000-0008-0000-0700-00000D000000}"/>
              </a:ext>
            </a:extLst>
          </xdr:cNvPr>
          <xdr:cNvSpPr/>
        </xdr:nvSpPr>
        <xdr:spPr>
          <a:xfrm>
            <a:off x="7560366" y="723480"/>
            <a:ext cx="1533939"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US Mix - NETL [Natural gas (resource)]</a:t>
            </a:r>
            <a:endParaRPr lang="en-US" sz="800" baseline="0">
              <a:solidFill>
                <a:schemeClr val="tx1"/>
              </a:solidFill>
              <a:latin typeface="Arial" pitchFamily="34" charset="0"/>
              <a:cs typeface="Arial" pitchFamily="34" charset="0"/>
            </a:endParaRPr>
          </a:p>
        </xdr:txBody>
      </xdr:sp>
      <xdr:cxnSp macro="">
        <xdr:nvCxnSpPr>
          <xdr:cNvPr id="14" name="Connector Ref 1">
            <a:extLst>
              <a:ext uri="{FF2B5EF4-FFF2-40B4-BE49-F238E27FC236}">
                <a16:creationId xmlns:a16="http://schemas.microsoft.com/office/drawing/2014/main" id="{00000000-0008-0000-0700-00000E000000}"/>
              </a:ext>
            </a:extLst>
          </xdr:cNvPr>
          <xdr:cNvCxnSpPr>
            <a:stCxn id="12" idx="3"/>
            <a:endCxn id="13" idx="1"/>
          </xdr:cNvCxnSpPr>
        </xdr:nvCxnSpPr>
        <xdr:spPr>
          <a:xfrm>
            <a:off x="7288143" y="1008888"/>
            <a:ext cx="272223" cy="342"/>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Reference Flow 2">
            <a:extLst>
              <a:ext uri="{FF2B5EF4-FFF2-40B4-BE49-F238E27FC236}">
                <a16:creationId xmlns:a16="http://schemas.microsoft.com/office/drawing/2014/main" id="{00000000-0008-0000-0700-000010000000}"/>
              </a:ext>
            </a:extLst>
          </xdr:cNvPr>
          <xdr:cNvSpPr/>
        </xdr:nvSpPr>
        <xdr:spPr>
          <a:xfrm>
            <a:off x="7592392" y="1585004"/>
            <a:ext cx="1530626"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Electricity [Electric Power]</a:t>
            </a:r>
            <a:endParaRPr lang="en-US" sz="800" baseline="0">
              <a:solidFill>
                <a:schemeClr val="tx1"/>
              </a:solidFill>
              <a:latin typeface="Arial" pitchFamily="34" charset="0"/>
              <a:cs typeface="Arial" pitchFamily="34" charset="0"/>
            </a:endParaRPr>
          </a:p>
        </xdr:txBody>
      </xdr:sp>
      <xdr:cxnSp macro="">
        <xdr:nvCxnSpPr>
          <xdr:cNvPr id="17" name="Connector Ref 2">
            <a:extLst>
              <a:ext uri="{FF2B5EF4-FFF2-40B4-BE49-F238E27FC236}">
                <a16:creationId xmlns:a16="http://schemas.microsoft.com/office/drawing/2014/main" id="{00000000-0008-0000-0700-000011000000}"/>
              </a:ext>
            </a:extLst>
          </xdr:cNvPr>
          <xdr:cNvCxnSpPr/>
        </xdr:nvCxnSpPr>
        <xdr:spPr>
          <a:xfrm>
            <a:off x="7271578" y="1903542"/>
            <a:ext cx="307009" cy="145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9" name="Upstream Emssion Data 1">
            <a:extLst>
              <a:ext uri="{FF2B5EF4-FFF2-40B4-BE49-F238E27FC236}">
                <a16:creationId xmlns:a16="http://schemas.microsoft.com/office/drawing/2014/main" id="{00000000-0008-0000-0700-000013000000}"/>
              </a:ext>
            </a:extLst>
          </xdr:cNvPr>
          <xdr:cNvSpPr/>
        </xdr:nvSpPr>
        <xdr:spPr>
          <a:xfrm>
            <a:off x="894522" y="312044"/>
            <a:ext cx="1584750"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US Mix - NETL [Natural gas (resource)]</a:t>
            </a:r>
          </a:p>
        </xdr:txBody>
      </xdr:sp>
      <xdr:cxnSp macro="">
        <xdr:nvCxnSpPr>
          <xdr:cNvPr id="20" name="Straight Arrow Connector 1">
            <a:extLst>
              <a:ext uri="{FF2B5EF4-FFF2-40B4-BE49-F238E27FC236}">
                <a16:creationId xmlns:a16="http://schemas.microsoft.com/office/drawing/2014/main" id="{00000000-0008-0000-0700-000014000000}"/>
              </a:ext>
            </a:extLst>
          </xdr:cNvPr>
          <xdr:cNvCxnSpPr>
            <a:stCxn id="19" idx="2"/>
            <a:endCxn id="18" idx="1"/>
          </xdr:cNvCxnSpPr>
        </xdr:nvCxnSpPr>
        <xdr:spPr>
          <a:xfrm flipV="1">
            <a:off x="2298849" y="656844"/>
            <a:ext cx="1273716" cy="3769"/>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2" name="Upstream Emssion Data 2">
            <a:extLst>
              <a:ext uri="{FF2B5EF4-FFF2-40B4-BE49-F238E27FC236}">
                <a16:creationId xmlns:a16="http://schemas.microsoft.com/office/drawing/2014/main" id="{00000000-0008-0000-0700-000016000000}"/>
              </a:ext>
            </a:extLst>
          </xdr:cNvPr>
          <xdr:cNvSpPr/>
        </xdr:nvSpPr>
        <xdr:spPr>
          <a:xfrm>
            <a:off x="1809474" y="1007850"/>
            <a:ext cx="158806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Naphtha [Organic intermediate products]</a:t>
            </a:r>
          </a:p>
        </xdr:txBody>
      </xdr:sp>
      <xdr:cxnSp macro="">
        <xdr:nvCxnSpPr>
          <xdr:cNvPr id="23" name="Straight Arrow Connector 2">
            <a:extLst>
              <a:ext uri="{FF2B5EF4-FFF2-40B4-BE49-F238E27FC236}">
                <a16:creationId xmlns:a16="http://schemas.microsoft.com/office/drawing/2014/main" id="{00000000-0008-0000-0700-000017000000}"/>
              </a:ext>
            </a:extLst>
          </xdr:cNvPr>
          <xdr:cNvCxnSpPr>
            <a:stCxn id="22" idx="2"/>
            <a:endCxn id="21" idx="1"/>
          </xdr:cNvCxnSpPr>
        </xdr:nvCxnSpPr>
        <xdr:spPr>
          <a:xfrm>
            <a:off x="3217114" y="1356419"/>
            <a:ext cx="355451" cy="451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5" name="Upstream Emssion Data 3">
            <a:extLst>
              <a:ext uri="{FF2B5EF4-FFF2-40B4-BE49-F238E27FC236}">
                <a16:creationId xmlns:a16="http://schemas.microsoft.com/office/drawing/2014/main" id="{00000000-0008-0000-0700-000019000000}"/>
              </a:ext>
            </a:extLst>
          </xdr:cNvPr>
          <xdr:cNvSpPr/>
        </xdr:nvSpPr>
        <xdr:spPr>
          <a:xfrm>
            <a:off x="629477" y="1819612"/>
            <a:ext cx="1584750"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Bitumen plus Diluent [Crude Oil Products]</a:t>
            </a:r>
          </a:p>
        </xdr:txBody>
      </xdr:sp>
      <xdr:cxnSp macro="">
        <xdr:nvCxnSpPr>
          <xdr:cNvPr id="26" name="Straight Arrow Connector 3">
            <a:extLst>
              <a:ext uri="{FF2B5EF4-FFF2-40B4-BE49-F238E27FC236}">
                <a16:creationId xmlns:a16="http://schemas.microsoft.com/office/drawing/2014/main" id="{00000000-0008-0000-0700-00001A000000}"/>
              </a:ext>
            </a:extLst>
          </xdr:cNvPr>
          <xdr:cNvCxnSpPr/>
        </xdr:nvCxnSpPr>
        <xdr:spPr>
          <a:xfrm flipV="1">
            <a:off x="2042087" y="2180976"/>
            <a:ext cx="1530478" cy="3769"/>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nvGrpSpPr>
          <xdr:cNvPr id="30" name="Boundary Group">
            <a:extLst>
              <a:ext uri="{FF2B5EF4-FFF2-40B4-BE49-F238E27FC236}">
                <a16:creationId xmlns:a16="http://schemas.microsoft.com/office/drawing/2014/main" id="{00000000-0008-0000-0700-00001E000000}"/>
              </a:ext>
            </a:extLst>
          </xdr:cNvPr>
          <xdr:cNvGrpSpPr/>
        </xdr:nvGrpSpPr>
        <xdr:grpSpPr>
          <a:xfrm>
            <a:off x="3572565" y="304800"/>
            <a:ext cx="3715578" cy="2940708"/>
            <a:chOff x="3556000" y="304800"/>
            <a:chExt cx="3695700" cy="2940708"/>
          </a:xfrm>
        </xdr:grpSpPr>
        <xdr:sp macro="" textlink="">
          <xdr:nvSpPr>
            <xdr:cNvPr id="8" name="Boundary Box">
              <a:extLst>
                <a:ext uri="{FF2B5EF4-FFF2-40B4-BE49-F238E27FC236}">
                  <a16:creationId xmlns:a16="http://schemas.microsoft.com/office/drawing/2014/main" id="{00000000-0008-0000-07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Oil Sands Upgrading: System Boundary</a:t>
              </a:r>
            </a:p>
          </xdr:txBody>
        </xdr:sp>
        <xdr:sp macro="" textlink="">
          <xdr:nvSpPr>
            <xdr:cNvPr id="9" name="Process">
              <a:extLst>
                <a:ext uri="{FF2B5EF4-FFF2-40B4-BE49-F238E27FC236}">
                  <a16:creationId xmlns:a16="http://schemas.microsoft.com/office/drawing/2014/main" id="{00000000-0008-0000-07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Energy use, feedstock, and emissions from production of 1 kg of synthetic crude oil at an upgrading facility (delayed coker or hydrocracker).</a:t>
              </a:r>
            </a:p>
          </xdr:txBody>
        </xdr:sp>
        <xdr:sp macro="" textlink="">
          <xdr:nvSpPr>
            <xdr:cNvPr id="12" name="LinkRef 1">
              <a:extLst>
                <a:ext uri="{FF2B5EF4-FFF2-40B4-BE49-F238E27FC236}">
                  <a16:creationId xmlns:a16="http://schemas.microsoft.com/office/drawing/2014/main" id="{00000000-0008-0000-0700-00000C000000}"/>
                </a:ext>
              </a:extLst>
            </xdr:cNvPr>
            <xdr:cNvSpPr/>
          </xdr:nvSpPr>
          <xdr:spPr>
            <a:xfrm>
              <a:off x="7239000" y="304800"/>
              <a:ext cx="12700"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Ref 2">
              <a:extLst>
                <a:ext uri="{FF2B5EF4-FFF2-40B4-BE49-F238E27FC236}">
                  <a16:creationId xmlns:a16="http://schemas.microsoft.com/office/drawing/2014/main" id="{00000000-0008-0000-0700-00000F000000}"/>
                </a:ext>
              </a:extLst>
            </xdr:cNvPr>
            <xdr:cNvSpPr/>
          </xdr:nvSpPr>
          <xdr:spPr>
            <a:xfrm>
              <a:off x="7239000" y="1712976"/>
              <a:ext cx="12700"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1">
              <a:extLst>
                <a:ext uri="{FF2B5EF4-FFF2-40B4-BE49-F238E27FC236}">
                  <a16:creationId xmlns:a16="http://schemas.microsoft.com/office/drawing/2014/main" id="{00000000-0008-0000-0700-000012000000}"/>
                </a:ext>
              </a:extLst>
            </xdr:cNvPr>
            <xdr:cNvSpPr/>
          </xdr:nvSpPr>
          <xdr:spPr>
            <a:xfrm>
              <a:off x="3556000" y="304800"/>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Link 2">
              <a:extLst>
                <a:ext uri="{FF2B5EF4-FFF2-40B4-BE49-F238E27FC236}">
                  <a16:creationId xmlns:a16="http://schemas.microsoft.com/office/drawing/2014/main" id="{00000000-0008-0000-0700-000015000000}"/>
                </a:ext>
              </a:extLst>
            </xdr:cNvPr>
            <xdr:cNvSpPr/>
          </xdr:nvSpPr>
          <xdr:spPr>
            <a:xfrm>
              <a:off x="3556000" y="1008888"/>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Link 3">
              <a:extLst>
                <a:ext uri="{FF2B5EF4-FFF2-40B4-BE49-F238E27FC236}">
                  <a16:creationId xmlns:a16="http://schemas.microsoft.com/office/drawing/2014/main" id="{00000000-0008-0000-0700-000018000000}"/>
                </a:ext>
              </a:extLst>
            </xdr:cNvPr>
            <xdr:cNvSpPr/>
          </xdr:nvSpPr>
          <xdr:spPr>
            <a:xfrm>
              <a:off x="3556000" y="1712976"/>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7" name="Link 4">
              <a:extLst>
                <a:ext uri="{FF2B5EF4-FFF2-40B4-BE49-F238E27FC236}">
                  <a16:creationId xmlns:a16="http://schemas.microsoft.com/office/drawing/2014/main" id="{00000000-0008-0000-0700-00001B000000}"/>
                </a:ext>
              </a:extLst>
            </xdr:cNvPr>
            <xdr:cNvSpPr/>
          </xdr:nvSpPr>
          <xdr:spPr>
            <a:xfrm>
              <a:off x="3556000" y="2417064"/>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8" name="Upstream Emssion Data 4">
            <a:extLst>
              <a:ext uri="{FF2B5EF4-FFF2-40B4-BE49-F238E27FC236}">
                <a16:creationId xmlns:a16="http://schemas.microsoft.com/office/drawing/2014/main" id="{00000000-0008-0000-0700-00001C000000}"/>
              </a:ext>
            </a:extLst>
          </xdr:cNvPr>
          <xdr:cNvSpPr/>
        </xdr:nvSpPr>
        <xdr:spPr>
          <a:xfrm>
            <a:off x="1801191" y="2424308"/>
            <a:ext cx="158806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Electricity [Electric Power]</a:t>
            </a:r>
          </a:p>
        </xdr:txBody>
      </xdr:sp>
      <xdr:cxnSp macro="">
        <xdr:nvCxnSpPr>
          <xdr:cNvPr id="29" name="Straight Arrow Connector 4">
            <a:extLst>
              <a:ext uri="{FF2B5EF4-FFF2-40B4-BE49-F238E27FC236}">
                <a16:creationId xmlns:a16="http://schemas.microsoft.com/office/drawing/2014/main" id="{00000000-0008-0000-0700-00001D000000}"/>
              </a:ext>
            </a:extLst>
          </xdr:cNvPr>
          <xdr:cNvCxnSpPr>
            <a:stCxn id="28" idx="2"/>
            <a:endCxn id="27" idx="1"/>
          </xdr:cNvCxnSpPr>
        </xdr:nvCxnSpPr>
        <xdr:spPr>
          <a:xfrm flipV="1">
            <a:off x="3208831" y="2769108"/>
            <a:ext cx="363734" cy="3769"/>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zoomScaleNormal="100" workbookViewId="0">
      <selection activeCell="A2" sqref="A2:N2"/>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49" t="s">
        <v>0</v>
      </c>
      <c r="B1" s="249"/>
      <c r="C1" s="249"/>
      <c r="D1" s="249"/>
      <c r="E1" s="249"/>
      <c r="F1" s="249"/>
      <c r="G1" s="249"/>
      <c r="H1" s="249"/>
      <c r="I1" s="249"/>
      <c r="J1" s="249"/>
      <c r="K1" s="249"/>
      <c r="L1" s="249"/>
      <c r="M1" s="249"/>
      <c r="N1" s="249"/>
      <c r="O1" s="1"/>
    </row>
    <row r="2" spans="1:27" ht="21" thickBot="1" x14ac:dyDescent="0.35">
      <c r="A2" s="249" t="s">
        <v>1</v>
      </c>
      <c r="B2" s="249"/>
      <c r="C2" s="249"/>
      <c r="D2" s="249"/>
      <c r="E2" s="249"/>
      <c r="F2" s="249"/>
      <c r="G2" s="249"/>
      <c r="H2" s="249"/>
      <c r="I2" s="249"/>
      <c r="J2" s="249"/>
      <c r="K2" s="249"/>
      <c r="L2" s="249"/>
      <c r="M2" s="249"/>
      <c r="N2" s="249"/>
      <c r="O2" s="1"/>
    </row>
    <row r="3" spans="1:27" ht="12.75" customHeight="1" thickBot="1" x14ac:dyDescent="0.25">
      <c r="B3" s="2"/>
      <c r="C3" s="4" t="s">
        <v>2</v>
      </c>
      <c r="D3" s="5" t="str">
        <f>'Data Summary'!D4</f>
        <v>Oil Sands Upgrading</v>
      </c>
      <c r="E3" s="6"/>
      <c r="F3" s="6"/>
      <c r="G3" s="6"/>
      <c r="H3" s="6"/>
      <c r="I3" s="6"/>
      <c r="J3" s="6"/>
      <c r="K3" s="6"/>
      <c r="L3" s="6"/>
      <c r="M3" s="7"/>
      <c r="N3" s="2"/>
      <c r="O3" s="2"/>
    </row>
    <row r="4" spans="1:27" ht="42.75" customHeight="1" thickBot="1" x14ac:dyDescent="0.25">
      <c r="B4" s="2"/>
      <c r="C4" s="4" t="s">
        <v>3</v>
      </c>
      <c r="D4" s="250" t="str">
        <f>'Data Summary'!D6</f>
        <v>Energy use, feedstock, and emissions from production of 1 kg of synthetic crude oil at an upgrading facility (delayed coker or hydrocracker).</v>
      </c>
      <c r="E4" s="251"/>
      <c r="F4" s="251"/>
      <c r="G4" s="251"/>
      <c r="H4" s="251"/>
      <c r="I4" s="251"/>
      <c r="J4" s="251"/>
      <c r="K4" s="251"/>
      <c r="L4" s="251"/>
      <c r="M4" s="252"/>
      <c r="N4" s="2"/>
      <c r="O4" s="2"/>
    </row>
    <row r="5" spans="1:27" ht="39" customHeight="1" thickBot="1" x14ac:dyDescent="0.25">
      <c r="B5" s="2"/>
      <c r="C5" s="4" t="s">
        <v>4</v>
      </c>
      <c r="D5" s="250" t="s">
        <v>463</v>
      </c>
      <c r="E5" s="251"/>
      <c r="F5" s="251"/>
      <c r="G5" s="251"/>
      <c r="H5" s="251"/>
      <c r="I5" s="251"/>
      <c r="J5" s="251"/>
      <c r="K5" s="251"/>
      <c r="L5" s="251"/>
      <c r="M5" s="252"/>
      <c r="N5" s="2"/>
      <c r="O5" s="2"/>
    </row>
    <row r="6" spans="1:27" ht="56.25" customHeight="1" thickBot="1" x14ac:dyDescent="0.25">
      <c r="B6" s="2"/>
      <c r="C6" s="8" t="s">
        <v>5</v>
      </c>
      <c r="D6" s="250" t="s">
        <v>6</v>
      </c>
      <c r="E6" s="251"/>
      <c r="F6" s="251"/>
      <c r="G6" s="251"/>
      <c r="H6" s="251"/>
      <c r="I6" s="251"/>
      <c r="J6" s="251"/>
      <c r="K6" s="251"/>
      <c r="L6" s="251"/>
      <c r="M6" s="252"/>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43" t="s">
        <v>10</v>
      </c>
      <c r="C9" s="10" t="s">
        <v>11</v>
      </c>
      <c r="D9" s="245" t="s">
        <v>12</v>
      </c>
      <c r="E9" s="245"/>
      <c r="F9" s="245"/>
      <c r="G9" s="245"/>
      <c r="H9" s="245"/>
      <c r="I9" s="245"/>
      <c r="J9" s="245"/>
      <c r="K9" s="245"/>
      <c r="L9" s="245"/>
      <c r="M9" s="246"/>
      <c r="N9" s="2"/>
      <c r="O9" s="2"/>
      <c r="P9" s="2"/>
      <c r="Q9" s="2"/>
      <c r="R9" s="2"/>
      <c r="S9" s="2"/>
      <c r="T9" s="2"/>
      <c r="U9" s="2"/>
      <c r="V9" s="2"/>
      <c r="W9" s="2"/>
      <c r="X9" s="2"/>
      <c r="Y9" s="2"/>
      <c r="Z9" s="2"/>
      <c r="AA9" s="2"/>
    </row>
    <row r="10" spans="1:27" s="11" customFormat="1" ht="15" customHeight="1" x14ac:dyDescent="0.2">
      <c r="A10" s="2"/>
      <c r="B10" s="244"/>
      <c r="C10" s="12" t="s">
        <v>13</v>
      </c>
      <c r="D10" s="247" t="s">
        <v>14</v>
      </c>
      <c r="E10" s="247"/>
      <c r="F10" s="247"/>
      <c r="G10" s="247"/>
      <c r="H10" s="247"/>
      <c r="I10" s="247"/>
      <c r="J10" s="247"/>
      <c r="K10" s="247"/>
      <c r="L10" s="247"/>
      <c r="M10" s="248"/>
      <c r="N10" s="2"/>
      <c r="O10" s="2"/>
      <c r="P10" s="2"/>
      <c r="Q10" s="2"/>
      <c r="R10" s="2"/>
      <c r="S10" s="2"/>
      <c r="T10" s="2"/>
      <c r="U10" s="2"/>
      <c r="V10" s="2"/>
      <c r="W10" s="2"/>
      <c r="X10" s="2"/>
      <c r="Y10" s="2"/>
      <c r="Z10" s="2"/>
      <c r="AA10" s="2"/>
    </row>
    <row r="11" spans="1:27" s="11" customFormat="1" ht="15" customHeight="1" x14ac:dyDescent="0.2">
      <c r="A11" s="2"/>
      <c r="B11" s="244"/>
      <c r="C11" s="12" t="s">
        <v>15</v>
      </c>
      <c r="D11" s="247" t="s">
        <v>16</v>
      </c>
      <c r="E11" s="247"/>
      <c r="F11" s="247"/>
      <c r="G11" s="247"/>
      <c r="H11" s="247"/>
      <c r="I11" s="247"/>
      <c r="J11" s="247"/>
      <c r="K11" s="247"/>
      <c r="L11" s="247"/>
      <c r="M11" s="248"/>
      <c r="N11" s="2"/>
      <c r="O11" s="2"/>
      <c r="P11" s="2"/>
      <c r="Q11" s="2"/>
      <c r="R11" s="2"/>
      <c r="S11" s="2"/>
      <c r="T11" s="2"/>
      <c r="U11" s="2"/>
      <c r="V11" s="2"/>
      <c r="W11" s="2"/>
      <c r="X11" s="2"/>
      <c r="Y11" s="2"/>
      <c r="Z11" s="2"/>
      <c r="AA11" s="2"/>
    </row>
    <row r="12" spans="1:27" s="11" customFormat="1" ht="15" customHeight="1" x14ac:dyDescent="0.2">
      <c r="A12" s="2"/>
      <c r="B12" s="244"/>
      <c r="C12" s="12" t="s">
        <v>17</v>
      </c>
      <c r="D12" s="247" t="s">
        <v>18</v>
      </c>
      <c r="E12" s="247"/>
      <c r="F12" s="247"/>
      <c r="G12" s="247"/>
      <c r="H12" s="247"/>
      <c r="I12" s="247"/>
      <c r="J12" s="247"/>
      <c r="K12" s="247"/>
      <c r="L12" s="247"/>
      <c r="M12" s="248"/>
      <c r="N12" s="2"/>
      <c r="O12" s="2"/>
      <c r="P12" s="2"/>
      <c r="Q12" s="2"/>
      <c r="R12" s="2"/>
      <c r="S12" s="2"/>
      <c r="T12" s="2"/>
      <c r="U12" s="2"/>
      <c r="V12" s="2"/>
      <c r="W12" s="2"/>
      <c r="X12" s="2"/>
      <c r="Y12" s="2"/>
      <c r="Z12" s="2"/>
      <c r="AA12" s="2"/>
    </row>
    <row r="13" spans="1:27" ht="15" customHeight="1" x14ac:dyDescent="0.2">
      <c r="B13" s="255" t="s">
        <v>19</v>
      </c>
      <c r="C13" s="13" t="s">
        <v>417</v>
      </c>
      <c r="D13" s="257" t="s">
        <v>418</v>
      </c>
      <c r="E13" s="258"/>
      <c r="F13" s="258"/>
      <c r="G13" s="258"/>
      <c r="H13" s="258"/>
      <c r="I13" s="258"/>
      <c r="J13" s="258"/>
      <c r="K13" s="258"/>
      <c r="L13" s="258"/>
      <c r="M13" s="259"/>
      <c r="N13" s="2"/>
      <c r="O13" s="2"/>
    </row>
    <row r="14" spans="1:27" ht="15" customHeight="1" x14ac:dyDescent="0.2">
      <c r="B14" s="255"/>
      <c r="C14" s="13" t="s">
        <v>20</v>
      </c>
      <c r="D14" s="257" t="s">
        <v>21</v>
      </c>
      <c r="E14" s="257"/>
      <c r="F14" s="257"/>
      <c r="G14" s="257"/>
      <c r="H14" s="257"/>
      <c r="I14" s="257"/>
      <c r="J14" s="257"/>
      <c r="K14" s="257"/>
      <c r="L14" s="257"/>
      <c r="M14" s="260"/>
      <c r="N14" s="2"/>
      <c r="O14" s="2"/>
    </row>
    <row r="15" spans="1:27" ht="15" customHeight="1" x14ac:dyDescent="0.2">
      <c r="B15" s="255"/>
      <c r="C15" s="14" t="s">
        <v>22</v>
      </c>
      <c r="D15" s="257" t="s">
        <v>22</v>
      </c>
      <c r="E15" s="257"/>
      <c r="F15" s="257"/>
      <c r="G15" s="257"/>
      <c r="H15" s="257"/>
      <c r="I15" s="257"/>
      <c r="J15" s="257"/>
      <c r="K15" s="257"/>
      <c r="L15" s="257"/>
      <c r="M15" s="260"/>
      <c r="N15" s="2"/>
      <c r="O15" s="2"/>
    </row>
    <row r="16" spans="1:27" ht="15" customHeight="1" thickBot="1" x14ac:dyDescent="0.25">
      <c r="B16" s="256"/>
      <c r="C16" s="15"/>
      <c r="D16" s="261"/>
      <c r="E16" s="261"/>
      <c r="F16" s="261"/>
      <c r="G16" s="261"/>
      <c r="H16" s="261"/>
      <c r="I16" s="261"/>
      <c r="J16" s="261"/>
      <c r="K16" s="261"/>
      <c r="L16" s="261"/>
      <c r="M16" s="262"/>
      <c r="N16" s="2"/>
      <c r="O16" s="2"/>
    </row>
    <row r="17" spans="2:16" x14ac:dyDescent="0.2">
      <c r="B17" s="9"/>
      <c r="C17" s="9"/>
      <c r="D17" s="9"/>
      <c r="E17" s="9"/>
      <c r="F17" s="9"/>
      <c r="G17" s="9"/>
      <c r="H17" s="9"/>
      <c r="I17" s="9"/>
      <c r="J17" s="9"/>
      <c r="K17" s="9"/>
      <c r="L17" s="9"/>
      <c r="M17" s="9"/>
      <c r="N17" s="2"/>
      <c r="O17" s="2"/>
    </row>
    <row r="18" spans="2:16" x14ac:dyDescent="0.2">
      <c r="B18" s="9" t="s">
        <v>23</v>
      </c>
      <c r="C18" s="9"/>
      <c r="D18" s="9"/>
      <c r="E18" s="9"/>
      <c r="F18" s="9"/>
      <c r="G18" s="9"/>
      <c r="H18" s="9"/>
      <c r="I18" s="9"/>
      <c r="J18" s="9"/>
      <c r="K18" s="9"/>
      <c r="L18" s="9"/>
      <c r="M18" s="9"/>
      <c r="N18" s="2"/>
      <c r="O18" s="2"/>
    </row>
    <row r="19" spans="2:16" x14ac:dyDescent="0.2">
      <c r="B19" s="9"/>
      <c r="C19" s="16">
        <v>41722</v>
      </c>
      <c r="D19" s="9"/>
      <c r="E19" s="9"/>
      <c r="F19" s="9"/>
      <c r="G19" s="9"/>
      <c r="H19" s="9"/>
      <c r="I19" s="9"/>
      <c r="J19" s="9"/>
      <c r="K19" s="9"/>
      <c r="L19" s="9"/>
      <c r="M19" s="9"/>
      <c r="N19" s="2"/>
      <c r="O19" s="2"/>
    </row>
    <row r="20" spans="2:16" x14ac:dyDescent="0.2">
      <c r="B20" s="9" t="s">
        <v>24</v>
      </c>
      <c r="C20" s="9"/>
      <c r="D20" s="9"/>
      <c r="E20" s="9"/>
      <c r="F20" s="9"/>
      <c r="G20" s="9"/>
      <c r="H20" s="9"/>
      <c r="I20" s="9"/>
      <c r="J20" s="9"/>
      <c r="K20" s="9"/>
      <c r="L20" s="9"/>
      <c r="M20" s="9"/>
      <c r="N20" s="2"/>
      <c r="O20" s="2"/>
    </row>
    <row r="21" spans="2:16" x14ac:dyDescent="0.2">
      <c r="B21" s="9"/>
      <c r="C21" s="17" t="s">
        <v>25</v>
      </c>
      <c r="D21" s="9"/>
      <c r="E21" s="9"/>
      <c r="F21" s="9"/>
      <c r="G21" s="9"/>
      <c r="H21" s="9"/>
      <c r="I21" s="9"/>
      <c r="J21" s="9"/>
      <c r="K21" s="9"/>
      <c r="L21" s="9"/>
      <c r="M21" s="9"/>
      <c r="N21" s="2"/>
      <c r="O21" s="2"/>
    </row>
    <row r="22" spans="2:16" x14ac:dyDescent="0.2">
      <c r="B22" s="9" t="s">
        <v>26</v>
      </c>
      <c r="C22" s="17"/>
      <c r="D22" s="9"/>
      <c r="E22" s="9"/>
      <c r="F22" s="9"/>
      <c r="G22" s="9"/>
      <c r="H22" s="9"/>
      <c r="I22" s="9"/>
      <c r="J22" s="9"/>
      <c r="K22" s="9"/>
      <c r="L22" s="9"/>
      <c r="M22" s="9"/>
      <c r="N22" s="2"/>
      <c r="O22" s="2"/>
    </row>
    <row r="23" spans="2:16" x14ac:dyDescent="0.2">
      <c r="B23" s="9"/>
      <c r="C23" s="17" t="s">
        <v>27</v>
      </c>
      <c r="D23" s="9"/>
      <c r="E23" s="9"/>
      <c r="F23" s="9"/>
      <c r="G23" s="9"/>
      <c r="H23" s="9"/>
      <c r="I23" s="9"/>
      <c r="J23" s="9"/>
      <c r="K23" s="9"/>
      <c r="L23" s="9"/>
      <c r="M23" s="9"/>
      <c r="N23" s="2"/>
      <c r="O23" s="2"/>
    </row>
    <row r="24" spans="2:16" x14ac:dyDescent="0.2">
      <c r="B24" s="9" t="s">
        <v>28</v>
      </c>
      <c r="C24" s="9"/>
      <c r="D24" s="9"/>
      <c r="E24" s="9"/>
      <c r="F24" s="9"/>
      <c r="G24" s="9"/>
      <c r="H24" s="9"/>
      <c r="I24" s="9"/>
      <c r="J24" s="9"/>
      <c r="K24" s="9"/>
      <c r="L24" s="9"/>
      <c r="M24" s="9"/>
      <c r="N24" s="2"/>
      <c r="O24" s="2"/>
    </row>
    <row r="25" spans="2:16" ht="38.25" customHeight="1" x14ac:dyDescent="0.2">
      <c r="B25" s="9"/>
      <c r="C25" s="253" t="str">
        <f>"This document should be cited as: NETL (2014). NETL Life Cycle Inventory Data – Unit Process: "&amp;D3&amp;". U.S. Department of Energy, National Energy Technology Laboratory. Last Updated:March 2014 (version 01). www.netl.doe.gov/LCA (http://www.netl.doe.gov/LCA)"</f>
        <v>This document should be cited as: NETL (2014). NETL Life Cycle Inventory Data – Unit Process: Oil Sands Upgrading. U.S. Department of Energy, National Energy Technology Laboratory. Last Updated:March 2014 (version 01). www.netl.doe.gov/LCA (http://www.netl.doe.gov/LCA)</v>
      </c>
      <c r="D25" s="253"/>
      <c r="E25" s="253"/>
      <c r="F25" s="253"/>
      <c r="G25" s="253"/>
      <c r="H25" s="253"/>
      <c r="I25" s="253"/>
      <c r="J25" s="253"/>
      <c r="K25" s="253"/>
      <c r="L25" s="253"/>
      <c r="M25" s="253"/>
      <c r="N25" s="2"/>
      <c r="O25" s="2"/>
    </row>
    <row r="26" spans="2:16" x14ac:dyDescent="0.2">
      <c r="B26" s="9" t="s">
        <v>29</v>
      </c>
      <c r="C26" s="9"/>
      <c r="D26" s="9"/>
      <c r="E26" s="9"/>
      <c r="F26" s="9"/>
      <c r="G26" s="17"/>
      <c r="H26" s="17"/>
      <c r="I26" s="17"/>
      <c r="J26" s="17"/>
      <c r="K26" s="17"/>
      <c r="L26" s="17"/>
      <c r="M26" s="17"/>
      <c r="N26" s="2"/>
      <c r="O26" s="2"/>
    </row>
    <row r="27" spans="2:16" x14ac:dyDescent="0.2">
      <c r="B27" s="17"/>
      <c r="C27" s="17" t="s">
        <v>30</v>
      </c>
      <c r="D27" s="17"/>
      <c r="E27" s="18" t="s">
        <v>31</v>
      </c>
      <c r="F27" s="19"/>
      <c r="G27" s="17" t="s">
        <v>32</v>
      </c>
      <c r="H27" s="17"/>
      <c r="I27" s="17"/>
      <c r="J27" s="17"/>
      <c r="K27" s="17"/>
      <c r="L27" s="17"/>
      <c r="M27" s="17"/>
      <c r="N27" s="2"/>
      <c r="O27" s="2"/>
      <c r="P27" s="17"/>
    </row>
    <row r="28" spans="2:16" x14ac:dyDescent="0.2">
      <c r="B28" s="17"/>
      <c r="C28" s="17" t="s">
        <v>33</v>
      </c>
      <c r="D28" s="17"/>
      <c r="E28" s="17"/>
      <c r="F28" s="17"/>
      <c r="G28" s="17"/>
      <c r="H28" s="17"/>
      <c r="I28" s="17"/>
      <c r="J28" s="17"/>
      <c r="K28" s="17"/>
      <c r="L28" s="17"/>
      <c r="M28" s="17"/>
      <c r="N28" s="2"/>
      <c r="O28" s="2"/>
      <c r="P28" s="17"/>
    </row>
    <row r="29" spans="2:16" x14ac:dyDescent="0.2">
      <c r="B29" s="17"/>
      <c r="C29" s="17" t="s">
        <v>34</v>
      </c>
      <c r="D29" s="17"/>
      <c r="E29" s="17"/>
      <c r="F29" s="17"/>
      <c r="G29" s="17"/>
      <c r="H29" s="17"/>
      <c r="I29" s="17"/>
      <c r="J29" s="17"/>
      <c r="K29" s="17"/>
      <c r="L29" s="17"/>
      <c r="M29" s="17"/>
      <c r="N29" s="17"/>
      <c r="O29" s="17"/>
      <c r="P29" s="17"/>
    </row>
    <row r="30" spans="2:16" x14ac:dyDescent="0.2">
      <c r="B30" s="17"/>
      <c r="C30" s="254" t="s">
        <v>35</v>
      </c>
      <c r="D30" s="254"/>
      <c r="E30" s="254"/>
      <c r="F30" s="254"/>
      <c r="G30" s="254"/>
      <c r="H30" s="254"/>
      <c r="I30" s="254"/>
      <c r="J30" s="254"/>
      <c r="K30" s="254"/>
      <c r="L30" s="254"/>
      <c r="M30" s="254"/>
      <c r="N30" s="17"/>
      <c r="O30" s="17"/>
      <c r="P30" s="17"/>
    </row>
    <row r="31" spans="2:16" x14ac:dyDescent="0.2">
      <c r="B31" s="17"/>
      <c r="C31" s="17"/>
      <c r="D31" s="17"/>
      <c r="E31" s="17"/>
      <c r="F31" s="17"/>
      <c r="G31" s="17"/>
      <c r="H31" s="17"/>
      <c r="I31" s="17"/>
      <c r="J31" s="17"/>
      <c r="K31" s="17"/>
      <c r="L31" s="17"/>
      <c r="M31" s="17"/>
      <c r="N31" s="17"/>
      <c r="O31" s="17"/>
    </row>
    <row r="32" spans="2:16" x14ac:dyDescent="0.2">
      <c r="B32" s="9" t="s">
        <v>36</v>
      </c>
      <c r="C32" s="17"/>
      <c r="D32" s="17"/>
      <c r="E32" s="17"/>
      <c r="F32" s="17"/>
      <c r="G32" s="17"/>
      <c r="H32" s="17"/>
      <c r="I32" s="17"/>
      <c r="J32" s="17"/>
      <c r="K32" s="17"/>
      <c r="L32" s="17"/>
      <c r="M32" s="17"/>
      <c r="N32" s="17"/>
      <c r="O32" s="17"/>
    </row>
    <row r="33" spans="2:15" x14ac:dyDescent="0.2">
      <c r="B33" s="17"/>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9" t="s">
        <v>37</v>
      </c>
      <c r="C48" s="17"/>
      <c r="D48" s="17"/>
      <c r="E48" s="17"/>
      <c r="F48" s="17"/>
      <c r="G48" s="17"/>
      <c r="H48" s="17"/>
      <c r="I48" s="17"/>
      <c r="J48" s="17"/>
      <c r="K48" s="17"/>
      <c r="L48" s="17"/>
      <c r="M48" s="17"/>
      <c r="N48" s="17"/>
      <c r="O48" s="17"/>
    </row>
    <row r="49" spans="2:15" x14ac:dyDescent="0.2">
      <c r="B49" s="17"/>
      <c r="C49" s="20" t="s">
        <v>38</v>
      </c>
      <c r="D49" s="17"/>
      <c r="E49" s="17"/>
      <c r="F49" s="17"/>
      <c r="G49" s="17"/>
      <c r="H49" s="17"/>
      <c r="I49" s="17"/>
      <c r="J49" s="17"/>
      <c r="K49" s="17"/>
      <c r="L49" s="17"/>
      <c r="M49" s="17"/>
      <c r="N49" s="17"/>
      <c r="O49" s="17"/>
    </row>
    <row r="50" spans="2:15" x14ac:dyDescent="0.2">
      <c r="B50" s="17"/>
      <c r="C50" s="17"/>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sheetData>
  <mergeCells count="17">
    <mergeCell ref="C25:M25"/>
    <mergeCell ref="C30:M30"/>
    <mergeCell ref="B13:B16"/>
    <mergeCell ref="D13:M13"/>
    <mergeCell ref="D14:M14"/>
    <mergeCell ref="D15:M15"/>
    <mergeCell ref="D16:M16"/>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89"/>
  <sheetViews>
    <sheetView showGridLines="0" tabSelected="1" topLeftCell="A43" zoomScaleNormal="100" zoomScalePageLayoutView="40" workbookViewId="0">
      <selection activeCell="C61" sqref="C61"/>
    </sheetView>
  </sheetViews>
  <sheetFormatPr defaultColWidth="9.140625" defaultRowHeight="12.75" x14ac:dyDescent="0.2"/>
  <cols>
    <col min="1" max="1" width="1.85546875" style="2" customWidth="1"/>
    <col min="2" max="2" width="3.5703125" style="73"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49" t="s">
        <v>0</v>
      </c>
      <c r="C1" s="249"/>
      <c r="D1" s="249"/>
      <c r="E1" s="249"/>
      <c r="F1" s="249"/>
      <c r="G1" s="249"/>
      <c r="H1" s="249"/>
      <c r="I1" s="249"/>
      <c r="J1" s="249"/>
      <c r="K1" s="249"/>
      <c r="L1" s="249"/>
      <c r="M1" s="249"/>
      <c r="N1" s="249"/>
      <c r="O1" s="249"/>
      <c r="P1" s="249"/>
      <c r="Q1" s="249"/>
    </row>
    <row r="2" spans="1:25" ht="20.25" x14ac:dyDescent="0.3">
      <c r="B2" s="249" t="s">
        <v>39</v>
      </c>
      <c r="C2" s="249"/>
      <c r="D2" s="249"/>
      <c r="E2" s="249"/>
      <c r="F2" s="249"/>
      <c r="G2" s="249"/>
      <c r="H2" s="249"/>
      <c r="I2" s="249"/>
      <c r="J2" s="249"/>
      <c r="K2" s="249"/>
      <c r="L2" s="249"/>
      <c r="M2" s="249"/>
      <c r="N2" s="249"/>
      <c r="O2" s="249"/>
      <c r="P2" s="249"/>
      <c r="Q2" s="249"/>
    </row>
    <row r="3" spans="1:25" ht="5.25" customHeight="1" x14ac:dyDescent="0.2">
      <c r="B3" s="9"/>
      <c r="C3" s="2"/>
      <c r="D3" s="2"/>
      <c r="E3" s="2"/>
      <c r="F3" s="2"/>
      <c r="G3" s="2"/>
      <c r="H3" s="2"/>
      <c r="J3" s="2"/>
      <c r="K3" s="2"/>
      <c r="L3" s="2"/>
      <c r="M3" s="2"/>
      <c r="N3" s="2"/>
      <c r="O3" s="2"/>
      <c r="P3" s="2"/>
    </row>
    <row r="4" spans="1:25" ht="13.5" thickBot="1" x14ac:dyDescent="0.25">
      <c r="B4" s="266" t="s">
        <v>40</v>
      </c>
      <c r="C4" s="266"/>
      <c r="D4" s="238" t="s">
        <v>401</v>
      </c>
      <c r="E4" s="21"/>
      <c r="F4" s="2"/>
      <c r="G4" s="2"/>
      <c r="H4" s="2"/>
      <c r="J4" s="2"/>
      <c r="K4" s="2"/>
      <c r="L4" s="2"/>
      <c r="M4" s="2"/>
      <c r="N4" s="2"/>
      <c r="O4" s="2"/>
      <c r="P4" s="2"/>
    </row>
    <row r="5" spans="1:25" ht="13.5" thickBot="1" x14ac:dyDescent="0.25">
      <c r="B5" s="266" t="s">
        <v>41</v>
      </c>
      <c r="C5" s="266"/>
      <c r="D5" s="22">
        <v>1</v>
      </c>
      <c r="E5" s="239" t="s">
        <v>42</v>
      </c>
      <c r="F5" s="23" t="s">
        <v>43</v>
      </c>
      <c r="G5" s="268" t="s">
        <v>424</v>
      </c>
      <c r="H5" s="268"/>
      <c r="I5" s="268"/>
      <c r="J5" s="268"/>
      <c r="K5" s="2"/>
      <c r="L5" s="2"/>
      <c r="M5" s="24" t="s">
        <v>17</v>
      </c>
      <c r="N5" s="25" t="str">
        <f>DQI!I7</f>
        <v>2,1,3,1,1</v>
      </c>
      <c r="O5" s="26"/>
      <c r="P5" s="17" t="s">
        <v>44</v>
      </c>
    </row>
    <row r="6" spans="1:25" ht="27.75" customHeight="1" x14ac:dyDescent="0.2">
      <c r="B6" s="269" t="s">
        <v>45</v>
      </c>
      <c r="C6" s="270"/>
      <c r="D6" s="271" t="s">
        <v>425</v>
      </c>
      <c r="E6" s="272"/>
      <c r="F6" s="272"/>
      <c r="G6" s="272"/>
      <c r="H6" s="272"/>
      <c r="I6" s="272"/>
      <c r="J6" s="272"/>
      <c r="K6" s="272"/>
      <c r="L6" s="272"/>
      <c r="M6" s="272"/>
      <c r="N6" s="272"/>
      <c r="O6" s="273"/>
      <c r="P6" s="27"/>
    </row>
    <row r="7" spans="1:25" ht="13.5" thickBot="1" x14ac:dyDescent="0.25">
      <c r="B7" s="9"/>
      <c r="C7" s="2"/>
      <c r="D7" s="2"/>
      <c r="E7" s="2"/>
      <c r="F7" s="2"/>
      <c r="G7" s="2"/>
      <c r="H7" s="2"/>
      <c r="J7" s="2"/>
      <c r="K7" s="2"/>
      <c r="L7" s="2"/>
      <c r="M7" s="2"/>
      <c r="N7" s="2"/>
      <c r="O7" s="2"/>
      <c r="P7" s="2"/>
    </row>
    <row r="8" spans="1:25" s="29" customFormat="1" ht="13.5" thickBot="1" x14ac:dyDescent="0.25">
      <c r="A8" s="28"/>
      <c r="B8" s="274" t="s">
        <v>46</v>
      </c>
      <c r="C8" s="275"/>
      <c r="D8" s="275"/>
      <c r="E8" s="275"/>
      <c r="F8" s="275"/>
      <c r="G8" s="275"/>
      <c r="H8" s="275"/>
      <c r="I8" s="275"/>
      <c r="J8" s="275"/>
      <c r="K8" s="275"/>
      <c r="L8" s="275"/>
      <c r="M8" s="275"/>
      <c r="N8" s="275"/>
      <c r="O8" s="275"/>
      <c r="P8" s="276"/>
      <c r="Q8" s="28"/>
      <c r="R8" s="28"/>
      <c r="S8" s="28"/>
      <c r="T8" s="28"/>
      <c r="U8" s="28"/>
      <c r="V8" s="28"/>
      <c r="W8" s="28"/>
      <c r="X8" s="28"/>
      <c r="Y8" s="28"/>
    </row>
    <row r="9" spans="1:25" x14ac:dyDescent="0.2">
      <c r="B9" s="9"/>
      <c r="C9" s="2"/>
      <c r="D9" s="2"/>
      <c r="E9" s="2"/>
      <c r="F9" s="2"/>
      <c r="G9" s="2"/>
      <c r="H9" s="2"/>
      <c r="J9" s="2"/>
      <c r="K9" s="2"/>
      <c r="L9" s="2"/>
      <c r="M9" s="2"/>
      <c r="N9" s="2"/>
      <c r="O9" s="2"/>
      <c r="P9" s="2"/>
    </row>
    <row r="10" spans="1:25" x14ac:dyDescent="0.2">
      <c r="B10" s="266" t="s">
        <v>47</v>
      </c>
      <c r="C10" s="266"/>
      <c r="D10" s="277" t="s">
        <v>245</v>
      </c>
      <c r="E10" s="278"/>
      <c r="F10" s="2"/>
      <c r="G10" s="30" t="s">
        <v>48</v>
      </c>
      <c r="H10" s="31"/>
      <c r="I10" s="31"/>
      <c r="J10" s="31"/>
      <c r="K10" s="31"/>
      <c r="L10" s="31"/>
      <c r="M10" s="31"/>
      <c r="N10" s="31"/>
      <c r="O10" s="32"/>
      <c r="P10" s="2"/>
    </row>
    <row r="11" spans="1:25" x14ac:dyDescent="0.2">
      <c r="B11" s="279" t="s">
        <v>49</v>
      </c>
      <c r="C11" s="280"/>
      <c r="D11" s="263" t="s">
        <v>403</v>
      </c>
      <c r="E11" s="278"/>
      <c r="F11" s="2"/>
      <c r="G11" s="33" t="str">
        <f>CONCATENATE("Reference Flow: ",D5," ",E5," of ",G5)</f>
        <v>Reference Flow: 1 kg of Synthetic Crude Oil (SCO)</v>
      </c>
      <c r="H11" s="34"/>
      <c r="I11" s="34"/>
      <c r="J11" s="34"/>
      <c r="K11" s="34"/>
      <c r="L11" s="34"/>
      <c r="M11" s="34"/>
      <c r="N11" s="34"/>
      <c r="O11" s="35"/>
      <c r="P11" s="2"/>
    </row>
    <row r="12" spans="1:25" x14ac:dyDescent="0.2">
      <c r="B12" s="266" t="s">
        <v>50</v>
      </c>
      <c r="C12" s="266"/>
      <c r="D12" s="267">
        <v>2010</v>
      </c>
      <c r="E12" s="267"/>
      <c r="F12" s="2"/>
      <c r="G12" s="33"/>
      <c r="H12" s="34"/>
      <c r="I12" s="34"/>
      <c r="J12" s="34"/>
      <c r="K12" s="34"/>
      <c r="L12" s="34"/>
      <c r="M12" s="34"/>
      <c r="N12" s="34"/>
      <c r="O12" s="35"/>
      <c r="P12" s="2"/>
    </row>
    <row r="13" spans="1:25" ht="12.75" customHeight="1" x14ac:dyDescent="0.2">
      <c r="B13" s="266" t="s">
        <v>51</v>
      </c>
      <c r="C13" s="266"/>
      <c r="D13" s="267" t="s">
        <v>108</v>
      </c>
      <c r="E13" s="267"/>
      <c r="F13" s="2"/>
      <c r="G13" s="281" t="s">
        <v>443</v>
      </c>
      <c r="H13" s="282"/>
      <c r="I13" s="282"/>
      <c r="J13" s="282"/>
      <c r="K13" s="282"/>
      <c r="L13" s="282"/>
      <c r="M13" s="282"/>
      <c r="N13" s="282"/>
      <c r="O13" s="283"/>
      <c r="P13" s="2"/>
    </row>
    <row r="14" spans="1:25" x14ac:dyDescent="0.2">
      <c r="B14" s="266" t="s">
        <v>52</v>
      </c>
      <c r="C14" s="266"/>
      <c r="D14" s="267" t="s">
        <v>101</v>
      </c>
      <c r="E14" s="267"/>
      <c r="F14" s="2"/>
      <c r="G14" s="281"/>
      <c r="H14" s="282"/>
      <c r="I14" s="282"/>
      <c r="J14" s="282"/>
      <c r="K14" s="282"/>
      <c r="L14" s="282"/>
      <c r="M14" s="282"/>
      <c r="N14" s="282"/>
      <c r="O14" s="283"/>
      <c r="P14" s="2"/>
    </row>
    <row r="15" spans="1:25" x14ac:dyDescent="0.2">
      <c r="B15" s="266" t="s">
        <v>53</v>
      </c>
      <c r="C15" s="266"/>
      <c r="D15" s="267" t="s">
        <v>402</v>
      </c>
      <c r="E15" s="267"/>
      <c r="F15" s="2"/>
      <c r="G15" s="281"/>
      <c r="H15" s="282"/>
      <c r="I15" s="282"/>
      <c r="J15" s="282"/>
      <c r="K15" s="282"/>
      <c r="L15" s="282"/>
      <c r="M15" s="282"/>
      <c r="N15" s="282"/>
      <c r="O15" s="283"/>
      <c r="P15" s="2"/>
    </row>
    <row r="16" spans="1:25" x14ac:dyDescent="0.2">
      <c r="B16" s="266" t="s">
        <v>54</v>
      </c>
      <c r="C16" s="266"/>
      <c r="D16" s="267" t="s">
        <v>97</v>
      </c>
      <c r="E16" s="267"/>
      <c r="F16" s="2"/>
      <c r="G16" s="281"/>
      <c r="H16" s="282"/>
      <c r="I16" s="282"/>
      <c r="J16" s="282"/>
      <c r="K16" s="282"/>
      <c r="L16" s="282"/>
      <c r="M16" s="282"/>
      <c r="N16" s="282"/>
      <c r="O16" s="283"/>
      <c r="P16" s="2"/>
    </row>
    <row r="17" spans="1:25" ht="23.45" customHeight="1" x14ac:dyDescent="0.2">
      <c r="B17" s="284" t="s">
        <v>55</v>
      </c>
      <c r="C17" s="285"/>
      <c r="D17" s="286"/>
      <c r="E17" s="286"/>
      <c r="F17" s="2"/>
      <c r="G17" s="36" t="s">
        <v>423</v>
      </c>
      <c r="H17" s="37"/>
      <c r="I17" s="37"/>
      <c r="J17" s="37"/>
      <c r="K17" s="37"/>
      <c r="L17" s="37"/>
      <c r="M17" s="37"/>
      <c r="N17" s="37"/>
      <c r="O17" s="38"/>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29" customFormat="1" ht="13.5" thickBot="1" x14ac:dyDescent="0.25">
      <c r="A20" s="28"/>
      <c r="B20" s="274" t="s">
        <v>56</v>
      </c>
      <c r="C20" s="275"/>
      <c r="D20" s="275"/>
      <c r="E20" s="275"/>
      <c r="F20" s="275"/>
      <c r="G20" s="275"/>
      <c r="H20" s="275"/>
      <c r="I20" s="275"/>
      <c r="J20" s="275"/>
      <c r="K20" s="275"/>
      <c r="L20" s="275"/>
      <c r="M20" s="275"/>
      <c r="N20" s="275"/>
      <c r="O20" s="275"/>
      <c r="P20" s="276"/>
      <c r="Q20" s="28"/>
      <c r="R20" s="28"/>
      <c r="S20" s="28"/>
      <c r="T20" s="28"/>
      <c r="U20" s="28"/>
      <c r="V20" s="28"/>
      <c r="W20" s="28"/>
      <c r="X20" s="28"/>
      <c r="Y20" s="28"/>
    </row>
    <row r="21" spans="1:25" x14ac:dyDescent="0.2">
      <c r="B21" s="9"/>
      <c r="C21" s="2"/>
      <c r="D21" s="2"/>
      <c r="E21" s="2"/>
      <c r="F21" s="2"/>
      <c r="G21" s="39" t="s">
        <v>57</v>
      </c>
      <c r="H21" s="2"/>
      <c r="J21" s="2"/>
      <c r="K21" s="2"/>
      <c r="L21" s="2"/>
      <c r="M21" s="2"/>
      <c r="N21" s="2"/>
      <c r="O21" s="2"/>
      <c r="P21" s="2"/>
    </row>
    <row r="22" spans="1:25" x14ac:dyDescent="0.2">
      <c r="B22" s="9"/>
      <c r="C22" s="40" t="s">
        <v>58</v>
      </c>
      <c r="D22" s="40" t="s">
        <v>59</v>
      </c>
      <c r="E22" s="40" t="s">
        <v>60</v>
      </c>
      <c r="F22" s="40" t="s">
        <v>61</v>
      </c>
      <c r="G22" s="40" t="s">
        <v>62</v>
      </c>
      <c r="H22" s="40" t="s">
        <v>63</v>
      </c>
      <c r="I22" s="40" t="s">
        <v>64</v>
      </c>
      <c r="J22" s="287" t="s">
        <v>65</v>
      </c>
      <c r="K22" s="288"/>
      <c r="L22" s="288"/>
      <c r="M22" s="288"/>
      <c r="N22" s="288"/>
      <c r="O22" s="288"/>
      <c r="P22" s="289"/>
    </row>
    <row r="23" spans="1:25" x14ac:dyDescent="0.2">
      <c r="B23" s="17">
        <f t="shared" ref="B23:B63" si="0">LEN(C23)</f>
        <v>5</v>
      </c>
      <c r="C23" s="221" t="s">
        <v>282</v>
      </c>
      <c r="D23" s="42"/>
      <c r="E23" s="43">
        <v>0</v>
      </c>
      <c r="F23" s="44"/>
      <c r="G23" s="45"/>
      <c r="H23" s="46"/>
      <c r="I23" s="46"/>
      <c r="J23" s="263" t="s">
        <v>330</v>
      </c>
      <c r="K23" s="264"/>
      <c r="L23" s="264"/>
      <c r="M23" s="264"/>
      <c r="N23" s="264"/>
      <c r="O23" s="264"/>
      <c r="P23" s="265"/>
    </row>
    <row r="24" spans="1:25" x14ac:dyDescent="0.2">
      <c r="B24" s="17">
        <f t="shared" si="0"/>
        <v>7</v>
      </c>
      <c r="C24" s="221" t="s">
        <v>329</v>
      </c>
      <c r="D24" s="42"/>
      <c r="E24" s="43">
        <v>0</v>
      </c>
      <c r="F24" s="44"/>
      <c r="G24" s="45"/>
      <c r="H24" s="46"/>
      <c r="I24" s="46"/>
      <c r="J24" s="263" t="s">
        <v>444</v>
      </c>
      <c r="K24" s="264"/>
      <c r="L24" s="264"/>
      <c r="M24" s="264"/>
      <c r="N24" s="264"/>
      <c r="O24" s="264"/>
      <c r="P24" s="265"/>
    </row>
    <row r="25" spans="1:25" x14ac:dyDescent="0.2">
      <c r="B25" s="17">
        <f t="shared" si="0"/>
        <v>7</v>
      </c>
      <c r="C25" s="221" t="s">
        <v>377</v>
      </c>
      <c r="D25" s="42"/>
      <c r="E25" s="220">
        <f>'Upgrading Calcs'!B45</f>
        <v>4.4642857142857143E-5</v>
      </c>
      <c r="F25" s="220">
        <f>'Upgrading Calcs'!C45</f>
        <v>0</v>
      </c>
      <c r="G25" s="220">
        <f>'Upgrading Calcs'!D45</f>
        <v>8.9285714285714286E-5</v>
      </c>
      <c r="H25" s="46" t="s">
        <v>42</v>
      </c>
      <c r="I25" s="46" t="s">
        <v>420</v>
      </c>
      <c r="J25" s="263" t="s">
        <v>379</v>
      </c>
      <c r="K25" s="264"/>
      <c r="L25" s="264"/>
      <c r="M25" s="264"/>
      <c r="N25" s="264"/>
      <c r="O25" s="264"/>
      <c r="P25" s="265"/>
    </row>
    <row r="26" spans="1:25" x14ac:dyDescent="0.2">
      <c r="B26" s="17">
        <f t="shared" si="0"/>
        <v>8</v>
      </c>
      <c r="C26" s="221" t="s">
        <v>378</v>
      </c>
      <c r="D26" s="42"/>
      <c r="E26" s="220">
        <f>'Upgrading Calcs'!B44</f>
        <v>7.254464285714286E-3</v>
      </c>
      <c r="F26" s="220">
        <f>'Upgrading Calcs'!C44</f>
        <v>5.580357142857143E-3</v>
      </c>
      <c r="G26" s="220">
        <f>'Upgrading Calcs'!D44</f>
        <v>1.1160714285714286E-2</v>
      </c>
      <c r="H26" s="46" t="s">
        <v>42</v>
      </c>
      <c r="I26" s="46" t="s">
        <v>420</v>
      </c>
      <c r="J26" s="263" t="s">
        <v>380</v>
      </c>
      <c r="K26" s="264"/>
      <c r="L26" s="264"/>
      <c r="M26" s="264"/>
      <c r="N26" s="264"/>
      <c r="O26" s="264"/>
      <c r="P26" s="265"/>
    </row>
    <row r="27" spans="1:25" x14ac:dyDescent="0.2">
      <c r="B27" s="17">
        <f t="shared" si="0"/>
        <v>10</v>
      </c>
      <c r="C27" s="221" t="s">
        <v>331</v>
      </c>
      <c r="D27" s="42"/>
      <c r="E27" s="220">
        <f>'Upgrading Calcs'!B9</f>
        <v>80</v>
      </c>
      <c r="F27" s="220">
        <f>'Upgrading Calcs'!C9</f>
        <v>65</v>
      </c>
      <c r="G27" s="220">
        <f>'Upgrading Calcs'!D9</f>
        <v>200</v>
      </c>
      <c r="H27" s="46" t="s">
        <v>349</v>
      </c>
      <c r="I27" s="46" t="s">
        <v>420</v>
      </c>
      <c r="J27" s="263" t="s">
        <v>449</v>
      </c>
      <c r="K27" s="264"/>
      <c r="L27" s="264"/>
      <c r="M27" s="264"/>
      <c r="N27" s="264"/>
      <c r="O27" s="264"/>
      <c r="P27" s="265"/>
    </row>
    <row r="28" spans="1:25" x14ac:dyDescent="0.2">
      <c r="B28" s="17">
        <f t="shared" si="0"/>
        <v>8</v>
      </c>
      <c r="C28" s="221" t="s">
        <v>332</v>
      </c>
      <c r="D28" s="42"/>
      <c r="E28" s="220">
        <f>'Upgrading Calcs'!G9</f>
        <v>80</v>
      </c>
      <c r="F28" s="220">
        <f>'Upgrading Calcs'!H9</f>
        <v>75</v>
      </c>
      <c r="G28" s="220">
        <f>'Upgrading Calcs'!I9</f>
        <v>200</v>
      </c>
      <c r="H28" s="46" t="s">
        <v>349</v>
      </c>
      <c r="I28" s="46" t="s">
        <v>420</v>
      </c>
      <c r="J28" s="263" t="s">
        <v>450</v>
      </c>
      <c r="K28" s="264"/>
      <c r="L28" s="264"/>
      <c r="M28" s="264"/>
      <c r="N28" s="264"/>
      <c r="O28" s="264"/>
      <c r="P28" s="265"/>
    </row>
    <row r="29" spans="1:25" x14ac:dyDescent="0.2">
      <c r="B29" s="17">
        <f t="shared" si="0"/>
        <v>12</v>
      </c>
      <c r="C29" s="221" t="s">
        <v>350</v>
      </c>
      <c r="D29" s="42"/>
      <c r="E29" s="220">
        <f>'Upgrading Calcs'!B70</f>
        <v>2.2999999999999998</v>
      </c>
      <c r="F29" s="220"/>
      <c r="G29" s="220"/>
      <c r="H29" s="46" t="s">
        <v>295</v>
      </c>
      <c r="I29" s="46"/>
      <c r="J29" s="263" t="s">
        <v>351</v>
      </c>
      <c r="K29" s="264"/>
      <c r="L29" s="264"/>
      <c r="M29" s="264"/>
      <c r="N29" s="264"/>
      <c r="O29" s="264"/>
      <c r="P29" s="265"/>
    </row>
    <row r="30" spans="1:25" x14ac:dyDescent="0.2">
      <c r="B30" s="17">
        <f t="shared" si="0"/>
        <v>13</v>
      </c>
      <c r="C30" s="221" t="s">
        <v>362</v>
      </c>
      <c r="D30" s="42" t="s">
        <v>364</v>
      </c>
      <c r="E30" s="220">
        <f>E27/$E$29</f>
        <v>34.782608695652179</v>
      </c>
      <c r="F30" s="220"/>
      <c r="G30" s="220"/>
      <c r="H30" s="46" t="s">
        <v>349</v>
      </c>
      <c r="I30" s="46"/>
      <c r="J30" s="263" t="s">
        <v>404</v>
      </c>
      <c r="K30" s="264"/>
      <c r="L30" s="264"/>
      <c r="M30" s="264"/>
      <c r="N30" s="264"/>
      <c r="O30" s="264"/>
      <c r="P30" s="265"/>
    </row>
    <row r="31" spans="1:25" x14ac:dyDescent="0.2">
      <c r="B31" s="17">
        <f t="shared" si="0"/>
        <v>11</v>
      </c>
      <c r="C31" s="221" t="s">
        <v>363</v>
      </c>
      <c r="D31" s="42" t="s">
        <v>365</v>
      </c>
      <c r="E31" s="220">
        <f>E28/$E$29</f>
        <v>34.782608695652179</v>
      </c>
      <c r="F31" s="220"/>
      <c r="G31" s="220"/>
      <c r="H31" s="46" t="s">
        <v>349</v>
      </c>
      <c r="I31" s="46"/>
      <c r="J31" s="263" t="s">
        <v>405</v>
      </c>
      <c r="K31" s="264"/>
      <c r="L31" s="264"/>
      <c r="M31" s="264"/>
      <c r="N31" s="264"/>
      <c r="O31" s="264"/>
      <c r="P31" s="265"/>
    </row>
    <row r="32" spans="1:25" x14ac:dyDescent="0.2">
      <c r="B32" s="17">
        <f t="shared" si="0"/>
        <v>10</v>
      </c>
      <c r="C32" s="221" t="s">
        <v>333</v>
      </c>
      <c r="D32" s="42"/>
      <c r="E32" s="220">
        <f>'Upgrading Calcs'!B43</f>
        <v>1.708006807978496E-2</v>
      </c>
      <c r="F32" s="220">
        <f>'Upgrading Calcs'!C43</f>
        <v>4.2700170199462401E-3</v>
      </c>
      <c r="G32" s="220">
        <f>'Upgrading Calcs'!D43</f>
        <v>2.5620102119677444E-2</v>
      </c>
      <c r="H32" s="46" t="s">
        <v>42</v>
      </c>
      <c r="I32" s="46" t="s">
        <v>461</v>
      </c>
      <c r="J32" s="263" t="s">
        <v>347</v>
      </c>
      <c r="K32" s="264"/>
      <c r="L32" s="264"/>
      <c r="M32" s="264"/>
      <c r="N32" s="264"/>
      <c r="O32" s="264"/>
      <c r="P32" s="265"/>
    </row>
    <row r="33" spans="2:16" x14ac:dyDescent="0.2">
      <c r="B33" s="17">
        <f t="shared" si="0"/>
        <v>12</v>
      </c>
      <c r="C33" s="221" t="s">
        <v>334</v>
      </c>
      <c r="D33" s="42"/>
      <c r="E33" s="220">
        <f>'Upgrading Calcs'!B39</f>
        <v>0.56753769043635216</v>
      </c>
      <c r="F33" s="220">
        <f>'Upgrading Calcs'!C39</f>
        <v>0.52079929240041745</v>
      </c>
      <c r="G33" s="220">
        <f>'Upgrading Calcs'!D39</f>
        <v>0.60092226046202002</v>
      </c>
      <c r="H33" s="46" t="s">
        <v>42</v>
      </c>
      <c r="I33" s="46" t="s">
        <v>420</v>
      </c>
      <c r="J33" s="263" t="s">
        <v>336</v>
      </c>
      <c r="K33" s="264"/>
      <c r="L33" s="264"/>
      <c r="M33" s="264"/>
      <c r="N33" s="264"/>
      <c r="O33" s="264"/>
      <c r="P33" s="265"/>
    </row>
    <row r="34" spans="2:16" x14ac:dyDescent="0.2">
      <c r="B34" s="17">
        <f t="shared" si="0"/>
        <v>10</v>
      </c>
      <c r="C34" s="221" t="s">
        <v>335</v>
      </c>
      <c r="D34" s="41"/>
      <c r="E34" s="220">
        <f>'Upgrading Calcs'!G39</f>
        <v>0.68772214252875619</v>
      </c>
      <c r="F34" s="220">
        <f>'Upgrading Calcs'!H39</f>
        <v>0.63430683048768777</v>
      </c>
      <c r="G34" s="220">
        <f>'Upgrading Calcs'!I39</f>
        <v>0.70107597053902326</v>
      </c>
      <c r="H34" s="46" t="s">
        <v>42</v>
      </c>
      <c r="I34" s="46" t="s">
        <v>420</v>
      </c>
      <c r="J34" s="263" t="s">
        <v>337</v>
      </c>
      <c r="K34" s="264"/>
      <c r="L34" s="264"/>
      <c r="M34" s="264"/>
      <c r="N34" s="264"/>
      <c r="O34" s="264"/>
      <c r="P34" s="265"/>
    </row>
    <row r="35" spans="2:16" x14ac:dyDescent="0.2">
      <c r="B35" s="17">
        <f t="shared" si="0"/>
        <v>11</v>
      </c>
      <c r="C35" s="221" t="s">
        <v>389</v>
      </c>
      <c r="D35" s="41" t="s">
        <v>391</v>
      </c>
      <c r="E35" s="220">
        <f>1/E33</f>
        <v>1.7619975146164277</v>
      </c>
      <c r="F35" s="220"/>
      <c r="G35" s="220"/>
      <c r="H35" s="46" t="s">
        <v>42</v>
      </c>
      <c r="I35" s="46"/>
      <c r="J35" s="263" t="s">
        <v>406</v>
      </c>
      <c r="K35" s="264"/>
      <c r="L35" s="264"/>
      <c r="M35" s="264"/>
      <c r="N35" s="264"/>
      <c r="O35" s="264"/>
      <c r="P35" s="265"/>
    </row>
    <row r="36" spans="2:16" x14ac:dyDescent="0.2">
      <c r="B36" s="17">
        <f t="shared" si="0"/>
        <v>9</v>
      </c>
      <c r="C36" s="221" t="s">
        <v>390</v>
      </c>
      <c r="D36" s="41" t="s">
        <v>392</v>
      </c>
      <c r="E36" s="220">
        <f>1/E34</f>
        <v>1.4540756188582169</v>
      </c>
      <c r="F36" s="220"/>
      <c r="G36" s="220"/>
      <c r="H36" s="46" t="s">
        <v>42</v>
      </c>
      <c r="I36" s="46"/>
      <c r="J36" s="263" t="s">
        <v>407</v>
      </c>
      <c r="K36" s="264"/>
      <c r="L36" s="264"/>
      <c r="M36" s="264"/>
      <c r="N36" s="264"/>
      <c r="O36" s="264"/>
      <c r="P36" s="265"/>
    </row>
    <row r="37" spans="2:16" x14ac:dyDescent="0.2">
      <c r="B37" s="17">
        <f t="shared" si="0"/>
        <v>6</v>
      </c>
      <c r="C37" s="221" t="s">
        <v>393</v>
      </c>
      <c r="D37" s="41" t="s">
        <v>394</v>
      </c>
      <c r="E37" s="220">
        <f>IF(E24=0,E35,E36)</f>
        <v>1.7619975146164277</v>
      </c>
      <c r="F37" s="44"/>
      <c r="G37" s="45"/>
      <c r="H37" s="46" t="s">
        <v>42</v>
      </c>
      <c r="I37" s="46"/>
      <c r="J37" s="263" t="s">
        <v>408</v>
      </c>
      <c r="K37" s="264"/>
      <c r="L37" s="264"/>
      <c r="M37" s="264"/>
      <c r="N37" s="264"/>
      <c r="O37" s="264"/>
      <c r="P37" s="265"/>
    </row>
    <row r="38" spans="2:16" x14ac:dyDescent="0.2">
      <c r="B38" s="17">
        <f t="shared" si="0"/>
        <v>13</v>
      </c>
      <c r="C38" s="221" t="s">
        <v>338</v>
      </c>
      <c r="D38" s="42"/>
      <c r="E38" s="220">
        <f>'Upgrading Calcs'!B40</f>
        <v>6.1383928571428562E-5</v>
      </c>
      <c r="F38" s="220">
        <f>'Upgrading Calcs'!C40</f>
        <v>4.4642857142857143E-5</v>
      </c>
      <c r="G38" s="220">
        <f>'Upgrading Calcs'!D40</f>
        <v>7.8125000000000002E-5</v>
      </c>
      <c r="H38" s="46" t="s">
        <v>270</v>
      </c>
      <c r="I38" s="46" t="s">
        <v>420</v>
      </c>
      <c r="J38" s="263" t="s">
        <v>342</v>
      </c>
      <c r="K38" s="264"/>
      <c r="L38" s="264"/>
      <c r="M38" s="264"/>
      <c r="N38" s="264"/>
      <c r="O38" s="264"/>
      <c r="P38" s="265"/>
    </row>
    <row r="39" spans="2:16" x14ac:dyDescent="0.2">
      <c r="B39" s="17">
        <f t="shared" si="0"/>
        <v>14</v>
      </c>
      <c r="C39" s="221" t="s">
        <v>339</v>
      </c>
      <c r="D39" s="42"/>
      <c r="E39" s="220">
        <f>'Upgrading Calcs'!B57</f>
        <v>1.1662946428571427E-3</v>
      </c>
      <c r="F39" s="220">
        <f>'Upgrading Calcs'!C57</f>
        <v>1.6741071428571429E-4</v>
      </c>
      <c r="G39" s="220">
        <f>'Upgrading Calcs'!D57</f>
        <v>2.4107142857142856E-3</v>
      </c>
      <c r="H39" s="46" t="s">
        <v>270</v>
      </c>
      <c r="I39" s="46" t="s">
        <v>420</v>
      </c>
      <c r="J39" s="263" t="s">
        <v>343</v>
      </c>
      <c r="K39" s="264"/>
      <c r="L39" s="264"/>
      <c r="M39" s="264"/>
      <c r="N39" s="264"/>
      <c r="O39" s="264"/>
      <c r="P39" s="265"/>
    </row>
    <row r="40" spans="2:16" x14ac:dyDescent="0.2">
      <c r="B40" s="17">
        <f t="shared" si="0"/>
        <v>11</v>
      </c>
      <c r="C40" s="221" t="s">
        <v>340</v>
      </c>
      <c r="D40" s="42"/>
      <c r="E40" s="220">
        <f>'Upgrading Calcs'!G40</f>
        <v>1.1160714285714287E-4</v>
      </c>
      <c r="F40" s="220">
        <f>'Upgrading Calcs'!H40</f>
        <v>9.4866071428571428E-5</v>
      </c>
      <c r="G40" s="220">
        <f>'Upgrading Calcs'!I40</f>
        <v>1.4508928571428572E-4</v>
      </c>
      <c r="H40" s="46" t="s">
        <v>270</v>
      </c>
      <c r="I40" s="46" t="s">
        <v>420</v>
      </c>
      <c r="J40" s="263" t="s">
        <v>344</v>
      </c>
      <c r="K40" s="264"/>
      <c r="L40" s="264"/>
      <c r="M40" s="264"/>
      <c r="N40" s="264"/>
      <c r="O40" s="264"/>
      <c r="P40" s="265"/>
    </row>
    <row r="41" spans="2:16" x14ac:dyDescent="0.2">
      <c r="B41" s="17">
        <f t="shared" si="0"/>
        <v>12</v>
      </c>
      <c r="C41" s="221" t="s">
        <v>341</v>
      </c>
      <c r="D41" s="42"/>
      <c r="E41" s="220">
        <f>'Upgrading Calcs'!G57</f>
        <v>2.1205357142857146E-3</v>
      </c>
      <c r="F41" s="220">
        <f>'Upgrading Calcs'!H57</f>
        <v>3.013392857142857E-4</v>
      </c>
      <c r="G41" s="220">
        <f>'Upgrading Calcs'!I57</f>
        <v>4.3694196428571436E-3</v>
      </c>
      <c r="H41" s="46" t="s">
        <v>270</v>
      </c>
      <c r="I41" s="46" t="s">
        <v>420</v>
      </c>
      <c r="J41" s="263" t="s">
        <v>345</v>
      </c>
      <c r="K41" s="264"/>
      <c r="L41" s="264"/>
      <c r="M41" s="264"/>
      <c r="N41" s="264"/>
      <c r="O41" s="264"/>
      <c r="P41" s="265"/>
    </row>
    <row r="42" spans="2:16" ht="25.5" x14ac:dyDescent="0.2">
      <c r="B42" s="17">
        <f t="shared" si="0"/>
        <v>7</v>
      </c>
      <c r="C42" s="221" t="s">
        <v>283</v>
      </c>
      <c r="D42" s="42" t="s">
        <v>448</v>
      </c>
      <c r="E42" s="220">
        <f>IF(AND($E$23=0,$E$24=0),E38,IF(AND($E$23=0,$E$24=1),E40,0))</f>
        <v>6.1383928571428562E-5</v>
      </c>
      <c r="F42" s="44"/>
      <c r="G42" s="45"/>
      <c r="H42" s="46" t="s">
        <v>270</v>
      </c>
      <c r="I42" s="46"/>
      <c r="J42" s="263" t="s">
        <v>285</v>
      </c>
      <c r="K42" s="264"/>
      <c r="L42" s="264"/>
      <c r="M42" s="264"/>
      <c r="N42" s="264"/>
      <c r="O42" s="264"/>
      <c r="P42" s="265"/>
    </row>
    <row r="43" spans="2:16" ht="25.5" x14ac:dyDescent="0.2">
      <c r="B43" s="17">
        <f t="shared" si="0"/>
        <v>8</v>
      </c>
      <c r="C43" s="221" t="s">
        <v>284</v>
      </c>
      <c r="D43" s="42" t="s">
        <v>346</v>
      </c>
      <c r="E43" s="220">
        <f>IF(AND($E$23=1,$E$24=0),E39,IF(AND($E$23=1,$E$24=1),E41,0))</f>
        <v>0</v>
      </c>
      <c r="F43" s="44"/>
      <c r="G43" s="45"/>
      <c r="H43" s="46" t="s">
        <v>270</v>
      </c>
      <c r="I43" s="46"/>
      <c r="J43" s="263" t="s">
        <v>286</v>
      </c>
      <c r="K43" s="264"/>
      <c r="L43" s="264"/>
      <c r="M43" s="264"/>
      <c r="N43" s="264"/>
      <c r="O43" s="264"/>
      <c r="P43" s="265"/>
    </row>
    <row r="44" spans="2:16" x14ac:dyDescent="0.2">
      <c r="B44" s="17">
        <f t="shared" si="0"/>
        <v>15</v>
      </c>
      <c r="C44" s="221" t="s">
        <v>428</v>
      </c>
      <c r="D44" s="42"/>
      <c r="E44" s="220">
        <f>'Upgrading Calcs'!B15</f>
        <v>70.217391304347814</v>
      </c>
      <c r="F44" s="220">
        <f>'Upgrading Calcs'!C15</f>
        <v>26.739130434782606</v>
      </c>
      <c r="G44" s="220">
        <f>'Upgrading Calcs'!D15</f>
        <v>28.043478260869563</v>
      </c>
      <c r="H44" s="46" t="s">
        <v>349</v>
      </c>
      <c r="I44" s="46" t="s">
        <v>420</v>
      </c>
      <c r="J44" s="263" t="s">
        <v>445</v>
      </c>
      <c r="K44" s="264"/>
      <c r="L44" s="264"/>
      <c r="M44" s="264"/>
      <c r="N44" s="264"/>
      <c r="O44" s="264"/>
      <c r="P44" s="265"/>
    </row>
    <row r="45" spans="2:16" x14ac:dyDescent="0.2">
      <c r="B45" s="17">
        <f t="shared" si="0"/>
        <v>13</v>
      </c>
      <c r="C45" s="221" t="s">
        <v>429</v>
      </c>
      <c r="D45" s="42"/>
      <c r="E45" s="220">
        <f>'Upgrading Calcs'!G15</f>
        <v>50.217391304347821</v>
      </c>
      <c r="F45" s="220">
        <f>'Upgrading Calcs'!H15</f>
        <v>22.391304347826086</v>
      </c>
      <c r="G45" s="220">
        <f>'Upgrading Calcs'!I15</f>
        <v>28.043478260869563</v>
      </c>
      <c r="H45" s="46" t="s">
        <v>349</v>
      </c>
      <c r="I45" s="46" t="s">
        <v>420</v>
      </c>
      <c r="J45" s="263" t="s">
        <v>446</v>
      </c>
      <c r="K45" s="264"/>
      <c r="L45" s="264"/>
      <c r="M45" s="264"/>
      <c r="N45" s="264"/>
      <c r="O45" s="264"/>
      <c r="P45" s="265"/>
    </row>
    <row r="46" spans="2:16" x14ac:dyDescent="0.2">
      <c r="B46" s="17">
        <f t="shared" si="0"/>
        <v>12</v>
      </c>
      <c r="C46" s="221" t="s">
        <v>426</v>
      </c>
      <c r="D46" s="42" t="s">
        <v>435</v>
      </c>
      <c r="E46" s="220">
        <f>E44+E30-E49</f>
        <v>35</v>
      </c>
      <c r="F46" s="220"/>
      <c r="G46" s="220"/>
      <c r="H46" s="46" t="s">
        <v>349</v>
      </c>
      <c r="I46" s="46"/>
      <c r="J46" s="263" t="s">
        <v>439</v>
      </c>
      <c r="K46" s="264"/>
      <c r="L46" s="264"/>
      <c r="M46" s="264"/>
      <c r="N46" s="264"/>
      <c r="O46" s="264"/>
      <c r="P46" s="265"/>
    </row>
    <row r="47" spans="2:16" x14ac:dyDescent="0.2">
      <c r="B47" s="17">
        <f t="shared" si="0"/>
        <v>10</v>
      </c>
      <c r="C47" s="221" t="s">
        <v>427</v>
      </c>
      <c r="D47" s="42" t="s">
        <v>436</v>
      </c>
      <c r="E47" s="220">
        <f>E45+E31-E50</f>
        <v>30</v>
      </c>
      <c r="F47" s="220"/>
      <c r="G47" s="220"/>
      <c r="H47" s="46" t="s">
        <v>349</v>
      </c>
      <c r="I47" s="46"/>
      <c r="J47" s="263" t="s">
        <v>440</v>
      </c>
      <c r="K47" s="264"/>
      <c r="L47" s="264"/>
      <c r="M47" s="264"/>
      <c r="N47" s="264"/>
      <c r="O47" s="264"/>
      <c r="P47" s="265"/>
    </row>
    <row r="48" spans="2:16" ht="38.25" x14ac:dyDescent="0.2">
      <c r="B48" s="17">
        <f t="shared" si="0"/>
        <v>11</v>
      </c>
      <c r="C48" s="221" t="s">
        <v>434</v>
      </c>
      <c r="D48" s="42" t="s">
        <v>441</v>
      </c>
      <c r="E48" s="220">
        <f>IF(AND(E23=0,E24=0),E46/$E$60*$E$59, IF(AND(E23=0,E24=1),E47/$E$60*$E$59,0))</f>
        <v>2.6280316237938986E-2</v>
      </c>
      <c r="F48" s="220"/>
      <c r="G48" s="220"/>
      <c r="H48" s="46"/>
      <c r="I48" s="46"/>
      <c r="J48" s="263" t="s">
        <v>442</v>
      </c>
      <c r="K48" s="264"/>
      <c r="L48" s="264"/>
      <c r="M48" s="264"/>
      <c r="N48" s="264"/>
      <c r="O48" s="264"/>
      <c r="P48" s="265"/>
    </row>
    <row r="49" spans="2:16" x14ac:dyDescent="0.2">
      <c r="B49" s="17">
        <f t="shared" si="0"/>
        <v>13</v>
      </c>
      <c r="C49" s="221" t="s">
        <v>367</v>
      </c>
      <c r="D49" s="42"/>
      <c r="E49" s="222">
        <f>'Upgrading Calcs'!B8</f>
        <v>70</v>
      </c>
      <c r="F49" s="222">
        <f>'Upgrading Calcs'!C8</f>
        <v>55</v>
      </c>
      <c r="G49" s="222">
        <f>'Upgrading Calcs'!D8</f>
        <v>115</v>
      </c>
      <c r="H49" s="46" t="s">
        <v>349</v>
      </c>
      <c r="I49" s="46" t="s">
        <v>420</v>
      </c>
      <c r="J49" s="263" t="s">
        <v>353</v>
      </c>
      <c r="K49" s="264"/>
      <c r="L49" s="264"/>
      <c r="M49" s="264"/>
      <c r="N49" s="264"/>
      <c r="O49" s="264"/>
      <c r="P49" s="265"/>
    </row>
    <row r="50" spans="2:16" x14ac:dyDescent="0.2">
      <c r="B50" s="17">
        <f t="shared" si="0"/>
        <v>11</v>
      </c>
      <c r="C50" s="221" t="s">
        <v>352</v>
      </c>
      <c r="D50" s="42"/>
      <c r="E50" s="222">
        <f>'Upgrading Calcs'!G8</f>
        <v>55</v>
      </c>
      <c r="F50" s="222">
        <f>'Upgrading Calcs'!H8</f>
        <v>25</v>
      </c>
      <c r="G50" s="222">
        <f>'Upgrading Calcs'!I8</f>
        <v>115</v>
      </c>
      <c r="H50" s="46" t="s">
        <v>349</v>
      </c>
      <c r="I50" s="46" t="s">
        <v>420</v>
      </c>
      <c r="J50" s="263" t="s">
        <v>354</v>
      </c>
      <c r="K50" s="264"/>
      <c r="L50" s="264"/>
      <c r="M50" s="264"/>
      <c r="N50" s="264"/>
      <c r="O50" s="264"/>
      <c r="P50" s="265"/>
    </row>
    <row r="51" spans="2:16" x14ac:dyDescent="0.2">
      <c r="B51" s="17">
        <f t="shared" si="0"/>
        <v>15</v>
      </c>
      <c r="C51" s="221" t="s">
        <v>382</v>
      </c>
      <c r="D51" s="42"/>
      <c r="E51" s="222">
        <f>'Upgrading Calcs'!B29/1000</f>
        <v>1.1000000000000001</v>
      </c>
      <c r="F51" s="222">
        <f>'Upgrading Calcs'!C29/1000</f>
        <v>0.22</v>
      </c>
      <c r="G51" s="222">
        <f>'Upgrading Calcs'!D29/1000</f>
        <v>2.2000000000000002</v>
      </c>
      <c r="H51" s="46" t="s">
        <v>355</v>
      </c>
      <c r="I51" s="46" t="s">
        <v>420</v>
      </c>
      <c r="J51" s="263" t="s">
        <v>356</v>
      </c>
      <c r="K51" s="264"/>
      <c r="L51" s="264"/>
      <c r="M51" s="264"/>
      <c r="N51" s="264"/>
      <c r="O51" s="264"/>
      <c r="P51" s="265"/>
    </row>
    <row r="52" spans="2:16" x14ac:dyDescent="0.2">
      <c r="B52" s="17">
        <f t="shared" si="0"/>
        <v>13</v>
      </c>
      <c r="C52" s="221" t="s">
        <v>383</v>
      </c>
      <c r="D52" s="42"/>
      <c r="E52" s="222">
        <f>'Upgrading Calcs'!G29/1000</f>
        <v>2</v>
      </c>
      <c r="F52" s="222">
        <f>'Upgrading Calcs'!H29/1000</f>
        <v>0.4</v>
      </c>
      <c r="G52" s="222">
        <f>'Upgrading Calcs'!I29/1000</f>
        <v>4</v>
      </c>
      <c r="H52" s="46" t="s">
        <v>355</v>
      </c>
      <c r="I52" s="46" t="s">
        <v>420</v>
      </c>
      <c r="J52" s="263" t="s">
        <v>357</v>
      </c>
      <c r="K52" s="264"/>
      <c r="L52" s="264"/>
      <c r="M52" s="264"/>
      <c r="N52" s="264"/>
      <c r="O52" s="264"/>
      <c r="P52" s="265"/>
    </row>
    <row r="53" spans="2:16" x14ac:dyDescent="0.2">
      <c r="B53" s="17">
        <f t="shared" si="0"/>
        <v>15</v>
      </c>
      <c r="C53" s="221" t="s">
        <v>361</v>
      </c>
      <c r="D53" s="42"/>
      <c r="E53" s="222">
        <f>'Upgrading Calcs'!B28</f>
        <v>0.3</v>
      </c>
      <c r="F53" s="222"/>
      <c r="G53" s="222"/>
      <c r="H53" s="46"/>
      <c r="I53" s="46" t="s">
        <v>420</v>
      </c>
      <c r="J53" s="263" t="s">
        <v>447</v>
      </c>
      <c r="K53" s="264"/>
      <c r="L53" s="264"/>
      <c r="M53" s="264"/>
      <c r="N53" s="264"/>
      <c r="O53" s="264"/>
      <c r="P53" s="265"/>
    </row>
    <row r="54" spans="2:16" x14ac:dyDescent="0.2">
      <c r="B54" s="17">
        <f t="shared" si="0"/>
        <v>11</v>
      </c>
      <c r="C54" s="221" t="s">
        <v>358</v>
      </c>
      <c r="D54" s="42"/>
      <c r="E54" s="222">
        <f>'Upgrading Calcs'!B71</f>
        <v>37.9</v>
      </c>
      <c r="F54" s="222"/>
      <c r="G54" s="222"/>
      <c r="H54" s="46" t="s">
        <v>325</v>
      </c>
      <c r="I54" s="46">
        <v>2</v>
      </c>
      <c r="J54" s="263" t="s">
        <v>395</v>
      </c>
      <c r="K54" s="264"/>
      <c r="L54" s="264"/>
      <c r="M54" s="264"/>
      <c r="N54" s="264"/>
      <c r="O54" s="264"/>
      <c r="P54" s="265"/>
    </row>
    <row r="55" spans="2:16" x14ac:dyDescent="0.2">
      <c r="B55" s="17">
        <f t="shared" si="0"/>
        <v>13</v>
      </c>
      <c r="C55" s="221" t="s">
        <v>359</v>
      </c>
      <c r="D55" s="42" t="s">
        <v>384</v>
      </c>
      <c r="E55" s="222">
        <f>E51*3600/$E$53/$E$54</f>
        <v>348.28496042216364</v>
      </c>
      <c r="F55" s="222"/>
      <c r="G55" s="222"/>
      <c r="H55" s="46" t="s">
        <v>349</v>
      </c>
      <c r="I55" s="46" t="s">
        <v>462</v>
      </c>
      <c r="J55" s="263" t="s">
        <v>437</v>
      </c>
      <c r="K55" s="264"/>
      <c r="L55" s="264"/>
      <c r="M55" s="264"/>
      <c r="N55" s="264"/>
      <c r="O55" s="264"/>
      <c r="P55" s="265"/>
    </row>
    <row r="56" spans="2:16" x14ac:dyDescent="0.2">
      <c r="B56" s="17">
        <f t="shared" si="0"/>
        <v>11</v>
      </c>
      <c r="C56" s="221" t="s">
        <v>360</v>
      </c>
      <c r="D56" s="42" t="s">
        <v>385</v>
      </c>
      <c r="E56" s="222">
        <f>E52*3600/$E$53/$E$54</f>
        <v>633.24538258575205</v>
      </c>
      <c r="F56" s="222"/>
      <c r="G56" s="222"/>
      <c r="H56" s="46" t="s">
        <v>349</v>
      </c>
      <c r="I56" s="46" t="s">
        <v>462</v>
      </c>
      <c r="J56" s="263" t="s">
        <v>438</v>
      </c>
      <c r="K56" s="264"/>
      <c r="L56" s="264"/>
      <c r="M56" s="264"/>
      <c r="N56" s="264"/>
      <c r="O56" s="264"/>
      <c r="P56" s="265"/>
    </row>
    <row r="57" spans="2:16" x14ac:dyDescent="0.2">
      <c r="B57" s="17">
        <f t="shared" si="0"/>
        <v>14</v>
      </c>
      <c r="C57" s="221" t="s">
        <v>432</v>
      </c>
      <c r="D57" s="42" t="s">
        <v>368</v>
      </c>
      <c r="E57" s="222">
        <f>E30+E55-E49</f>
        <v>313.06756911781582</v>
      </c>
      <c r="F57" s="222"/>
      <c r="G57" s="222"/>
      <c r="H57" s="46" t="s">
        <v>349</v>
      </c>
      <c r="I57" s="46"/>
      <c r="J57" s="263" t="s">
        <v>430</v>
      </c>
      <c r="K57" s="264"/>
      <c r="L57" s="264"/>
      <c r="M57" s="264"/>
      <c r="N57" s="264"/>
      <c r="O57" s="264"/>
      <c r="P57" s="265"/>
    </row>
    <row r="58" spans="2:16" x14ac:dyDescent="0.2">
      <c r="B58" s="17">
        <f t="shared" si="0"/>
        <v>12</v>
      </c>
      <c r="C58" s="221" t="s">
        <v>433</v>
      </c>
      <c r="D58" s="42" t="s">
        <v>366</v>
      </c>
      <c r="E58" s="222">
        <f>E31+E56-E50</f>
        <v>613.02799128140418</v>
      </c>
      <c r="F58" s="222"/>
      <c r="G58" s="222"/>
      <c r="H58" s="46" t="s">
        <v>349</v>
      </c>
      <c r="I58" s="46"/>
      <c r="J58" s="263" t="s">
        <v>431</v>
      </c>
      <c r="K58" s="264"/>
      <c r="L58" s="264"/>
      <c r="M58" s="264"/>
      <c r="N58" s="264"/>
      <c r="O58" s="264"/>
      <c r="P58" s="265"/>
    </row>
    <row r="59" spans="2:16" x14ac:dyDescent="0.2">
      <c r="B59" s="17">
        <f t="shared" si="0"/>
        <v>10</v>
      </c>
      <c r="C59" s="221" t="s">
        <v>369</v>
      </c>
      <c r="D59" s="42"/>
      <c r="E59" s="222">
        <f>'Upgrading Calcs'!D67</f>
        <v>0.67277609569123809</v>
      </c>
      <c r="F59" s="222"/>
      <c r="G59" s="222"/>
      <c r="H59" s="46" t="s">
        <v>315</v>
      </c>
      <c r="I59" s="46"/>
      <c r="J59" s="263" t="s">
        <v>396</v>
      </c>
      <c r="K59" s="264"/>
      <c r="L59" s="264"/>
      <c r="M59" s="264"/>
      <c r="N59" s="264"/>
      <c r="O59" s="264"/>
      <c r="P59" s="265"/>
    </row>
    <row r="60" spans="2:16" x14ac:dyDescent="0.2">
      <c r="B60" s="17">
        <f t="shared" si="0"/>
        <v>11</v>
      </c>
      <c r="C60" s="221" t="s">
        <v>370</v>
      </c>
      <c r="D60" s="42"/>
      <c r="E60" s="222">
        <f>'Upgrading Calcs'!B63</f>
        <v>896</v>
      </c>
      <c r="F60" s="222"/>
      <c r="G60" s="222"/>
      <c r="H60" s="46" t="s">
        <v>315</v>
      </c>
      <c r="I60" s="46"/>
      <c r="J60" s="263" t="s">
        <v>397</v>
      </c>
      <c r="K60" s="264"/>
      <c r="L60" s="264"/>
      <c r="M60" s="264"/>
      <c r="N60" s="264"/>
      <c r="O60" s="264"/>
      <c r="P60" s="265"/>
    </row>
    <row r="61" spans="2:16" ht="63.75" x14ac:dyDescent="0.2">
      <c r="B61" s="17">
        <f t="shared" si="0"/>
        <v>6</v>
      </c>
      <c r="C61" s="221" t="s">
        <v>371</v>
      </c>
      <c r="D61" s="42" t="s">
        <v>468</v>
      </c>
      <c r="E61" s="220">
        <f>IF(AND(E23=1,E24=0),E57/$E$60*$E$59,IF(AND(E23=1,E24=1),E58/$E$60*$E$59,E48))</f>
        <v>2.6280316237938986E-2</v>
      </c>
      <c r="F61" s="222"/>
      <c r="G61" s="222"/>
      <c r="H61" s="46" t="s">
        <v>42</v>
      </c>
      <c r="I61" s="46"/>
      <c r="J61" s="263" t="s">
        <v>399</v>
      </c>
      <c r="K61" s="264"/>
      <c r="L61" s="264"/>
      <c r="M61" s="264"/>
      <c r="N61" s="264"/>
      <c r="O61" s="264"/>
      <c r="P61" s="265"/>
    </row>
    <row r="62" spans="2:16" x14ac:dyDescent="0.2">
      <c r="B62" s="17">
        <f t="shared" si="0"/>
        <v>5</v>
      </c>
      <c r="C62" s="221" t="s">
        <v>372</v>
      </c>
      <c r="D62" s="42" t="s">
        <v>374</v>
      </c>
      <c r="E62" s="220">
        <f>IF(E61&gt;0,E61,0)</f>
        <v>2.6280316237938986E-2</v>
      </c>
      <c r="F62" s="222"/>
      <c r="G62" s="222"/>
      <c r="H62" s="46" t="s">
        <v>42</v>
      </c>
      <c r="I62" s="46"/>
      <c r="J62" s="263" t="s">
        <v>398</v>
      </c>
      <c r="K62" s="264"/>
      <c r="L62" s="264"/>
      <c r="M62" s="264"/>
      <c r="N62" s="264"/>
      <c r="O62" s="264"/>
      <c r="P62" s="265"/>
    </row>
    <row r="63" spans="2:16" x14ac:dyDescent="0.2">
      <c r="B63" s="17">
        <f t="shared" si="0"/>
        <v>6</v>
      </c>
      <c r="C63" s="221" t="s">
        <v>373</v>
      </c>
      <c r="D63" s="42" t="s">
        <v>375</v>
      </c>
      <c r="E63" s="220">
        <f>IF(E61&lt;0,E61*-1,0)</f>
        <v>0</v>
      </c>
      <c r="F63" s="222"/>
      <c r="G63" s="222"/>
      <c r="H63" s="46" t="s">
        <v>42</v>
      </c>
      <c r="I63" s="46"/>
      <c r="J63" s="263" t="s">
        <v>400</v>
      </c>
      <c r="K63" s="264"/>
      <c r="L63" s="264"/>
      <c r="M63" s="264"/>
      <c r="N63" s="264"/>
      <c r="O63" s="264"/>
      <c r="P63" s="265"/>
    </row>
    <row r="64" spans="2:16" x14ac:dyDescent="0.2">
      <c r="B64" s="9"/>
      <c r="C64" s="47" t="s">
        <v>66</v>
      </c>
      <c r="D64" s="48" t="s">
        <v>67</v>
      </c>
      <c r="E64" s="49"/>
      <c r="F64" s="49"/>
      <c r="G64" s="49"/>
      <c r="H64" s="50"/>
      <c r="I64" s="51"/>
      <c r="J64" s="52"/>
      <c r="K64" s="52"/>
      <c r="L64" s="52"/>
      <c r="M64" s="52"/>
      <c r="N64" s="52"/>
      <c r="O64" s="52"/>
      <c r="P64" s="53"/>
    </row>
    <row r="65" spans="1:25" ht="13.5" thickBot="1" x14ac:dyDescent="0.25">
      <c r="B65" s="9"/>
      <c r="C65" s="2"/>
      <c r="D65" s="2"/>
      <c r="E65" s="2"/>
      <c r="F65" s="2"/>
      <c r="G65" s="2"/>
      <c r="H65" s="2"/>
      <c r="J65" s="2"/>
      <c r="K65" s="2"/>
      <c r="L65" s="2"/>
      <c r="M65" s="2"/>
      <c r="N65" s="2"/>
      <c r="O65" s="2"/>
      <c r="P65" s="2"/>
    </row>
    <row r="66" spans="1:25" s="29" customFormat="1" ht="13.5" thickBot="1" x14ac:dyDescent="0.25">
      <c r="A66" s="28"/>
      <c r="B66" s="274" t="s">
        <v>68</v>
      </c>
      <c r="C66" s="275"/>
      <c r="D66" s="275"/>
      <c r="E66" s="275"/>
      <c r="F66" s="275"/>
      <c r="G66" s="275"/>
      <c r="H66" s="275"/>
      <c r="I66" s="275"/>
      <c r="J66" s="275"/>
      <c r="K66" s="275"/>
      <c r="L66" s="275"/>
      <c r="M66" s="275"/>
      <c r="N66" s="275"/>
      <c r="O66" s="275"/>
      <c r="P66" s="276"/>
      <c r="Q66" s="28"/>
      <c r="R66" s="28"/>
      <c r="S66" s="28"/>
      <c r="T66" s="28"/>
      <c r="U66" s="28"/>
      <c r="V66" s="28"/>
      <c r="W66" s="28"/>
      <c r="X66" s="28"/>
      <c r="Y66" s="28"/>
    </row>
    <row r="67" spans="1:25" x14ac:dyDescent="0.2">
      <c r="B67" s="9"/>
      <c r="C67" s="2"/>
      <c r="D67" s="2"/>
      <c r="E67" s="2"/>
      <c r="F67" s="2"/>
      <c r="G67" s="2"/>
      <c r="H67" s="39" t="s">
        <v>69</v>
      </c>
      <c r="J67" s="2"/>
      <c r="K67" s="2"/>
      <c r="L67" s="2"/>
      <c r="M67" s="2"/>
      <c r="N67" s="2"/>
      <c r="O67" s="2"/>
      <c r="P67" s="2"/>
    </row>
    <row r="68" spans="1:25" x14ac:dyDescent="0.2">
      <c r="B68" s="9"/>
      <c r="C68" s="40" t="s">
        <v>70</v>
      </c>
      <c r="D68" s="40" t="s">
        <v>71</v>
      </c>
      <c r="E68" s="40" t="s">
        <v>60</v>
      </c>
      <c r="F68" s="40" t="s">
        <v>72</v>
      </c>
      <c r="G68" s="40" t="s">
        <v>70</v>
      </c>
      <c r="H68" s="40" t="s">
        <v>63</v>
      </c>
      <c r="I68" s="40" t="s">
        <v>73</v>
      </c>
      <c r="J68" s="40" t="s">
        <v>74</v>
      </c>
      <c r="K68" s="40" t="s">
        <v>75</v>
      </c>
      <c r="L68" s="40" t="s">
        <v>76</v>
      </c>
      <c r="M68" s="40" t="s">
        <v>64</v>
      </c>
      <c r="N68" s="295" t="s">
        <v>65</v>
      </c>
      <c r="O68" s="295"/>
      <c r="P68" s="295"/>
      <c r="X68" s="28"/>
      <c r="Y68" s="28"/>
    </row>
    <row r="69" spans="1:25" x14ac:dyDescent="0.2">
      <c r="B69" s="9"/>
      <c r="C69" s="41" t="s">
        <v>372</v>
      </c>
      <c r="D69" s="59" t="s">
        <v>287</v>
      </c>
      <c r="E69" s="54">
        <v>1</v>
      </c>
      <c r="F69" s="54" t="s">
        <v>42</v>
      </c>
      <c r="G69" s="55">
        <f>IF($C69="",1,VLOOKUP($C69,$C$22:$H$64,3,FALSE))</f>
        <v>2.6280316237938986E-2</v>
      </c>
      <c r="H69" s="56" t="str">
        <f>IF($C69="","",VLOOKUP($C69,$C$22:$H$64,6,FALSE))</f>
        <v>kg</v>
      </c>
      <c r="I69" s="237">
        <f t="shared" ref="I69:I72" si="1">IF(D69="","",E69*G69*$D$5)</f>
        <v>2.6280316237938986E-2</v>
      </c>
      <c r="J69" s="54" t="s">
        <v>42</v>
      </c>
      <c r="K69" s="57" t="s">
        <v>94</v>
      </c>
      <c r="L69" s="54"/>
      <c r="M69" s="58"/>
      <c r="N69" s="296" t="s">
        <v>291</v>
      </c>
      <c r="O69" s="296"/>
      <c r="P69" s="296"/>
      <c r="X69" s="28"/>
      <c r="Y69" s="28"/>
    </row>
    <row r="70" spans="1:25" x14ac:dyDescent="0.2">
      <c r="B70" s="9"/>
      <c r="C70" s="41" t="s">
        <v>333</v>
      </c>
      <c r="D70" s="59" t="s">
        <v>288</v>
      </c>
      <c r="E70" s="54">
        <v>1</v>
      </c>
      <c r="F70" s="54" t="s">
        <v>42</v>
      </c>
      <c r="G70" s="55">
        <f>IF($C70="",1,VLOOKUP($C70,$C$22:$H$64,3,FALSE))</f>
        <v>1.708006807978496E-2</v>
      </c>
      <c r="H70" s="56" t="str">
        <f>IF($C70="","",VLOOKUP($C70,$C$22:$H$64,6,FALSE))</f>
        <v>kg</v>
      </c>
      <c r="I70" s="237">
        <f t="shared" si="1"/>
        <v>1.708006807978496E-2</v>
      </c>
      <c r="J70" s="54" t="s">
        <v>42</v>
      </c>
      <c r="K70" s="57" t="s">
        <v>94</v>
      </c>
      <c r="L70" s="54"/>
      <c r="M70" s="58"/>
      <c r="N70" s="296" t="s">
        <v>292</v>
      </c>
      <c r="O70" s="296"/>
      <c r="P70" s="296"/>
      <c r="X70" s="28"/>
      <c r="Y70" s="28"/>
    </row>
    <row r="71" spans="1:25" x14ac:dyDescent="0.2">
      <c r="B71" s="9"/>
      <c r="C71" s="60" t="s">
        <v>393</v>
      </c>
      <c r="D71" s="65" t="s">
        <v>376</v>
      </c>
      <c r="E71" s="54">
        <v>1</v>
      </c>
      <c r="F71" s="54" t="s">
        <v>42</v>
      </c>
      <c r="G71" s="55">
        <f>IF($C71="",1,VLOOKUP($C71,$C$22:$H$64,3,FALSE))</f>
        <v>1.7619975146164277</v>
      </c>
      <c r="H71" s="56" t="str">
        <f>IF($C71="","",VLOOKUP($C71,$C$22:$H$64,6,FALSE))</f>
        <v>kg</v>
      </c>
      <c r="I71" s="237">
        <f t="shared" si="1"/>
        <v>1.7619975146164277</v>
      </c>
      <c r="J71" s="54" t="s">
        <v>42</v>
      </c>
      <c r="K71" s="57" t="s">
        <v>94</v>
      </c>
      <c r="L71" s="54"/>
      <c r="M71" s="58"/>
      <c r="N71" s="296" t="s">
        <v>293</v>
      </c>
      <c r="O71" s="296"/>
      <c r="P71" s="296"/>
      <c r="X71" s="28"/>
      <c r="Y71" s="28"/>
    </row>
    <row r="72" spans="1:25" x14ac:dyDescent="0.2">
      <c r="B72" s="9"/>
      <c r="C72" s="60" t="s">
        <v>381</v>
      </c>
      <c r="D72" s="65" t="s">
        <v>290</v>
      </c>
      <c r="E72" s="54">
        <v>1</v>
      </c>
      <c r="F72" s="54" t="s">
        <v>270</v>
      </c>
      <c r="G72" s="55">
        <f>IF($C72="",1,VLOOKUP($C72,$C$22:$H$64,3,FALSE))</f>
        <v>6.1383928571428562E-5</v>
      </c>
      <c r="H72" s="56" t="str">
        <f>IF($C72="","",VLOOKUP($C72,$C$22:$H$64,6,FALSE))</f>
        <v>MWh</v>
      </c>
      <c r="I72" s="237">
        <f t="shared" si="1"/>
        <v>6.1383928571428562E-5</v>
      </c>
      <c r="J72" s="54" t="s">
        <v>270</v>
      </c>
      <c r="K72" s="57" t="s">
        <v>94</v>
      </c>
      <c r="L72" s="54"/>
      <c r="M72" s="58"/>
      <c r="N72" s="296" t="s">
        <v>294</v>
      </c>
      <c r="O72" s="296"/>
      <c r="P72" s="296"/>
      <c r="X72" s="28"/>
      <c r="Y72" s="28"/>
    </row>
    <row r="73" spans="1:25" x14ac:dyDescent="0.2">
      <c r="B73" s="9"/>
      <c r="C73" s="61" t="s">
        <v>66</v>
      </c>
      <c r="D73" s="48" t="s">
        <v>67</v>
      </c>
      <c r="E73" s="62" t="s">
        <v>77</v>
      </c>
      <c r="F73" s="48"/>
      <c r="G73" s="48"/>
      <c r="H73" s="48"/>
      <c r="I73" s="62" t="s">
        <v>78</v>
      </c>
      <c r="J73" s="48"/>
      <c r="K73" s="62"/>
      <c r="L73" s="48" t="s">
        <v>79</v>
      </c>
      <c r="M73" s="63"/>
      <c r="N73" s="290"/>
      <c r="O73" s="290"/>
      <c r="P73" s="290"/>
      <c r="X73" s="28"/>
      <c r="Y73" s="28"/>
    </row>
    <row r="74" spans="1:25" s="2" customFormat="1" ht="13.5" thickBot="1" x14ac:dyDescent="0.25">
      <c r="B74" s="9"/>
      <c r="X74" s="28"/>
      <c r="Y74" s="28"/>
    </row>
    <row r="75" spans="1:25" s="29" customFormat="1" ht="13.5" thickBot="1" x14ac:dyDescent="0.25">
      <c r="A75" s="28"/>
      <c r="B75" s="274" t="s">
        <v>80</v>
      </c>
      <c r="C75" s="275"/>
      <c r="D75" s="275"/>
      <c r="E75" s="275"/>
      <c r="F75" s="275"/>
      <c r="G75" s="275"/>
      <c r="H75" s="275"/>
      <c r="I75" s="275"/>
      <c r="J75" s="275"/>
      <c r="K75" s="275"/>
      <c r="L75" s="275"/>
      <c r="M75" s="275"/>
      <c r="N75" s="275"/>
      <c r="O75" s="275"/>
      <c r="P75" s="276"/>
      <c r="Q75" s="28"/>
      <c r="R75" s="28"/>
      <c r="S75" s="28"/>
      <c r="T75" s="28"/>
      <c r="U75" s="28"/>
      <c r="V75" s="28"/>
      <c r="W75" s="28"/>
      <c r="X75" s="28"/>
      <c r="Y75" s="28"/>
    </row>
    <row r="76" spans="1:25" x14ac:dyDescent="0.2">
      <c r="B76" s="9"/>
      <c r="C76" s="2"/>
      <c r="D76" s="2"/>
      <c r="E76" s="2"/>
      <c r="F76" s="2"/>
      <c r="G76" s="2"/>
      <c r="H76" s="39" t="s">
        <v>81</v>
      </c>
      <c r="J76" s="2"/>
      <c r="K76" s="2"/>
      <c r="L76" s="2"/>
      <c r="M76" s="2"/>
      <c r="N76" s="2"/>
      <c r="O76" s="2"/>
      <c r="P76" s="2"/>
      <c r="X76" s="28"/>
      <c r="Y76" s="28"/>
    </row>
    <row r="77" spans="1:25" x14ac:dyDescent="0.2">
      <c r="B77" s="9"/>
      <c r="C77" s="40" t="s">
        <v>70</v>
      </c>
      <c r="D77" s="40" t="s">
        <v>71</v>
      </c>
      <c r="E77" s="40" t="s">
        <v>60</v>
      </c>
      <c r="F77" s="40" t="s">
        <v>72</v>
      </c>
      <c r="G77" s="40" t="s">
        <v>70</v>
      </c>
      <c r="H77" s="40" t="s">
        <v>63</v>
      </c>
      <c r="I77" s="40" t="s">
        <v>73</v>
      </c>
      <c r="J77" s="40" t="s">
        <v>74</v>
      </c>
      <c r="K77" s="40" t="s">
        <v>75</v>
      </c>
      <c r="L77" s="40" t="s">
        <v>76</v>
      </c>
      <c r="M77" s="40" t="s">
        <v>64</v>
      </c>
      <c r="N77" s="295" t="s">
        <v>65</v>
      </c>
      <c r="O77" s="295"/>
      <c r="P77" s="295"/>
      <c r="X77" s="28"/>
      <c r="Y77" s="28"/>
    </row>
    <row r="78" spans="1:25" x14ac:dyDescent="0.2">
      <c r="B78" s="9"/>
      <c r="C78" s="64"/>
      <c r="D78" s="59" t="s">
        <v>289</v>
      </c>
      <c r="E78" s="66">
        <v>1</v>
      </c>
      <c r="F78" s="66"/>
      <c r="G78" s="55">
        <f>IF($C78="",1,VLOOKUP($C78,$C$22:$H$64,3,FALSE))</f>
        <v>1</v>
      </c>
      <c r="H78" s="56" t="str">
        <f>IF($C78="","",VLOOKUP($C78,$C$22:$H$64,6,FALSE))</f>
        <v/>
      </c>
      <c r="I78" s="237">
        <f>IF(D78="","",E78*G78*$D$5)</f>
        <v>1</v>
      </c>
      <c r="J78" s="66" t="s">
        <v>42</v>
      </c>
      <c r="K78" s="57" t="s">
        <v>94</v>
      </c>
      <c r="L78" s="54"/>
      <c r="M78" s="67"/>
      <c r="N78" s="291" t="s">
        <v>82</v>
      </c>
      <c r="O78" s="291"/>
      <c r="P78" s="291"/>
      <c r="X78" s="28"/>
      <c r="Y78" s="28"/>
    </row>
    <row r="79" spans="1:25" x14ac:dyDescent="0.2">
      <c r="B79" s="9"/>
      <c r="C79" s="64" t="s">
        <v>373</v>
      </c>
      <c r="D79" s="59" t="s">
        <v>287</v>
      </c>
      <c r="E79" s="66">
        <v>1</v>
      </c>
      <c r="F79" s="66" t="s">
        <v>42</v>
      </c>
      <c r="G79" s="55">
        <f>IF($C79="",1,VLOOKUP($C79,$C$22:$H$64,3,FALSE))</f>
        <v>0</v>
      </c>
      <c r="H79" s="56" t="str">
        <f>IF($C79="","",VLOOKUP($C79,$C$22:$H$64,6,FALSE))</f>
        <v>kg</v>
      </c>
      <c r="I79" s="237">
        <f t="shared" ref="I79:I82" si="2">IF(D79="","",E79*G79*$D$5)</f>
        <v>0</v>
      </c>
      <c r="J79" s="66" t="s">
        <v>42</v>
      </c>
      <c r="K79" s="57" t="s">
        <v>94</v>
      </c>
      <c r="L79" s="54"/>
      <c r="M79" s="67"/>
      <c r="N79" s="292" t="s">
        <v>388</v>
      </c>
      <c r="O79" s="293"/>
      <c r="P79" s="294"/>
      <c r="X79" s="28"/>
      <c r="Y79" s="28"/>
    </row>
    <row r="80" spans="1:25" x14ac:dyDescent="0.2">
      <c r="B80" s="9"/>
      <c r="C80" s="60" t="s">
        <v>386</v>
      </c>
      <c r="D80" s="65" t="s">
        <v>290</v>
      </c>
      <c r="E80" s="60">
        <v>1</v>
      </c>
      <c r="F80" s="66" t="s">
        <v>42</v>
      </c>
      <c r="G80" s="55">
        <f>IF($C80="",1,VLOOKUP($C80,$C$22:$H$64,3,FALSE))</f>
        <v>0</v>
      </c>
      <c r="H80" s="56" t="str">
        <f>IF($C80="","",VLOOKUP($C80,$C$22:$H$64,6,FALSE))</f>
        <v>MWh</v>
      </c>
      <c r="I80" s="237">
        <f t="shared" si="2"/>
        <v>0</v>
      </c>
      <c r="J80" s="60" t="s">
        <v>270</v>
      </c>
      <c r="K80" s="57" t="s">
        <v>94</v>
      </c>
      <c r="L80" s="54"/>
      <c r="M80" s="58"/>
      <c r="N80" s="291" t="s">
        <v>387</v>
      </c>
      <c r="O80" s="291"/>
      <c r="P80" s="291"/>
      <c r="X80" s="28"/>
      <c r="Y80" s="28"/>
    </row>
    <row r="81" spans="2:25" x14ac:dyDescent="0.2">
      <c r="B81" s="9"/>
      <c r="C81" s="60" t="s">
        <v>378</v>
      </c>
      <c r="D81" s="68" t="s">
        <v>83</v>
      </c>
      <c r="E81" s="60">
        <v>1</v>
      </c>
      <c r="F81" s="66" t="s">
        <v>42</v>
      </c>
      <c r="G81" s="55">
        <f>IF($C81="",1,VLOOKUP($C81,$C$22:$H$64,3,FALSE))</f>
        <v>7.254464285714286E-3</v>
      </c>
      <c r="H81" s="56" t="str">
        <f>IF($C81="","",VLOOKUP($C81,$C$22:$H$64,6,FALSE))</f>
        <v>kg</v>
      </c>
      <c r="I81" s="237">
        <f t="shared" si="2"/>
        <v>7.254464285714286E-3</v>
      </c>
      <c r="J81" s="60" t="s">
        <v>42</v>
      </c>
      <c r="K81" s="57"/>
      <c r="L81" s="54"/>
      <c r="M81" s="58"/>
      <c r="N81" s="291" t="s">
        <v>84</v>
      </c>
      <c r="O81" s="291"/>
      <c r="P81" s="291"/>
      <c r="X81" s="28"/>
      <c r="Y81" s="28"/>
    </row>
    <row r="82" spans="2:25" x14ac:dyDescent="0.2">
      <c r="B82" s="9"/>
      <c r="C82" s="60" t="s">
        <v>377</v>
      </c>
      <c r="D82" s="68" t="s">
        <v>85</v>
      </c>
      <c r="E82" s="60">
        <v>1</v>
      </c>
      <c r="F82" s="66" t="s">
        <v>42</v>
      </c>
      <c r="G82" s="55">
        <f>IF($C82="",1,VLOOKUP($C82,$C$22:$H$64,3,FALSE))</f>
        <v>4.4642857142857143E-5</v>
      </c>
      <c r="H82" s="56" t="str">
        <f>IF($C82="","",VLOOKUP($C82,$C$22:$H$64,6,FALSE))</f>
        <v>kg</v>
      </c>
      <c r="I82" s="237">
        <f t="shared" si="2"/>
        <v>4.4642857142857143E-5</v>
      </c>
      <c r="J82" s="60" t="s">
        <v>42</v>
      </c>
      <c r="K82" s="57"/>
      <c r="L82" s="54"/>
      <c r="M82" s="58"/>
      <c r="N82" s="291" t="s">
        <v>84</v>
      </c>
      <c r="O82" s="291"/>
      <c r="P82" s="291"/>
      <c r="X82" s="28"/>
      <c r="Y82" s="28"/>
    </row>
    <row r="83" spans="2:25" x14ac:dyDescent="0.2">
      <c r="B83" s="9"/>
      <c r="C83" s="61" t="s">
        <v>66</v>
      </c>
      <c r="D83" s="69" t="s">
        <v>67</v>
      </c>
      <c r="E83" s="62" t="s">
        <v>77</v>
      </c>
      <c r="F83" s="48"/>
      <c r="G83" s="70"/>
      <c r="H83" s="71"/>
      <c r="I83" s="71"/>
      <c r="J83" s="48"/>
      <c r="K83" s="62"/>
      <c r="L83" s="48" t="s">
        <v>79</v>
      </c>
      <c r="M83" s="63"/>
      <c r="N83" s="290"/>
      <c r="O83" s="290"/>
      <c r="P83" s="290"/>
      <c r="X83" s="28"/>
      <c r="Y83" s="28"/>
    </row>
    <row r="84" spans="2:25" x14ac:dyDescent="0.2">
      <c r="B84" s="9"/>
      <c r="C84" s="2"/>
      <c r="D84" s="2"/>
      <c r="E84" s="2"/>
      <c r="F84" s="2"/>
      <c r="G84" s="2"/>
      <c r="H84" s="2"/>
      <c r="J84" s="2"/>
      <c r="K84" s="2"/>
      <c r="L84" s="2"/>
      <c r="M84" s="2"/>
      <c r="N84" s="2"/>
      <c r="O84" s="2"/>
      <c r="P84" s="2"/>
      <c r="X84" s="28"/>
      <c r="Y84" s="28"/>
    </row>
    <row r="85" spans="2:25" x14ac:dyDescent="0.2">
      <c r="B85" s="9"/>
      <c r="C85" s="2"/>
      <c r="D85" s="2"/>
      <c r="E85" s="2"/>
      <c r="F85" s="2"/>
      <c r="G85" s="2"/>
      <c r="H85" s="2"/>
      <c r="J85" s="2"/>
      <c r="K85" s="2"/>
      <c r="L85" s="2"/>
      <c r="M85" s="2"/>
      <c r="N85" s="2"/>
      <c r="O85" s="2"/>
      <c r="P85" s="2"/>
    </row>
    <row r="86" spans="2:25" x14ac:dyDescent="0.2">
      <c r="B86" s="9"/>
      <c r="C86" s="2"/>
      <c r="D86" s="2"/>
      <c r="E86" s="2"/>
      <c r="F86" s="2"/>
      <c r="G86" s="2"/>
      <c r="H86" s="2"/>
      <c r="J86" s="2"/>
      <c r="K86" s="2"/>
      <c r="L86" s="2"/>
      <c r="M86" s="2"/>
      <c r="N86" s="2"/>
      <c r="O86" s="2"/>
      <c r="P86" s="2"/>
    </row>
    <row r="87" spans="2:25" x14ac:dyDescent="0.2">
      <c r="B87" s="9"/>
      <c r="C87" s="2"/>
      <c r="D87" s="2"/>
      <c r="E87" s="2"/>
      <c r="F87" s="2"/>
      <c r="G87" s="2"/>
      <c r="H87" s="2"/>
      <c r="J87" s="2"/>
      <c r="K87" s="2"/>
      <c r="L87" s="2"/>
      <c r="M87" s="2"/>
      <c r="N87" s="2"/>
      <c r="O87" s="2"/>
      <c r="P87" s="2"/>
    </row>
    <row r="88" spans="2:25" x14ac:dyDescent="0.2">
      <c r="B88" s="9"/>
      <c r="C88" s="2"/>
      <c r="D88" s="2"/>
      <c r="E88" s="2"/>
      <c r="F88" s="2"/>
      <c r="G88" s="2"/>
      <c r="H88" s="2"/>
      <c r="J88" s="2"/>
      <c r="K88" s="2"/>
      <c r="L88" s="2"/>
      <c r="M88" s="2"/>
      <c r="N88" s="2"/>
      <c r="O88" s="2"/>
      <c r="P88" s="2"/>
    </row>
    <row r="89" spans="2:25" x14ac:dyDescent="0.2">
      <c r="B89" s="9"/>
      <c r="C89" s="2"/>
      <c r="D89" s="2"/>
      <c r="E89" s="2"/>
      <c r="F89" s="2"/>
      <c r="G89" s="2"/>
      <c r="H89" s="2"/>
      <c r="J89" s="2"/>
      <c r="K89" s="2"/>
      <c r="L89" s="2"/>
      <c r="M89" s="2"/>
      <c r="N89" s="2"/>
      <c r="O89" s="2"/>
      <c r="P89" s="2"/>
    </row>
    <row r="90" spans="2:25" x14ac:dyDescent="0.2">
      <c r="B90" s="9"/>
      <c r="C90" s="2"/>
      <c r="D90" s="2"/>
      <c r="E90" s="2"/>
      <c r="F90" s="2"/>
      <c r="G90" s="2"/>
      <c r="H90" s="2"/>
      <c r="J90" s="2"/>
      <c r="K90" s="2"/>
      <c r="L90" s="2"/>
      <c r="M90" s="2"/>
      <c r="N90" s="2"/>
      <c r="O90" s="2"/>
      <c r="P90" s="2"/>
    </row>
    <row r="91" spans="2:25" x14ac:dyDescent="0.2">
      <c r="B91" s="9"/>
      <c r="C91" s="2"/>
      <c r="D91" s="2"/>
      <c r="E91" s="2"/>
      <c r="F91" s="2"/>
      <c r="G91" s="2"/>
      <c r="H91" s="2"/>
      <c r="J91" s="2"/>
      <c r="K91" s="2"/>
      <c r="L91" s="2"/>
      <c r="M91" s="2"/>
      <c r="N91" s="2"/>
      <c r="O91" s="2"/>
      <c r="P91" s="2"/>
    </row>
    <row r="92" spans="2:25" x14ac:dyDescent="0.2">
      <c r="B92" s="9"/>
      <c r="C92" s="2"/>
      <c r="D92" s="2"/>
      <c r="E92" s="2"/>
      <c r="F92" s="2"/>
      <c r="G92" s="2"/>
      <c r="H92" s="2"/>
      <c r="J92" s="2"/>
      <c r="K92" s="2"/>
      <c r="L92" s="2"/>
      <c r="M92" s="2"/>
      <c r="N92" s="2"/>
      <c r="O92" s="2"/>
      <c r="P92" s="2"/>
    </row>
    <row r="93" spans="2:25" x14ac:dyDescent="0.2">
      <c r="B93" s="9"/>
      <c r="C93" s="2"/>
      <c r="D93" s="2"/>
      <c r="E93" s="2"/>
      <c r="F93" s="2"/>
      <c r="G93" s="2"/>
      <c r="H93" s="2"/>
      <c r="J93" s="2"/>
      <c r="K93" s="2"/>
      <c r="L93" s="2"/>
      <c r="M93" s="2"/>
      <c r="N93" s="2"/>
      <c r="O93" s="2"/>
      <c r="P93" s="2"/>
    </row>
    <row r="94" spans="2:25" x14ac:dyDescent="0.2">
      <c r="B94" s="9"/>
      <c r="C94" s="2"/>
      <c r="D94" s="2"/>
      <c r="E94" s="2"/>
      <c r="F94" s="2"/>
      <c r="G94" s="2"/>
      <c r="H94" s="2"/>
      <c r="J94" s="2"/>
      <c r="K94" s="2"/>
      <c r="L94" s="2"/>
      <c r="M94" s="2"/>
      <c r="N94" s="2"/>
      <c r="O94" s="2"/>
      <c r="P94" s="2"/>
    </row>
    <row r="95" spans="2:25" x14ac:dyDescent="0.2">
      <c r="B95" s="9"/>
      <c r="C95" s="2"/>
      <c r="D95" s="2"/>
      <c r="E95" s="2"/>
      <c r="F95" s="2"/>
      <c r="G95" s="2"/>
      <c r="H95" s="2"/>
      <c r="J95" s="2"/>
      <c r="K95" s="2"/>
      <c r="L95" s="2"/>
      <c r="M95" s="2"/>
      <c r="N95" s="2"/>
      <c r="O95" s="2"/>
      <c r="P95" s="2"/>
    </row>
    <row r="96" spans="2:25" x14ac:dyDescent="0.2">
      <c r="B96" s="9"/>
      <c r="C96" s="2"/>
      <c r="D96" s="2"/>
      <c r="E96" s="2"/>
      <c r="F96" s="2"/>
      <c r="G96" s="2"/>
      <c r="H96" s="2"/>
      <c r="J96" s="2"/>
      <c r="K96" s="2"/>
      <c r="L96" s="2"/>
      <c r="M96" s="2"/>
      <c r="N96" s="2"/>
      <c r="O96" s="2"/>
      <c r="P96" s="2"/>
    </row>
    <row r="97" spans="2:16" x14ac:dyDescent="0.2">
      <c r="B97" s="9"/>
      <c r="C97" s="2"/>
      <c r="D97" s="2"/>
      <c r="E97" s="2"/>
      <c r="F97" s="2"/>
      <c r="G97" s="2"/>
      <c r="H97" s="2"/>
      <c r="J97" s="2"/>
      <c r="K97" s="2"/>
      <c r="L97" s="2"/>
      <c r="M97" s="2"/>
      <c r="N97" s="2"/>
      <c r="O97" s="2"/>
      <c r="P97" s="2"/>
    </row>
    <row r="98" spans="2:16" x14ac:dyDescent="0.2">
      <c r="B98" s="9"/>
      <c r="C98" s="2"/>
      <c r="D98" s="2"/>
      <c r="E98" s="2"/>
      <c r="F98" s="2"/>
      <c r="G98" s="2"/>
      <c r="H98" s="2"/>
      <c r="J98" s="2"/>
      <c r="K98" s="2"/>
      <c r="L98" s="2"/>
      <c r="M98" s="2"/>
      <c r="N98" s="2"/>
      <c r="O98" s="2"/>
      <c r="P98" s="2"/>
    </row>
    <row r="99" spans="2:16" x14ac:dyDescent="0.2">
      <c r="B99" s="9"/>
      <c r="C99" s="2"/>
      <c r="D99" s="2"/>
      <c r="E99" s="2"/>
      <c r="F99" s="2"/>
      <c r="G99" s="2"/>
      <c r="H99" s="2"/>
      <c r="J99" s="2"/>
      <c r="K99" s="2"/>
      <c r="L99" s="2"/>
      <c r="M99" s="2"/>
      <c r="N99" s="2"/>
      <c r="O99" s="2"/>
      <c r="P99" s="2"/>
    </row>
    <row r="100" spans="2:16" x14ac:dyDescent="0.2">
      <c r="B100" s="9"/>
      <c r="C100" s="2"/>
      <c r="D100" s="2"/>
      <c r="E100" s="2"/>
      <c r="F100" s="2"/>
      <c r="G100" s="2"/>
      <c r="H100" s="2"/>
      <c r="J100" s="2"/>
      <c r="K100" s="2"/>
      <c r="L100" s="2"/>
      <c r="M100" s="2"/>
      <c r="N100" s="2"/>
      <c r="O100" s="2"/>
      <c r="P100" s="2"/>
    </row>
    <row r="101" spans="2:16" x14ac:dyDescent="0.2">
      <c r="B101" s="9"/>
      <c r="C101" s="2"/>
      <c r="D101" s="2"/>
      <c r="E101" s="2"/>
      <c r="F101" s="2"/>
      <c r="G101" s="2"/>
      <c r="H101" s="2"/>
      <c r="J101" s="2"/>
      <c r="K101" s="2"/>
      <c r="L101" s="2"/>
      <c r="M101" s="2"/>
      <c r="N101" s="2"/>
      <c r="O101" s="2"/>
      <c r="P101" s="2"/>
    </row>
    <row r="102" spans="2:16" x14ac:dyDescent="0.2">
      <c r="B102" s="9"/>
      <c r="C102" s="2"/>
      <c r="D102" s="2"/>
      <c r="E102" s="2"/>
      <c r="F102" s="2"/>
      <c r="G102" s="2"/>
      <c r="H102" s="2"/>
      <c r="J102" s="2"/>
      <c r="K102" s="2"/>
      <c r="L102" s="2"/>
      <c r="M102" s="2"/>
      <c r="N102" s="2"/>
      <c r="O102" s="2"/>
      <c r="P102" s="2"/>
    </row>
    <row r="103" spans="2:16" x14ac:dyDescent="0.2">
      <c r="B103" s="9"/>
      <c r="C103" s="2"/>
      <c r="D103" s="2"/>
      <c r="E103" s="2"/>
      <c r="F103" s="2"/>
      <c r="G103" s="2"/>
      <c r="H103" s="2"/>
      <c r="J103" s="2"/>
      <c r="K103" s="2"/>
      <c r="L103" s="2"/>
      <c r="M103" s="2"/>
      <c r="N103" s="2"/>
      <c r="O103" s="2"/>
      <c r="P103" s="2"/>
    </row>
    <row r="104" spans="2:16" x14ac:dyDescent="0.2">
      <c r="B104" s="9"/>
      <c r="C104" s="2"/>
      <c r="D104" s="2"/>
      <c r="E104" s="2"/>
      <c r="F104" s="2"/>
      <c r="G104" s="2"/>
      <c r="H104" s="2"/>
      <c r="J104" s="2"/>
      <c r="K104" s="2"/>
      <c r="L104" s="2"/>
      <c r="M104" s="2"/>
      <c r="N104" s="2"/>
      <c r="O104" s="2"/>
      <c r="P104" s="2"/>
    </row>
    <row r="105" spans="2:16" x14ac:dyDescent="0.2">
      <c r="B105" s="9"/>
      <c r="C105" s="2"/>
      <c r="D105" s="2"/>
      <c r="E105" s="2"/>
      <c r="F105" s="2"/>
      <c r="G105" s="2"/>
      <c r="H105" s="2"/>
      <c r="J105" s="2"/>
      <c r="K105" s="2"/>
      <c r="L105" s="2"/>
      <c r="M105" s="2"/>
      <c r="N105" s="2"/>
      <c r="O105" s="2"/>
      <c r="P105" s="2"/>
    </row>
    <row r="106" spans="2:16" x14ac:dyDescent="0.2">
      <c r="B106" s="9"/>
      <c r="C106" s="2"/>
      <c r="D106" s="2"/>
      <c r="E106" s="2"/>
      <c r="F106" s="2"/>
      <c r="G106" s="2"/>
      <c r="H106" s="2"/>
      <c r="J106" s="2"/>
      <c r="K106" s="2"/>
      <c r="L106" s="2"/>
      <c r="M106" s="2"/>
      <c r="N106" s="2"/>
      <c r="O106" s="2"/>
      <c r="P106" s="2"/>
    </row>
    <row r="107" spans="2:16" x14ac:dyDescent="0.2">
      <c r="B107" s="9"/>
      <c r="C107" s="2"/>
      <c r="D107" s="2"/>
      <c r="E107" s="2"/>
      <c r="F107" s="2"/>
      <c r="G107" s="2"/>
      <c r="H107" s="2"/>
      <c r="J107" s="2"/>
      <c r="K107" s="2"/>
      <c r="L107" s="2"/>
      <c r="M107" s="2"/>
      <c r="N107" s="2"/>
      <c r="O107" s="2"/>
      <c r="P107" s="2"/>
    </row>
    <row r="108" spans="2:16" x14ac:dyDescent="0.2">
      <c r="B108" s="9"/>
      <c r="C108" s="2"/>
      <c r="D108" s="2"/>
      <c r="E108" s="2"/>
      <c r="F108" s="2"/>
      <c r="G108" s="2"/>
      <c r="H108" s="2"/>
      <c r="J108" s="2"/>
      <c r="K108" s="2"/>
      <c r="L108" s="2"/>
      <c r="M108" s="2"/>
      <c r="N108" s="2"/>
      <c r="O108" s="2"/>
      <c r="P108" s="2"/>
    </row>
    <row r="109" spans="2:16" x14ac:dyDescent="0.2">
      <c r="B109" s="9"/>
      <c r="C109" s="2"/>
      <c r="D109" s="2"/>
      <c r="E109" s="2"/>
      <c r="F109" s="2"/>
      <c r="G109" s="2"/>
      <c r="H109" s="2"/>
      <c r="J109" s="2"/>
      <c r="K109" s="2"/>
      <c r="L109" s="2"/>
      <c r="M109" s="2"/>
      <c r="N109" s="2"/>
      <c r="O109" s="2"/>
      <c r="P109" s="2"/>
    </row>
    <row r="110" spans="2:16" x14ac:dyDescent="0.2">
      <c r="B110" s="9"/>
      <c r="C110" s="2"/>
      <c r="D110" s="2"/>
      <c r="E110" s="2"/>
      <c r="F110" s="2"/>
      <c r="G110" s="2"/>
      <c r="H110" s="2"/>
      <c r="J110" s="2"/>
      <c r="K110" s="2"/>
      <c r="L110" s="2"/>
      <c r="M110" s="2"/>
      <c r="N110" s="2"/>
      <c r="O110" s="2"/>
      <c r="P110" s="2"/>
    </row>
    <row r="111" spans="2:16" x14ac:dyDescent="0.2">
      <c r="B111" s="9"/>
      <c r="C111" s="2"/>
      <c r="D111" s="2"/>
      <c r="E111" s="2"/>
      <c r="F111" s="2"/>
      <c r="G111" s="2"/>
      <c r="H111" s="2"/>
      <c r="J111" s="2"/>
      <c r="K111" s="2"/>
      <c r="L111" s="2"/>
      <c r="M111" s="2"/>
      <c r="N111" s="2"/>
      <c r="O111" s="2"/>
      <c r="P111" s="2"/>
    </row>
    <row r="112" spans="2:16" x14ac:dyDescent="0.2">
      <c r="B112" s="9"/>
      <c r="C112" s="2"/>
      <c r="D112" s="2"/>
      <c r="E112" s="2"/>
      <c r="F112" s="2"/>
      <c r="G112" s="2"/>
      <c r="H112" s="2"/>
      <c r="J112" s="2"/>
      <c r="K112" s="2"/>
      <c r="L112" s="2"/>
      <c r="M112" s="2"/>
      <c r="N112" s="2"/>
      <c r="O112" s="2"/>
      <c r="P112" s="2"/>
    </row>
    <row r="113" spans="2:16" x14ac:dyDescent="0.2">
      <c r="B113" s="9"/>
      <c r="C113" s="2"/>
      <c r="D113" s="2"/>
      <c r="E113" s="2"/>
      <c r="F113" s="2"/>
      <c r="G113" s="2"/>
      <c r="H113" s="2"/>
      <c r="J113" s="2"/>
      <c r="K113" s="2"/>
      <c r="L113" s="2"/>
      <c r="M113" s="2"/>
      <c r="N113" s="2"/>
      <c r="O113" s="2"/>
      <c r="P113" s="2"/>
    </row>
    <row r="114" spans="2:16" x14ac:dyDescent="0.2">
      <c r="B114" s="9"/>
      <c r="C114" s="2"/>
      <c r="D114" s="2"/>
      <c r="E114" s="2"/>
      <c r="F114" s="2"/>
      <c r="G114" s="2"/>
      <c r="H114" s="2"/>
      <c r="J114" s="2"/>
      <c r="K114" s="2"/>
      <c r="L114" s="2"/>
      <c r="M114" s="2"/>
      <c r="N114" s="2"/>
      <c r="O114" s="2"/>
      <c r="P114" s="2"/>
    </row>
    <row r="115" spans="2:16" x14ac:dyDescent="0.2">
      <c r="B115" s="9"/>
      <c r="C115" s="2"/>
      <c r="D115" s="2"/>
      <c r="E115" s="2"/>
      <c r="F115" s="2"/>
      <c r="G115" s="2"/>
      <c r="H115" s="2"/>
      <c r="J115" s="2"/>
      <c r="K115" s="2"/>
      <c r="L115" s="2"/>
      <c r="M115" s="2"/>
      <c r="N115" s="2"/>
      <c r="O115" s="2"/>
      <c r="P115" s="2"/>
    </row>
    <row r="116" spans="2:16" x14ac:dyDescent="0.2">
      <c r="B116" s="9"/>
      <c r="C116" s="2"/>
      <c r="D116" s="2"/>
      <c r="E116" s="2"/>
      <c r="F116" s="2"/>
      <c r="G116" s="2"/>
      <c r="H116" s="2"/>
      <c r="J116" s="2"/>
      <c r="K116" s="2"/>
      <c r="L116" s="2"/>
      <c r="M116" s="2"/>
      <c r="N116" s="2"/>
      <c r="O116" s="2"/>
      <c r="P116" s="2"/>
    </row>
    <row r="117" spans="2:16" x14ac:dyDescent="0.2">
      <c r="B117" s="9"/>
      <c r="C117" s="2"/>
      <c r="D117" s="2"/>
      <c r="E117" s="2"/>
      <c r="F117" s="2"/>
      <c r="G117" s="2"/>
      <c r="H117" s="2"/>
      <c r="J117" s="2"/>
      <c r="K117" s="2"/>
      <c r="L117" s="2"/>
      <c r="M117" s="2"/>
      <c r="N117" s="2"/>
      <c r="O117" s="2"/>
      <c r="P117" s="2"/>
    </row>
    <row r="118" spans="2:16" x14ac:dyDescent="0.2">
      <c r="B118" s="9"/>
      <c r="C118" s="2"/>
      <c r="D118" s="2"/>
      <c r="E118" s="2"/>
      <c r="F118" s="2"/>
      <c r="G118" s="2"/>
      <c r="H118" s="2"/>
      <c r="J118" s="2"/>
      <c r="K118" s="2"/>
      <c r="L118" s="2"/>
      <c r="M118" s="2"/>
      <c r="N118" s="2"/>
      <c r="O118" s="2"/>
      <c r="P118" s="2"/>
    </row>
    <row r="119" spans="2:16" x14ac:dyDescent="0.2">
      <c r="B119" s="9"/>
      <c r="C119" s="2"/>
      <c r="D119" s="2"/>
      <c r="E119" s="2"/>
      <c r="F119" s="2"/>
      <c r="G119" s="2"/>
      <c r="H119" s="2"/>
      <c r="J119" s="2"/>
      <c r="K119" s="2"/>
      <c r="L119" s="2"/>
      <c r="M119" s="2"/>
      <c r="N119" s="2"/>
      <c r="O119" s="2"/>
      <c r="P119" s="2"/>
    </row>
    <row r="120" spans="2:16" x14ac:dyDescent="0.2">
      <c r="B120" s="9"/>
      <c r="C120" s="2"/>
      <c r="D120" s="2"/>
      <c r="E120" s="2"/>
      <c r="F120" s="2"/>
      <c r="G120" s="2"/>
      <c r="H120" s="2"/>
      <c r="J120" s="2"/>
      <c r="K120" s="2"/>
      <c r="L120" s="2"/>
      <c r="M120" s="2"/>
      <c r="N120" s="2"/>
      <c r="O120" s="2"/>
      <c r="P120" s="2"/>
    </row>
    <row r="121" spans="2:16" x14ac:dyDescent="0.2">
      <c r="B121" s="9"/>
      <c r="C121" s="2"/>
      <c r="D121" s="2"/>
      <c r="E121" s="2"/>
      <c r="F121" s="2"/>
      <c r="G121" s="2"/>
      <c r="H121" s="2"/>
      <c r="J121" s="2"/>
      <c r="K121" s="2"/>
      <c r="L121" s="2"/>
      <c r="M121" s="2"/>
      <c r="N121" s="2"/>
      <c r="O121" s="2"/>
      <c r="P121" s="2"/>
    </row>
    <row r="122" spans="2:16" x14ac:dyDescent="0.2">
      <c r="B122" s="9"/>
      <c r="C122" s="2"/>
      <c r="D122" s="2"/>
      <c r="E122" s="2"/>
      <c r="F122" s="2"/>
      <c r="G122" s="2"/>
      <c r="H122" s="2"/>
      <c r="J122" s="2"/>
      <c r="K122" s="2"/>
      <c r="L122" s="2"/>
      <c r="M122" s="2"/>
      <c r="N122" s="2"/>
      <c r="O122" s="2"/>
      <c r="P122" s="2"/>
    </row>
    <row r="123" spans="2:16" x14ac:dyDescent="0.2">
      <c r="B123" s="9"/>
      <c r="C123" s="2"/>
      <c r="D123" s="2"/>
      <c r="E123" s="2"/>
      <c r="F123" s="2"/>
      <c r="G123" s="2"/>
      <c r="H123" s="2"/>
      <c r="J123" s="2"/>
      <c r="K123" s="2"/>
      <c r="L123" s="2"/>
      <c r="M123" s="2"/>
      <c r="N123" s="2"/>
      <c r="O123" s="2"/>
      <c r="P123" s="2"/>
    </row>
    <row r="124" spans="2:16" x14ac:dyDescent="0.2">
      <c r="B124" s="9"/>
      <c r="C124" s="2"/>
      <c r="D124" s="2"/>
      <c r="E124" s="2"/>
      <c r="F124" s="2"/>
      <c r="G124" s="2"/>
      <c r="H124" s="2"/>
      <c r="J124" s="2"/>
      <c r="K124" s="2"/>
      <c r="L124" s="2"/>
      <c r="M124" s="2"/>
      <c r="N124" s="2"/>
      <c r="O124" s="2"/>
      <c r="P124" s="2"/>
    </row>
    <row r="125" spans="2:16" x14ac:dyDescent="0.2">
      <c r="B125" s="9"/>
      <c r="C125" s="2"/>
      <c r="D125" s="2"/>
      <c r="E125" s="2"/>
      <c r="F125" s="2"/>
      <c r="G125" s="2"/>
      <c r="H125" s="2"/>
      <c r="J125" s="2"/>
      <c r="K125" s="2"/>
      <c r="L125" s="2"/>
      <c r="M125" s="2"/>
      <c r="N125" s="2"/>
      <c r="O125" s="2"/>
      <c r="P125" s="2"/>
    </row>
    <row r="126" spans="2:16" x14ac:dyDescent="0.2">
      <c r="B126" s="9"/>
      <c r="C126" s="2"/>
      <c r="D126" s="2"/>
      <c r="E126" s="2"/>
      <c r="F126" s="2"/>
      <c r="G126" s="2"/>
      <c r="H126" s="2"/>
      <c r="J126" s="2"/>
      <c r="K126" s="2"/>
      <c r="L126" s="2"/>
      <c r="M126" s="2"/>
      <c r="N126" s="2"/>
      <c r="O126" s="2"/>
      <c r="P126" s="2"/>
    </row>
    <row r="127" spans="2:16" x14ac:dyDescent="0.2">
      <c r="B127" s="9"/>
      <c r="C127" s="2"/>
      <c r="D127" s="2"/>
      <c r="E127" s="2"/>
      <c r="F127" s="2"/>
      <c r="G127" s="2"/>
      <c r="H127" s="2"/>
      <c r="J127" s="2"/>
      <c r="K127" s="2"/>
      <c r="L127" s="2"/>
      <c r="M127" s="2"/>
      <c r="N127" s="2"/>
      <c r="O127" s="2"/>
      <c r="P127" s="2"/>
    </row>
    <row r="128" spans="2:16" x14ac:dyDescent="0.2">
      <c r="B128" s="9"/>
      <c r="C128" s="2"/>
      <c r="D128" s="2"/>
      <c r="E128" s="2"/>
      <c r="F128" s="2"/>
      <c r="G128" s="2"/>
      <c r="H128" s="2"/>
      <c r="J128" s="2"/>
      <c r="K128" s="2"/>
      <c r="L128" s="2"/>
      <c r="M128" s="2"/>
      <c r="N128" s="2"/>
      <c r="O128" s="2"/>
      <c r="P128" s="2"/>
    </row>
    <row r="129" spans="1:25" x14ac:dyDescent="0.2">
      <c r="B129" s="9"/>
      <c r="C129" s="2"/>
      <c r="D129" s="2"/>
      <c r="E129" s="2"/>
      <c r="F129" s="2"/>
      <c r="G129" s="2"/>
      <c r="H129" s="2"/>
      <c r="J129" s="2"/>
      <c r="K129" s="2"/>
      <c r="L129" s="2"/>
      <c r="M129" s="2"/>
      <c r="N129" s="2"/>
      <c r="O129" s="2"/>
      <c r="P129" s="2"/>
    </row>
    <row r="130" spans="1:25" x14ac:dyDescent="0.2">
      <c r="B130" s="9"/>
      <c r="C130" s="2"/>
      <c r="D130" s="2"/>
      <c r="E130" s="2"/>
      <c r="F130" s="2"/>
      <c r="G130" s="2"/>
      <c r="H130" s="2"/>
      <c r="J130" s="2"/>
      <c r="K130" s="2"/>
      <c r="L130" s="2"/>
      <c r="M130" s="2"/>
      <c r="N130" s="2"/>
      <c r="O130" s="2"/>
      <c r="P130" s="2"/>
    </row>
    <row r="131" spans="1:25" x14ac:dyDescent="0.2">
      <c r="B131" s="9"/>
      <c r="C131" s="2"/>
      <c r="D131" s="2"/>
      <c r="E131" s="2"/>
      <c r="F131" s="2"/>
      <c r="G131" s="2"/>
      <c r="H131" s="2"/>
      <c r="J131" s="2"/>
      <c r="K131" s="2"/>
      <c r="L131" s="2"/>
      <c r="M131" s="2"/>
      <c r="N131" s="2"/>
      <c r="O131" s="2"/>
      <c r="P131" s="2"/>
    </row>
    <row r="132" spans="1:25" x14ac:dyDescent="0.2">
      <c r="B132" s="9"/>
      <c r="C132" s="2"/>
      <c r="D132" s="2"/>
      <c r="E132" s="2"/>
      <c r="F132" s="2"/>
      <c r="G132" s="2"/>
      <c r="H132" s="2"/>
      <c r="J132" s="2"/>
      <c r="K132" s="2"/>
      <c r="L132" s="2"/>
      <c r="M132" s="2"/>
      <c r="N132" s="2"/>
      <c r="O132" s="2"/>
      <c r="P132" s="2"/>
    </row>
    <row r="133" spans="1:25" x14ac:dyDescent="0.2">
      <c r="B133" s="9"/>
      <c r="C133" s="2"/>
      <c r="D133" s="2"/>
      <c r="E133" s="2"/>
      <c r="F133" s="2"/>
      <c r="G133" s="2"/>
      <c r="H133" s="2"/>
      <c r="J133" s="2"/>
      <c r="K133" s="2"/>
      <c r="L133" s="2"/>
      <c r="M133" s="2"/>
      <c r="N133" s="2"/>
      <c r="O133" s="2"/>
      <c r="P133" s="2"/>
    </row>
    <row r="134" spans="1:25" x14ac:dyDescent="0.2">
      <c r="B134" s="9"/>
      <c r="C134" s="2"/>
      <c r="D134" s="2"/>
      <c r="E134" s="2"/>
      <c r="F134" s="2"/>
      <c r="G134" s="2"/>
      <c r="H134" s="2"/>
      <c r="J134" s="2"/>
      <c r="K134" s="2"/>
      <c r="L134" s="2"/>
      <c r="M134" s="2"/>
      <c r="N134" s="2"/>
      <c r="O134" s="2"/>
      <c r="P134" s="2"/>
    </row>
    <row r="135" spans="1:25" x14ac:dyDescent="0.2">
      <c r="B135" s="9"/>
      <c r="C135" s="2"/>
      <c r="D135" s="2"/>
      <c r="E135" s="2"/>
      <c r="F135" s="2"/>
      <c r="G135" s="2"/>
      <c r="H135" s="2"/>
      <c r="J135" s="2"/>
      <c r="K135" s="2"/>
      <c r="L135" s="2"/>
      <c r="M135" s="2"/>
      <c r="N135" s="2"/>
      <c r="O135" s="2"/>
      <c r="P135" s="2"/>
    </row>
    <row r="136" spans="1:25" x14ac:dyDescent="0.2">
      <c r="B136" s="9"/>
      <c r="C136" s="2"/>
      <c r="D136" s="2"/>
      <c r="E136" s="2"/>
      <c r="F136" s="2"/>
      <c r="G136" s="2"/>
      <c r="H136" s="2"/>
      <c r="J136" s="2"/>
      <c r="K136" s="2"/>
      <c r="L136" s="2"/>
      <c r="M136" s="2"/>
      <c r="N136" s="2"/>
      <c r="O136" s="2"/>
      <c r="P136" s="2"/>
    </row>
    <row r="137" spans="1:25" x14ac:dyDescent="0.2">
      <c r="B137" s="9"/>
      <c r="C137" s="2"/>
      <c r="D137" s="2"/>
      <c r="E137" s="2"/>
      <c r="F137" s="2"/>
      <c r="G137" s="2"/>
      <c r="H137" s="2"/>
      <c r="J137" s="2"/>
      <c r="K137" s="2"/>
      <c r="L137" s="2"/>
      <c r="M137" s="2"/>
      <c r="N137" s="2"/>
      <c r="O137" s="2"/>
      <c r="P137" s="2"/>
    </row>
    <row r="138" spans="1:25" x14ac:dyDescent="0.2">
      <c r="B138" s="9"/>
      <c r="C138" s="2"/>
      <c r="D138" s="2"/>
      <c r="E138" s="2"/>
      <c r="F138" s="2"/>
      <c r="G138" s="2"/>
      <c r="H138" s="2"/>
      <c r="J138" s="2"/>
      <c r="K138" s="2"/>
      <c r="L138" s="2"/>
      <c r="M138" s="2"/>
      <c r="N138" s="2"/>
      <c r="O138" s="2"/>
      <c r="P138" s="2"/>
    </row>
    <row r="139" spans="1:25" x14ac:dyDescent="0.2">
      <c r="B139" s="72" t="s">
        <v>86</v>
      </c>
      <c r="C139" s="2"/>
      <c r="D139" s="2"/>
      <c r="E139" s="2"/>
      <c r="F139" s="2"/>
      <c r="G139" s="2"/>
      <c r="H139" s="2"/>
      <c r="J139" s="2"/>
      <c r="K139" s="2"/>
      <c r="L139" s="2"/>
      <c r="M139" s="2"/>
      <c r="N139" s="2"/>
      <c r="O139" s="2"/>
      <c r="P139" s="2"/>
    </row>
    <row r="140" spans="1:25" s="73" customFormat="1" x14ac:dyDescent="0.2">
      <c r="A140" s="9"/>
      <c r="B140" s="9"/>
      <c r="C140" s="9" t="s">
        <v>87</v>
      </c>
      <c r="D140" s="9" t="s">
        <v>88</v>
      </c>
      <c r="E140" s="9" t="s">
        <v>89</v>
      </c>
      <c r="F140" s="9"/>
      <c r="G140" s="9"/>
      <c r="H140" s="9" t="s">
        <v>76</v>
      </c>
      <c r="I140" s="9"/>
      <c r="J140" s="9" t="s">
        <v>75</v>
      </c>
      <c r="K140" s="9"/>
      <c r="L140" s="9"/>
      <c r="M140" s="9"/>
      <c r="N140" s="9"/>
      <c r="O140" s="9"/>
      <c r="P140" s="9"/>
      <c r="Q140" s="9"/>
      <c r="R140" s="9"/>
      <c r="S140" s="9"/>
      <c r="T140" s="9"/>
      <c r="U140" s="9"/>
      <c r="V140" s="9"/>
      <c r="W140" s="9"/>
      <c r="X140" s="9"/>
      <c r="Y140" s="9"/>
    </row>
    <row r="141" spans="1:25" x14ac:dyDescent="0.2">
      <c r="B141" s="9"/>
      <c r="C141" s="74" t="s">
        <v>79</v>
      </c>
      <c r="D141" s="74" t="s">
        <v>79</v>
      </c>
      <c r="E141" s="74" t="s">
        <v>79</v>
      </c>
      <c r="F141" s="2"/>
      <c r="G141" s="2"/>
      <c r="H141" s="74" t="s">
        <v>79</v>
      </c>
      <c r="J141" s="2"/>
      <c r="K141" s="2"/>
      <c r="L141" s="2"/>
      <c r="M141" s="2"/>
      <c r="N141" s="2"/>
      <c r="O141" s="2"/>
      <c r="P141" s="2"/>
    </row>
    <row r="142" spans="1:25" x14ac:dyDescent="0.2">
      <c r="B142" s="9"/>
      <c r="C142" s="17" t="s">
        <v>90</v>
      </c>
      <c r="D142" s="2" t="s">
        <v>91</v>
      </c>
      <c r="E142" s="2" t="s">
        <v>92</v>
      </c>
      <c r="F142" s="2"/>
      <c r="G142" s="2"/>
      <c r="H142" s="2" t="s">
        <v>93</v>
      </c>
      <c r="J142" s="2" t="s">
        <v>94</v>
      </c>
      <c r="K142" s="2"/>
      <c r="L142" s="2"/>
      <c r="M142" s="2"/>
      <c r="N142" s="2"/>
      <c r="O142" s="2"/>
      <c r="P142" s="2"/>
    </row>
    <row r="143" spans="1:25" x14ac:dyDescent="0.2">
      <c r="B143" s="9"/>
      <c r="C143" s="2" t="s">
        <v>95</v>
      </c>
      <c r="D143" s="2" t="s">
        <v>96</v>
      </c>
      <c r="E143" s="2" t="s">
        <v>97</v>
      </c>
      <c r="F143" s="2"/>
      <c r="G143" s="2"/>
      <c r="H143" s="2" t="s">
        <v>98</v>
      </c>
      <c r="J143" s="2" t="s">
        <v>99</v>
      </c>
      <c r="K143" s="2"/>
      <c r="L143" s="2"/>
      <c r="M143" s="2"/>
      <c r="N143" s="2"/>
      <c r="O143" s="2"/>
      <c r="P143" s="2"/>
    </row>
    <row r="144" spans="1:25" x14ac:dyDescent="0.2">
      <c r="B144" s="9"/>
      <c r="C144" s="2" t="s">
        <v>100</v>
      </c>
      <c r="D144" s="2" t="s">
        <v>101</v>
      </c>
      <c r="E144" s="2" t="s">
        <v>102</v>
      </c>
      <c r="F144" s="2"/>
      <c r="G144" s="2"/>
      <c r="H144" s="2" t="s">
        <v>103</v>
      </c>
      <c r="J144" s="2"/>
      <c r="K144" s="2"/>
      <c r="L144" s="2"/>
      <c r="M144" s="2"/>
      <c r="N144" s="2"/>
      <c r="O144" s="2"/>
      <c r="P144" s="2"/>
    </row>
    <row r="145" spans="2:16" x14ac:dyDescent="0.2">
      <c r="B145" s="9"/>
      <c r="C145" s="2" t="s">
        <v>104</v>
      </c>
      <c r="D145" s="2" t="s">
        <v>105</v>
      </c>
      <c r="E145" s="2" t="s">
        <v>106</v>
      </c>
      <c r="F145" s="2"/>
      <c r="G145" s="2"/>
      <c r="H145" s="2" t="s">
        <v>107</v>
      </c>
      <c r="J145" s="2"/>
      <c r="K145" s="2"/>
      <c r="L145" s="2"/>
      <c r="M145" s="2"/>
      <c r="N145" s="2"/>
      <c r="O145" s="2"/>
      <c r="P145" s="2"/>
    </row>
    <row r="146" spans="2:16" x14ac:dyDescent="0.2">
      <c r="B146" s="9"/>
      <c r="C146" s="2" t="s">
        <v>108</v>
      </c>
      <c r="D146" s="2"/>
      <c r="E146" s="2" t="s">
        <v>109</v>
      </c>
      <c r="F146" s="2"/>
      <c r="G146" s="2"/>
      <c r="H146" s="2" t="s">
        <v>109</v>
      </c>
      <c r="J146" s="2"/>
      <c r="K146" s="2"/>
      <c r="L146" s="2"/>
      <c r="M146" s="2"/>
      <c r="N146" s="2"/>
      <c r="O146" s="2"/>
      <c r="P146" s="2"/>
    </row>
    <row r="147" spans="2:16" x14ac:dyDescent="0.2">
      <c r="B147" s="9"/>
      <c r="C147" s="2" t="s">
        <v>110</v>
      </c>
      <c r="D147" s="2"/>
      <c r="E147" s="2"/>
      <c r="F147" s="2"/>
      <c r="G147" s="2"/>
      <c r="H147" s="2"/>
      <c r="J147" s="2"/>
      <c r="K147" s="2"/>
      <c r="L147" s="2"/>
      <c r="M147" s="2"/>
      <c r="N147" s="2"/>
      <c r="O147" s="2"/>
      <c r="P147" s="2"/>
    </row>
    <row r="148" spans="2:16" x14ac:dyDescent="0.2">
      <c r="B148" s="9"/>
      <c r="C148" s="2" t="s">
        <v>111</v>
      </c>
      <c r="D148" s="2"/>
      <c r="E148" s="2"/>
      <c r="F148" s="2"/>
      <c r="G148" s="2"/>
      <c r="H148" s="2"/>
      <c r="J148" s="2"/>
      <c r="K148" s="2"/>
      <c r="L148" s="2"/>
      <c r="M148" s="2"/>
      <c r="N148" s="2"/>
      <c r="O148" s="2"/>
      <c r="P148" s="2"/>
    </row>
    <row r="149" spans="2:16" x14ac:dyDescent="0.2">
      <c r="B149" s="9"/>
      <c r="C149" s="2" t="s">
        <v>112</v>
      </c>
      <c r="D149" s="2"/>
      <c r="E149" s="2"/>
      <c r="F149" s="2"/>
      <c r="G149" s="2"/>
      <c r="H149" s="2"/>
      <c r="J149" s="2"/>
      <c r="K149" s="2"/>
      <c r="L149" s="2"/>
      <c r="M149" s="2"/>
      <c r="N149" s="2"/>
      <c r="O149" s="2"/>
      <c r="P149" s="2"/>
    </row>
    <row r="150" spans="2:16" x14ac:dyDescent="0.2">
      <c r="B150" s="9"/>
      <c r="C150" s="17" t="s">
        <v>113</v>
      </c>
      <c r="D150" s="2"/>
      <c r="E150" s="2"/>
      <c r="F150" s="2"/>
      <c r="G150" s="2"/>
      <c r="H150" s="2"/>
      <c r="J150" s="2"/>
      <c r="K150" s="2"/>
      <c r="L150" s="2"/>
      <c r="M150" s="2"/>
      <c r="N150" s="2"/>
      <c r="O150" s="2"/>
      <c r="P150" s="2"/>
    </row>
    <row r="151" spans="2:16" x14ac:dyDescent="0.2">
      <c r="B151" s="9"/>
    </row>
    <row r="152" spans="2:16" x14ac:dyDescent="0.2">
      <c r="B152" s="9"/>
    </row>
    <row r="153" spans="2:16" x14ac:dyDescent="0.2">
      <c r="B153" s="9"/>
    </row>
    <row r="154" spans="2:16" x14ac:dyDescent="0.2">
      <c r="B154" s="9"/>
    </row>
    <row r="155" spans="2:16" x14ac:dyDescent="0.2">
      <c r="B155" s="9"/>
    </row>
    <row r="156" spans="2:16" x14ac:dyDescent="0.2">
      <c r="B156" s="9"/>
    </row>
    <row r="157" spans="2:16" x14ac:dyDescent="0.2">
      <c r="B157" s="9"/>
    </row>
    <row r="158" spans="2:16" x14ac:dyDescent="0.2">
      <c r="B158" s="9"/>
    </row>
    <row r="159" spans="2:16" x14ac:dyDescent="0.2">
      <c r="B159" s="9"/>
    </row>
    <row r="160" spans="2:16"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row r="364" spans="2:2" x14ac:dyDescent="0.2">
      <c r="B364" s="9"/>
    </row>
    <row r="365" spans="2:2" x14ac:dyDescent="0.2">
      <c r="B365" s="9"/>
    </row>
    <row r="366" spans="2:2" x14ac:dyDescent="0.2">
      <c r="B366" s="9"/>
    </row>
    <row r="367" spans="2:2" x14ac:dyDescent="0.2">
      <c r="B367" s="9"/>
    </row>
    <row r="368" spans="2:2" x14ac:dyDescent="0.2">
      <c r="B368" s="9"/>
    </row>
    <row r="369" spans="2:2" x14ac:dyDescent="0.2">
      <c r="B369" s="9"/>
    </row>
    <row r="370" spans="2:2" x14ac:dyDescent="0.2">
      <c r="B370" s="9"/>
    </row>
    <row r="371" spans="2:2" x14ac:dyDescent="0.2">
      <c r="B371" s="9"/>
    </row>
    <row r="372" spans="2:2" x14ac:dyDescent="0.2">
      <c r="B372" s="9"/>
    </row>
    <row r="373" spans="2:2" x14ac:dyDescent="0.2">
      <c r="B373" s="9"/>
    </row>
    <row r="374" spans="2:2" x14ac:dyDescent="0.2">
      <c r="B374" s="9"/>
    </row>
    <row r="375" spans="2:2" x14ac:dyDescent="0.2">
      <c r="B375" s="9"/>
    </row>
    <row r="376" spans="2:2" x14ac:dyDescent="0.2">
      <c r="B376" s="9"/>
    </row>
    <row r="377" spans="2:2" x14ac:dyDescent="0.2">
      <c r="B377" s="9"/>
    </row>
    <row r="378" spans="2:2" x14ac:dyDescent="0.2">
      <c r="B378" s="9"/>
    </row>
    <row r="379" spans="2:2" x14ac:dyDescent="0.2">
      <c r="B379" s="9"/>
    </row>
    <row r="380" spans="2:2" x14ac:dyDescent="0.2">
      <c r="B380" s="9"/>
    </row>
    <row r="381" spans="2:2" x14ac:dyDescent="0.2">
      <c r="B381" s="9"/>
    </row>
    <row r="382" spans="2:2" x14ac:dyDescent="0.2">
      <c r="B382" s="9"/>
    </row>
    <row r="383" spans="2:2" x14ac:dyDescent="0.2">
      <c r="B383" s="9"/>
    </row>
    <row r="384" spans="2:2" x14ac:dyDescent="0.2">
      <c r="B384" s="9"/>
    </row>
    <row r="385" spans="2:2" x14ac:dyDescent="0.2">
      <c r="B385" s="9"/>
    </row>
    <row r="386" spans="2:2" x14ac:dyDescent="0.2">
      <c r="B386" s="9"/>
    </row>
    <row r="387" spans="2:2" x14ac:dyDescent="0.2">
      <c r="B387" s="9"/>
    </row>
    <row r="388" spans="2:2" x14ac:dyDescent="0.2">
      <c r="B388" s="9"/>
    </row>
    <row r="389" spans="2:2" x14ac:dyDescent="0.2">
      <c r="B389" s="9"/>
    </row>
  </sheetData>
  <sheetProtection formatCells="0" formatRows="0" insertRows="0" insertHyperlinks="0" deleteRows="0" selectLockedCells="1"/>
  <mergeCells count="83">
    <mergeCell ref="N68:P68"/>
    <mergeCell ref="N77:P77"/>
    <mergeCell ref="N69:P69"/>
    <mergeCell ref="N70:P70"/>
    <mergeCell ref="N71:P71"/>
    <mergeCell ref="N72:P72"/>
    <mergeCell ref="N73:P73"/>
    <mergeCell ref="B75:P75"/>
    <mergeCell ref="N83:P83"/>
    <mergeCell ref="N78:P78"/>
    <mergeCell ref="N80:P80"/>
    <mergeCell ref="N81:P81"/>
    <mergeCell ref="N82:P82"/>
    <mergeCell ref="N79:P79"/>
    <mergeCell ref="B66:P66"/>
    <mergeCell ref="B17:C17"/>
    <mergeCell ref="D17:E17"/>
    <mergeCell ref="B20:P20"/>
    <mergeCell ref="J22:P22"/>
    <mergeCell ref="J23:P23"/>
    <mergeCell ref="J24:P24"/>
    <mergeCell ref="J25:P25"/>
    <mergeCell ref="J26:P26"/>
    <mergeCell ref="J40:P40"/>
    <mergeCell ref="J41:P41"/>
    <mergeCell ref="J38:P38"/>
    <mergeCell ref="J39:P39"/>
    <mergeCell ref="J28:P28"/>
    <mergeCell ref="J27:P27"/>
    <mergeCell ref="J29:P29"/>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 ref="J30:P30"/>
    <mergeCell ref="J31:P31"/>
    <mergeCell ref="J32:P32"/>
    <mergeCell ref="J33:P33"/>
    <mergeCell ref="J34:P34"/>
    <mergeCell ref="J35:P35"/>
    <mergeCell ref="J36:P36"/>
    <mergeCell ref="J37:P37"/>
    <mergeCell ref="J44:P44"/>
    <mergeCell ref="J45:P45"/>
    <mergeCell ref="J42:P42"/>
    <mergeCell ref="J43:P43"/>
    <mergeCell ref="J46:P46"/>
    <mergeCell ref="J47:P47"/>
    <mergeCell ref="J48:P48"/>
    <mergeCell ref="J49:P49"/>
    <mergeCell ref="J50:P50"/>
    <mergeCell ref="J51:P51"/>
    <mergeCell ref="J52:P52"/>
    <mergeCell ref="J53:P53"/>
    <mergeCell ref="J54:P54"/>
    <mergeCell ref="J55:P55"/>
    <mergeCell ref="J61:P61"/>
    <mergeCell ref="J62:P62"/>
    <mergeCell ref="J63:P63"/>
    <mergeCell ref="J56:P56"/>
    <mergeCell ref="J57:P57"/>
    <mergeCell ref="J58:P58"/>
    <mergeCell ref="J59:P59"/>
    <mergeCell ref="J60:P60"/>
  </mergeCells>
  <conditionalFormatting sqref="H69:H72 H78:H83">
    <cfRule type="cellIs" dxfId="5" priority="5" stopIfTrue="1" operator="equal">
      <formula>0</formula>
    </cfRule>
  </conditionalFormatting>
  <conditionalFormatting sqref="G69:G72 G78:G83">
    <cfRule type="cellIs" dxfId="4" priority="4" stopIfTrue="1" operator="equal">
      <formula>1</formula>
    </cfRule>
  </conditionalFormatting>
  <dataValidations disablePrompts="1" count="7">
    <dataValidation type="list" allowBlank="1" showInputMessage="1" showErrorMessage="1" sqref="WVT983069:WVT983076 L78:L82 WLX983069:WLX983076 WCB983069:WCB983076 VSF983069:VSF983076 VIJ983069:VIJ983076 UYN983069:UYN983076 UOR983069:UOR983076 UEV983069:UEV983076 TUZ983069:TUZ983076 TLD983069:TLD983076 TBH983069:TBH983076 SRL983069:SRL983076 SHP983069:SHP983076 RXT983069:RXT983076 RNX983069:RNX983076 REB983069:REB983076 QUF983069:QUF983076 QKJ983069:QKJ983076 QAN983069:QAN983076 PQR983069:PQR983076 PGV983069:PGV983076 OWZ983069:OWZ983076 OND983069:OND983076 ODH983069:ODH983076 NTL983069:NTL983076 NJP983069:NJP983076 MZT983069:MZT983076 MPX983069:MPX983076 MGB983069:MGB983076 LWF983069:LWF983076 LMJ983069:LMJ983076 LCN983069:LCN983076 KSR983069:KSR983076 KIV983069:KIV983076 JYZ983069:JYZ983076 JPD983069:JPD983076 JFH983069:JFH983076 IVL983069:IVL983076 ILP983069:ILP983076 IBT983069:IBT983076 HRX983069:HRX983076 HIB983069:HIB983076 GYF983069:GYF983076 GOJ983069:GOJ983076 GEN983069:GEN983076 FUR983069:FUR983076 FKV983069:FKV983076 FAZ983069:FAZ983076 ERD983069:ERD983076 EHH983069:EHH983076 DXL983069:DXL983076 DNP983069:DNP983076 DDT983069:DDT983076 CTX983069:CTX983076 CKB983069:CKB983076 CAF983069:CAF983076 BQJ983069:BQJ983076 BGN983069:BGN983076 AWR983069:AWR983076 AMV983069:AMV983076 ACZ983069:ACZ983076 TD983069:TD983076 JH983069:JH983076 L983069:L983076 WVT917533:WVT917540 WLX917533:WLX917540 WCB917533:WCB917540 VSF917533:VSF917540 VIJ917533:VIJ917540 UYN917533:UYN917540 UOR917533:UOR917540 UEV917533:UEV917540 TUZ917533:TUZ917540 TLD917533:TLD917540 TBH917533:TBH917540 SRL917533:SRL917540 SHP917533:SHP917540 RXT917533:RXT917540 RNX917533:RNX917540 REB917533:REB917540 QUF917533:QUF917540 QKJ917533:QKJ917540 QAN917533:QAN917540 PQR917533:PQR917540 PGV917533:PGV917540 OWZ917533:OWZ917540 OND917533:OND917540 ODH917533:ODH917540 NTL917533:NTL917540 NJP917533:NJP917540 MZT917533:MZT917540 MPX917533:MPX917540 MGB917533:MGB917540 LWF917533:LWF917540 LMJ917533:LMJ917540 LCN917533:LCN917540 KSR917533:KSR917540 KIV917533:KIV917540 JYZ917533:JYZ917540 JPD917533:JPD917540 JFH917533:JFH917540 IVL917533:IVL917540 ILP917533:ILP917540 IBT917533:IBT917540 HRX917533:HRX917540 HIB917533:HIB917540 GYF917533:GYF917540 GOJ917533:GOJ917540 GEN917533:GEN917540 FUR917533:FUR917540 FKV917533:FKV917540 FAZ917533:FAZ917540 ERD917533:ERD917540 EHH917533:EHH917540 DXL917533:DXL917540 DNP917533:DNP917540 DDT917533:DDT917540 CTX917533:CTX917540 CKB917533:CKB917540 CAF917533:CAF917540 BQJ917533:BQJ917540 BGN917533:BGN917540 AWR917533:AWR917540 AMV917533:AMV917540 ACZ917533:ACZ917540 TD917533:TD917540 JH917533:JH917540 L917533:L917540 WVT851997:WVT852004 WLX851997:WLX852004 WCB851997:WCB852004 VSF851997:VSF852004 VIJ851997:VIJ852004 UYN851997:UYN852004 UOR851997:UOR852004 UEV851997:UEV852004 TUZ851997:TUZ852004 TLD851997:TLD852004 TBH851997:TBH852004 SRL851997:SRL852004 SHP851997:SHP852004 RXT851997:RXT852004 RNX851997:RNX852004 REB851997:REB852004 QUF851997:QUF852004 QKJ851997:QKJ852004 QAN851997:QAN852004 PQR851997:PQR852004 PGV851997:PGV852004 OWZ851997:OWZ852004 OND851997:OND852004 ODH851997:ODH852004 NTL851997:NTL852004 NJP851997:NJP852004 MZT851997:MZT852004 MPX851997:MPX852004 MGB851997:MGB852004 LWF851997:LWF852004 LMJ851997:LMJ852004 LCN851997:LCN852004 KSR851997:KSR852004 KIV851997:KIV852004 JYZ851997:JYZ852004 JPD851997:JPD852004 JFH851997:JFH852004 IVL851997:IVL852004 ILP851997:ILP852004 IBT851997:IBT852004 HRX851997:HRX852004 HIB851997:HIB852004 GYF851997:GYF852004 GOJ851997:GOJ852004 GEN851997:GEN852004 FUR851997:FUR852004 FKV851997:FKV852004 FAZ851997:FAZ852004 ERD851997:ERD852004 EHH851997:EHH852004 DXL851997:DXL852004 DNP851997:DNP852004 DDT851997:DDT852004 CTX851997:CTX852004 CKB851997:CKB852004 CAF851997:CAF852004 BQJ851997:BQJ852004 BGN851997:BGN852004 AWR851997:AWR852004 AMV851997:AMV852004 ACZ851997:ACZ852004 TD851997:TD852004 JH851997:JH852004 L851997:L852004 WVT786461:WVT786468 WLX786461:WLX786468 WCB786461:WCB786468 VSF786461:VSF786468 VIJ786461:VIJ786468 UYN786461:UYN786468 UOR786461:UOR786468 UEV786461:UEV786468 TUZ786461:TUZ786468 TLD786461:TLD786468 TBH786461:TBH786468 SRL786461:SRL786468 SHP786461:SHP786468 RXT786461:RXT786468 RNX786461:RNX786468 REB786461:REB786468 QUF786461:QUF786468 QKJ786461:QKJ786468 QAN786461:QAN786468 PQR786461:PQR786468 PGV786461:PGV786468 OWZ786461:OWZ786468 OND786461:OND786468 ODH786461:ODH786468 NTL786461:NTL786468 NJP786461:NJP786468 MZT786461:MZT786468 MPX786461:MPX786468 MGB786461:MGB786468 LWF786461:LWF786468 LMJ786461:LMJ786468 LCN786461:LCN786468 KSR786461:KSR786468 KIV786461:KIV786468 JYZ786461:JYZ786468 JPD786461:JPD786468 JFH786461:JFH786468 IVL786461:IVL786468 ILP786461:ILP786468 IBT786461:IBT786468 HRX786461:HRX786468 HIB786461:HIB786468 GYF786461:GYF786468 GOJ786461:GOJ786468 GEN786461:GEN786468 FUR786461:FUR786468 FKV786461:FKV786468 FAZ786461:FAZ786468 ERD786461:ERD786468 EHH786461:EHH786468 DXL786461:DXL786468 DNP786461:DNP786468 DDT786461:DDT786468 CTX786461:CTX786468 CKB786461:CKB786468 CAF786461:CAF786468 BQJ786461:BQJ786468 BGN786461:BGN786468 AWR786461:AWR786468 AMV786461:AMV786468 ACZ786461:ACZ786468 TD786461:TD786468 JH786461:JH786468 L786461:L786468 WVT720925:WVT720932 WLX720925:WLX720932 WCB720925:WCB720932 VSF720925:VSF720932 VIJ720925:VIJ720932 UYN720925:UYN720932 UOR720925:UOR720932 UEV720925:UEV720932 TUZ720925:TUZ720932 TLD720925:TLD720932 TBH720925:TBH720932 SRL720925:SRL720932 SHP720925:SHP720932 RXT720925:RXT720932 RNX720925:RNX720932 REB720925:REB720932 QUF720925:QUF720932 QKJ720925:QKJ720932 QAN720925:QAN720932 PQR720925:PQR720932 PGV720925:PGV720932 OWZ720925:OWZ720932 OND720925:OND720932 ODH720925:ODH720932 NTL720925:NTL720932 NJP720925:NJP720932 MZT720925:MZT720932 MPX720925:MPX720932 MGB720925:MGB720932 LWF720925:LWF720932 LMJ720925:LMJ720932 LCN720925:LCN720932 KSR720925:KSR720932 KIV720925:KIV720932 JYZ720925:JYZ720932 JPD720925:JPD720932 JFH720925:JFH720932 IVL720925:IVL720932 ILP720925:ILP720932 IBT720925:IBT720932 HRX720925:HRX720932 HIB720925:HIB720932 GYF720925:GYF720932 GOJ720925:GOJ720932 GEN720925:GEN720932 FUR720925:FUR720932 FKV720925:FKV720932 FAZ720925:FAZ720932 ERD720925:ERD720932 EHH720925:EHH720932 DXL720925:DXL720932 DNP720925:DNP720932 DDT720925:DDT720932 CTX720925:CTX720932 CKB720925:CKB720932 CAF720925:CAF720932 BQJ720925:BQJ720932 BGN720925:BGN720932 AWR720925:AWR720932 AMV720925:AMV720932 ACZ720925:ACZ720932 TD720925:TD720932 JH720925:JH720932 L720925:L720932 WVT655389:WVT655396 WLX655389:WLX655396 WCB655389:WCB655396 VSF655389:VSF655396 VIJ655389:VIJ655396 UYN655389:UYN655396 UOR655389:UOR655396 UEV655389:UEV655396 TUZ655389:TUZ655396 TLD655389:TLD655396 TBH655389:TBH655396 SRL655389:SRL655396 SHP655389:SHP655396 RXT655389:RXT655396 RNX655389:RNX655396 REB655389:REB655396 QUF655389:QUF655396 QKJ655389:QKJ655396 QAN655389:QAN655396 PQR655389:PQR655396 PGV655389:PGV655396 OWZ655389:OWZ655396 OND655389:OND655396 ODH655389:ODH655396 NTL655389:NTL655396 NJP655389:NJP655396 MZT655389:MZT655396 MPX655389:MPX655396 MGB655389:MGB655396 LWF655389:LWF655396 LMJ655389:LMJ655396 LCN655389:LCN655396 KSR655389:KSR655396 KIV655389:KIV655396 JYZ655389:JYZ655396 JPD655389:JPD655396 JFH655389:JFH655396 IVL655389:IVL655396 ILP655389:ILP655396 IBT655389:IBT655396 HRX655389:HRX655396 HIB655389:HIB655396 GYF655389:GYF655396 GOJ655389:GOJ655396 GEN655389:GEN655396 FUR655389:FUR655396 FKV655389:FKV655396 FAZ655389:FAZ655396 ERD655389:ERD655396 EHH655389:EHH655396 DXL655389:DXL655396 DNP655389:DNP655396 DDT655389:DDT655396 CTX655389:CTX655396 CKB655389:CKB655396 CAF655389:CAF655396 BQJ655389:BQJ655396 BGN655389:BGN655396 AWR655389:AWR655396 AMV655389:AMV655396 ACZ655389:ACZ655396 TD655389:TD655396 JH655389:JH655396 L655389:L655396 WVT589853:WVT589860 WLX589853:WLX589860 WCB589853:WCB589860 VSF589853:VSF589860 VIJ589853:VIJ589860 UYN589853:UYN589860 UOR589853:UOR589860 UEV589853:UEV589860 TUZ589853:TUZ589860 TLD589853:TLD589860 TBH589853:TBH589860 SRL589853:SRL589860 SHP589853:SHP589860 RXT589853:RXT589860 RNX589853:RNX589860 REB589853:REB589860 QUF589853:QUF589860 QKJ589853:QKJ589860 QAN589853:QAN589860 PQR589853:PQR589860 PGV589853:PGV589860 OWZ589853:OWZ589860 OND589853:OND589860 ODH589853:ODH589860 NTL589853:NTL589860 NJP589853:NJP589860 MZT589853:MZT589860 MPX589853:MPX589860 MGB589853:MGB589860 LWF589853:LWF589860 LMJ589853:LMJ589860 LCN589853:LCN589860 KSR589853:KSR589860 KIV589853:KIV589860 JYZ589853:JYZ589860 JPD589853:JPD589860 JFH589853:JFH589860 IVL589853:IVL589860 ILP589853:ILP589860 IBT589853:IBT589860 HRX589853:HRX589860 HIB589853:HIB589860 GYF589853:GYF589860 GOJ589853:GOJ589860 GEN589853:GEN589860 FUR589853:FUR589860 FKV589853:FKV589860 FAZ589853:FAZ589860 ERD589853:ERD589860 EHH589853:EHH589860 DXL589853:DXL589860 DNP589853:DNP589860 DDT589853:DDT589860 CTX589853:CTX589860 CKB589853:CKB589860 CAF589853:CAF589860 BQJ589853:BQJ589860 BGN589853:BGN589860 AWR589853:AWR589860 AMV589853:AMV589860 ACZ589853:ACZ589860 TD589853:TD589860 JH589853:JH589860 L589853:L589860 WVT524317:WVT524324 WLX524317:WLX524324 WCB524317:WCB524324 VSF524317:VSF524324 VIJ524317:VIJ524324 UYN524317:UYN524324 UOR524317:UOR524324 UEV524317:UEV524324 TUZ524317:TUZ524324 TLD524317:TLD524324 TBH524317:TBH524324 SRL524317:SRL524324 SHP524317:SHP524324 RXT524317:RXT524324 RNX524317:RNX524324 REB524317:REB524324 QUF524317:QUF524324 QKJ524317:QKJ524324 QAN524317:QAN524324 PQR524317:PQR524324 PGV524317:PGV524324 OWZ524317:OWZ524324 OND524317:OND524324 ODH524317:ODH524324 NTL524317:NTL524324 NJP524317:NJP524324 MZT524317:MZT524324 MPX524317:MPX524324 MGB524317:MGB524324 LWF524317:LWF524324 LMJ524317:LMJ524324 LCN524317:LCN524324 KSR524317:KSR524324 KIV524317:KIV524324 JYZ524317:JYZ524324 JPD524317:JPD524324 JFH524317:JFH524324 IVL524317:IVL524324 ILP524317:ILP524324 IBT524317:IBT524324 HRX524317:HRX524324 HIB524317:HIB524324 GYF524317:GYF524324 GOJ524317:GOJ524324 GEN524317:GEN524324 FUR524317:FUR524324 FKV524317:FKV524324 FAZ524317:FAZ524324 ERD524317:ERD524324 EHH524317:EHH524324 DXL524317:DXL524324 DNP524317:DNP524324 DDT524317:DDT524324 CTX524317:CTX524324 CKB524317:CKB524324 CAF524317:CAF524324 BQJ524317:BQJ524324 BGN524317:BGN524324 AWR524317:AWR524324 AMV524317:AMV524324 ACZ524317:ACZ524324 TD524317:TD524324 JH524317:JH524324 L524317:L524324 WVT458781:WVT458788 WLX458781:WLX458788 WCB458781:WCB458788 VSF458781:VSF458788 VIJ458781:VIJ458788 UYN458781:UYN458788 UOR458781:UOR458788 UEV458781:UEV458788 TUZ458781:TUZ458788 TLD458781:TLD458788 TBH458781:TBH458788 SRL458781:SRL458788 SHP458781:SHP458788 RXT458781:RXT458788 RNX458781:RNX458788 REB458781:REB458788 QUF458781:QUF458788 QKJ458781:QKJ458788 QAN458781:QAN458788 PQR458781:PQR458788 PGV458781:PGV458788 OWZ458781:OWZ458788 OND458781:OND458788 ODH458781:ODH458788 NTL458781:NTL458788 NJP458781:NJP458788 MZT458781:MZT458788 MPX458781:MPX458788 MGB458781:MGB458788 LWF458781:LWF458788 LMJ458781:LMJ458788 LCN458781:LCN458788 KSR458781:KSR458788 KIV458781:KIV458788 JYZ458781:JYZ458788 JPD458781:JPD458788 JFH458781:JFH458788 IVL458781:IVL458788 ILP458781:ILP458788 IBT458781:IBT458788 HRX458781:HRX458788 HIB458781:HIB458788 GYF458781:GYF458788 GOJ458781:GOJ458788 GEN458781:GEN458788 FUR458781:FUR458788 FKV458781:FKV458788 FAZ458781:FAZ458788 ERD458781:ERD458788 EHH458781:EHH458788 DXL458781:DXL458788 DNP458781:DNP458788 DDT458781:DDT458788 CTX458781:CTX458788 CKB458781:CKB458788 CAF458781:CAF458788 BQJ458781:BQJ458788 BGN458781:BGN458788 AWR458781:AWR458788 AMV458781:AMV458788 ACZ458781:ACZ458788 TD458781:TD458788 JH458781:JH458788 L458781:L458788 WVT393245:WVT393252 WLX393245:WLX393252 WCB393245:WCB393252 VSF393245:VSF393252 VIJ393245:VIJ393252 UYN393245:UYN393252 UOR393245:UOR393252 UEV393245:UEV393252 TUZ393245:TUZ393252 TLD393245:TLD393252 TBH393245:TBH393252 SRL393245:SRL393252 SHP393245:SHP393252 RXT393245:RXT393252 RNX393245:RNX393252 REB393245:REB393252 QUF393245:QUF393252 QKJ393245:QKJ393252 QAN393245:QAN393252 PQR393245:PQR393252 PGV393245:PGV393252 OWZ393245:OWZ393252 OND393245:OND393252 ODH393245:ODH393252 NTL393245:NTL393252 NJP393245:NJP393252 MZT393245:MZT393252 MPX393245:MPX393252 MGB393245:MGB393252 LWF393245:LWF393252 LMJ393245:LMJ393252 LCN393245:LCN393252 KSR393245:KSR393252 KIV393245:KIV393252 JYZ393245:JYZ393252 JPD393245:JPD393252 JFH393245:JFH393252 IVL393245:IVL393252 ILP393245:ILP393252 IBT393245:IBT393252 HRX393245:HRX393252 HIB393245:HIB393252 GYF393245:GYF393252 GOJ393245:GOJ393252 GEN393245:GEN393252 FUR393245:FUR393252 FKV393245:FKV393252 FAZ393245:FAZ393252 ERD393245:ERD393252 EHH393245:EHH393252 DXL393245:DXL393252 DNP393245:DNP393252 DDT393245:DDT393252 CTX393245:CTX393252 CKB393245:CKB393252 CAF393245:CAF393252 BQJ393245:BQJ393252 BGN393245:BGN393252 AWR393245:AWR393252 AMV393245:AMV393252 ACZ393245:ACZ393252 TD393245:TD393252 JH393245:JH393252 L393245:L393252 WVT327709:WVT327716 WLX327709:WLX327716 WCB327709:WCB327716 VSF327709:VSF327716 VIJ327709:VIJ327716 UYN327709:UYN327716 UOR327709:UOR327716 UEV327709:UEV327716 TUZ327709:TUZ327716 TLD327709:TLD327716 TBH327709:TBH327716 SRL327709:SRL327716 SHP327709:SHP327716 RXT327709:RXT327716 RNX327709:RNX327716 REB327709:REB327716 QUF327709:QUF327716 QKJ327709:QKJ327716 QAN327709:QAN327716 PQR327709:PQR327716 PGV327709:PGV327716 OWZ327709:OWZ327716 OND327709:OND327716 ODH327709:ODH327716 NTL327709:NTL327716 NJP327709:NJP327716 MZT327709:MZT327716 MPX327709:MPX327716 MGB327709:MGB327716 LWF327709:LWF327716 LMJ327709:LMJ327716 LCN327709:LCN327716 KSR327709:KSR327716 KIV327709:KIV327716 JYZ327709:JYZ327716 JPD327709:JPD327716 JFH327709:JFH327716 IVL327709:IVL327716 ILP327709:ILP327716 IBT327709:IBT327716 HRX327709:HRX327716 HIB327709:HIB327716 GYF327709:GYF327716 GOJ327709:GOJ327716 GEN327709:GEN327716 FUR327709:FUR327716 FKV327709:FKV327716 FAZ327709:FAZ327716 ERD327709:ERD327716 EHH327709:EHH327716 DXL327709:DXL327716 DNP327709:DNP327716 DDT327709:DDT327716 CTX327709:CTX327716 CKB327709:CKB327716 CAF327709:CAF327716 BQJ327709:BQJ327716 BGN327709:BGN327716 AWR327709:AWR327716 AMV327709:AMV327716 ACZ327709:ACZ327716 TD327709:TD327716 JH327709:JH327716 L327709:L327716 WVT262173:WVT262180 WLX262173:WLX262180 WCB262173:WCB262180 VSF262173:VSF262180 VIJ262173:VIJ262180 UYN262173:UYN262180 UOR262173:UOR262180 UEV262173:UEV262180 TUZ262173:TUZ262180 TLD262173:TLD262180 TBH262173:TBH262180 SRL262173:SRL262180 SHP262173:SHP262180 RXT262173:RXT262180 RNX262173:RNX262180 REB262173:REB262180 QUF262173:QUF262180 QKJ262173:QKJ262180 QAN262173:QAN262180 PQR262173:PQR262180 PGV262173:PGV262180 OWZ262173:OWZ262180 OND262173:OND262180 ODH262173:ODH262180 NTL262173:NTL262180 NJP262173:NJP262180 MZT262173:MZT262180 MPX262173:MPX262180 MGB262173:MGB262180 LWF262173:LWF262180 LMJ262173:LMJ262180 LCN262173:LCN262180 KSR262173:KSR262180 KIV262173:KIV262180 JYZ262173:JYZ262180 JPD262173:JPD262180 JFH262173:JFH262180 IVL262173:IVL262180 ILP262173:ILP262180 IBT262173:IBT262180 HRX262173:HRX262180 HIB262173:HIB262180 GYF262173:GYF262180 GOJ262173:GOJ262180 GEN262173:GEN262180 FUR262173:FUR262180 FKV262173:FKV262180 FAZ262173:FAZ262180 ERD262173:ERD262180 EHH262173:EHH262180 DXL262173:DXL262180 DNP262173:DNP262180 DDT262173:DDT262180 CTX262173:CTX262180 CKB262173:CKB262180 CAF262173:CAF262180 BQJ262173:BQJ262180 BGN262173:BGN262180 AWR262173:AWR262180 AMV262173:AMV262180 ACZ262173:ACZ262180 TD262173:TD262180 JH262173:JH262180 L262173:L262180 WVT196637:WVT196644 WLX196637:WLX196644 WCB196637:WCB196644 VSF196637:VSF196644 VIJ196637:VIJ196644 UYN196637:UYN196644 UOR196637:UOR196644 UEV196637:UEV196644 TUZ196637:TUZ196644 TLD196637:TLD196644 TBH196637:TBH196644 SRL196637:SRL196644 SHP196637:SHP196644 RXT196637:RXT196644 RNX196637:RNX196644 REB196637:REB196644 QUF196637:QUF196644 QKJ196637:QKJ196644 QAN196637:QAN196644 PQR196637:PQR196644 PGV196637:PGV196644 OWZ196637:OWZ196644 OND196637:OND196644 ODH196637:ODH196644 NTL196637:NTL196644 NJP196637:NJP196644 MZT196637:MZT196644 MPX196637:MPX196644 MGB196637:MGB196644 LWF196637:LWF196644 LMJ196637:LMJ196644 LCN196637:LCN196644 KSR196637:KSR196644 KIV196637:KIV196644 JYZ196637:JYZ196644 JPD196637:JPD196644 JFH196637:JFH196644 IVL196637:IVL196644 ILP196637:ILP196644 IBT196637:IBT196644 HRX196637:HRX196644 HIB196637:HIB196644 GYF196637:GYF196644 GOJ196637:GOJ196644 GEN196637:GEN196644 FUR196637:FUR196644 FKV196637:FKV196644 FAZ196637:FAZ196644 ERD196637:ERD196644 EHH196637:EHH196644 DXL196637:DXL196644 DNP196637:DNP196644 DDT196637:DDT196644 CTX196637:CTX196644 CKB196637:CKB196644 CAF196637:CAF196644 BQJ196637:BQJ196644 BGN196637:BGN196644 AWR196637:AWR196644 AMV196637:AMV196644 ACZ196637:ACZ196644 TD196637:TD196644 JH196637:JH196644 L196637:L196644 WVT131101:WVT131108 WLX131101:WLX131108 WCB131101:WCB131108 VSF131101:VSF131108 VIJ131101:VIJ131108 UYN131101:UYN131108 UOR131101:UOR131108 UEV131101:UEV131108 TUZ131101:TUZ131108 TLD131101:TLD131108 TBH131101:TBH131108 SRL131101:SRL131108 SHP131101:SHP131108 RXT131101:RXT131108 RNX131101:RNX131108 REB131101:REB131108 QUF131101:QUF131108 QKJ131101:QKJ131108 QAN131101:QAN131108 PQR131101:PQR131108 PGV131101:PGV131108 OWZ131101:OWZ131108 OND131101:OND131108 ODH131101:ODH131108 NTL131101:NTL131108 NJP131101:NJP131108 MZT131101:MZT131108 MPX131101:MPX131108 MGB131101:MGB131108 LWF131101:LWF131108 LMJ131101:LMJ131108 LCN131101:LCN131108 KSR131101:KSR131108 KIV131101:KIV131108 JYZ131101:JYZ131108 JPD131101:JPD131108 JFH131101:JFH131108 IVL131101:IVL131108 ILP131101:ILP131108 IBT131101:IBT131108 HRX131101:HRX131108 HIB131101:HIB131108 GYF131101:GYF131108 GOJ131101:GOJ131108 GEN131101:GEN131108 FUR131101:FUR131108 FKV131101:FKV131108 FAZ131101:FAZ131108 ERD131101:ERD131108 EHH131101:EHH131108 DXL131101:DXL131108 DNP131101:DNP131108 DDT131101:DDT131108 CTX131101:CTX131108 CKB131101:CKB131108 CAF131101:CAF131108 BQJ131101:BQJ131108 BGN131101:BGN131108 AWR131101:AWR131108 AMV131101:AMV131108 ACZ131101:ACZ131108 TD131101:TD131108 JH131101:JH131108 L131101:L131108 WVT65565:WVT65572 WLX65565:WLX65572 WCB65565:WCB65572 VSF65565:VSF65572 VIJ65565:VIJ65572 UYN65565:UYN65572 UOR65565:UOR65572 UEV65565:UEV65572 TUZ65565:TUZ65572 TLD65565:TLD65572 TBH65565:TBH65572 SRL65565:SRL65572 SHP65565:SHP65572 RXT65565:RXT65572 RNX65565:RNX65572 REB65565:REB65572 QUF65565:QUF65572 QKJ65565:QKJ65572 QAN65565:QAN65572 PQR65565:PQR65572 PGV65565:PGV65572 OWZ65565:OWZ65572 OND65565:OND65572 ODH65565:ODH65572 NTL65565:NTL65572 NJP65565:NJP65572 MZT65565:MZT65572 MPX65565:MPX65572 MGB65565:MGB65572 LWF65565:LWF65572 LMJ65565:LMJ65572 LCN65565:LCN65572 KSR65565:KSR65572 KIV65565:KIV65572 JYZ65565:JYZ65572 JPD65565:JPD65572 JFH65565:JFH65572 IVL65565:IVL65572 ILP65565:ILP65572 IBT65565:IBT65572 HRX65565:HRX65572 HIB65565:HIB65572 GYF65565:GYF65572 GOJ65565:GOJ65572 GEN65565:GEN65572 FUR65565:FUR65572 FKV65565:FKV65572 FAZ65565:FAZ65572 ERD65565:ERD65572 EHH65565:EHH65572 DXL65565:DXL65572 DNP65565:DNP65572 DDT65565:DDT65572 CTX65565:CTX65572 CKB65565:CKB65572 CAF65565:CAF65572 BQJ65565:BQJ65572 BGN65565:BGN65572 AWR65565:AWR65572 AMV65565:AMV65572 ACZ65565:ACZ65572 TD65565:TD65572 JH65565:JH65572 L65565:L65572 WVT69:WVT72 WLX69:WLX72 WCB69:WCB72 VSF69:VSF72 VIJ69:VIJ72 UYN69:UYN72 UOR69:UOR72 UEV69:UEV72 TUZ69:TUZ72 TLD69:TLD72 TBH69:TBH72 SRL69:SRL72 SHP69:SHP72 RXT69:RXT72 RNX69:RNX72 REB69:REB72 QUF69:QUF72 QKJ69:QKJ72 QAN69:QAN72 PQR69:PQR72 PGV69:PGV72 OWZ69:OWZ72 OND69:OND72 ODH69:ODH72 NTL69:NTL72 NJP69:NJP72 MZT69:MZT72 MPX69:MPX72 MGB69:MGB72 LWF69:LWF72 LMJ69:LMJ72 LCN69:LCN72 KSR69:KSR72 KIV69:KIV72 JYZ69:JYZ72 JPD69:JPD72 JFH69:JFH72 IVL69:IVL72 ILP69:ILP72 IBT69:IBT72 HRX69:HRX72 HIB69:HIB72 GYF69:GYF72 GOJ69:GOJ72 GEN69:GEN72 FUR69:FUR72 FKV69:FKV72 FAZ69:FAZ72 ERD69:ERD72 EHH69:EHH72 DXL69:DXL72 DNP69:DNP72 DDT69:DDT72 CTX69:CTX72 CKB69:CKB72 CAF69:CAF72 BQJ69:BQJ72 BGN69:BGN72 AWR69:AWR72 AMV69:AMV72 ACZ69:ACZ72 TD69:TD72 JH69:JH72 L69:L72 WVT983083:WVT983121 WLX983083:WLX983121 WCB983083:WCB983121 VSF983083:VSF983121 VIJ983083:VIJ983121 UYN983083:UYN983121 UOR983083:UOR983121 UEV983083:UEV983121 TUZ983083:TUZ983121 TLD983083:TLD983121 TBH983083:TBH983121 SRL983083:SRL983121 SHP983083:SHP983121 RXT983083:RXT983121 RNX983083:RNX983121 REB983083:REB983121 QUF983083:QUF983121 QKJ983083:QKJ983121 QAN983083:QAN983121 PQR983083:PQR983121 PGV983083:PGV983121 OWZ983083:OWZ983121 OND983083:OND983121 ODH983083:ODH983121 NTL983083:NTL983121 NJP983083:NJP983121 MZT983083:MZT983121 MPX983083:MPX983121 MGB983083:MGB983121 LWF983083:LWF983121 LMJ983083:LMJ983121 LCN983083:LCN983121 KSR983083:KSR983121 KIV983083:KIV983121 JYZ983083:JYZ983121 JPD983083:JPD983121 JFH983083:JFH983121 IVL983083:IVL983121 ILP983083:ILP983121 IBT983083:IBT983121 HRX983083:HRX983121 HIB983083:HIB983121 GYF983083:GYF983121 GOJ983083:GOJ983121 GEN983083:GEN983121 FUR983083:FUR983121 FKV983083:FKV983121 FAZ983083:FAZ983121 ERD983083:ERD983121 EHH983083:EHH983121 DXL983083:DXL983121 DNP983083:DNP983121 DDT983083:DDT983121 CTX983083:CTX983121 CKB983083:CKB983121 CAF983083:CAF983121 BQJ983083:BQJ983121 BGN983083:BGN983121 AWR983083:AWR983121 AMV983083:AMV983121 ACZ983083:ACZ983121 TD983083:TD983121 JH983083:JH983121 L983083:L983121 WVT917547:WVT917585 WLX917547:WLX917585 WCB917547:WCB917585 VSF917547:VSF917585 VIJ917547:VIJ917585 UYN917547:UYN917585 UOR917547:UOR917585 UEV917547:UEV917585 TUZ917547:TUZ917585 TLD917547:TLD917585 TBH917547:TBH917585 SRL917547:SRL917585 SHP917547:SHP917585 RXT917547:RXT917585 RNX917547:RNX917585 REB917547:REB917585 QUF917547:QUF917585 QKJ917547:QKJ917585 QAN917547:QAN917585 PQR917547:PQR917585 PGV917547:PGV917585 OWZ917547:OWZ917585 OND917547:OND917585 ODH917547:ODH917585 NTL917547:NTL917585 NJP917547:NJP917585 MZT917547:MZT917585 MPX917547:MPX917585 MGB917547:MGB917585 LWF917547:LWF917585 LMJ917547:LMJ917585 LCN917547:LCN917585 KSR917547:KSR917585 KIV917547:KIV917585 JYZ917547:JYZ917585 JPD917547:JPD917585 JFH917547:JFH917585 IVL917547:IVL917585 ILP917547:ILP917585 IBT917547:IBT917585 HRX917547:HRX917585 HIB917547:HIB917585 GYF917547:GYF917585 GOJ917547:GOJ917585 GEN917547:GEN917585 FUR917547:FUR917585 FKV917547:FKV917585 FAZ917547:FAZ917585 ERD917547:ERD917585 EHH917547:EHH917585 DXL917547:DXL917585 DNP917547:DNP917585 DDT917547:DDT917585 CTX917547:CTX917585 CKB917547:CKB917585 CAF917547:CAF917585 BQJ917547:BQJ917585 BGN917547:BGN917585 AWR917547:AWR917585 AMV917547:AMV917585 ACZ917547:ACZ917585 TD917547:TD917585 JH917547:JH917585 L917547:L917585 WVT852011:WVT852049 WLX852011:WLX852049 WCB852011:WCB852049 VSF852011:VSF852049 VIJ852011:VIJ852049 UYN852011:UYN852049 UOR852011:UOR852049 UEV852011:UEV852049 TUZ852011:TUZ852049 TLD852011:TLD852049 TBH852011:TBH852049 SRL852011:SRL852049 SHP852011:SHP852049 RXT852011:RXT852049 RNX852011:RNX852049 REB852011:REB852049 QUF852011:QUF852049 QKJ852011:QKJ852049 QAN852011:QAN852049 PQR852011:PQR852049 PGV852011:PGV852049 OWZ852011:OWZ852049 OND852011:OND852049 ODH852011:ODH852049 NTL852011:NTL852049 NJP852011:NJP852049 MZT852011:MZT852049 MPX852011:MPX852049 MGB852011:MGB852049 LWF852011:LWF852049 LMJ852011:LMJ852049 LCN852011:LCN852049 KSR852011:KSR852049 KIV852011:KIV852049 JYZ852011:JYZ852049 JPD852011:JPD852049 JFH852011:JFH852049 IVL852011:IVL852049 ILP852011:ILP852049 IBT852011:IBT852049 HRX852011:HRX852049 HIB852011:HIB852049 GYF852011:GYF852049 GOJ852011:GOJ852049 GEN852011:GEN852049 FUR852011:FUR852049 FKV852011:FKV852049 FAZ852011:FAZ852049 ERD852011:ERD852049 EHH852011:EHH852049 DXL852011:DXL852049 DNP852011:DNP852049 DDT852011:DDT852049 CTX852011:CTX852049 CKB852011:CKB852049 CAF852011:CAF852049 BQJ852011:BQJ852049 BGN852011:BGN852049 AWR852011:AWR852049 AMV852011:AMV852049 ACZ852011:ACZ852049 TD852011:TD852049 JH852011:JH852049 L852011:L852049 WVT786475:WVT786513 WLX786475:WLX786513 WCB786475:WCB786513 VSF786475:VSF786513 VIJ786475:VIJ786513 UYN786475:UYN786513 UOR786475:UOR786513 UEV786475:UEV786513 TUZ786475:TUZ786513 TLD786475:TLD786513 TBH786475:TBH786513 SRL786475:SRL786513 SHP786475:SHP786513 RXT786475:RXT786513 RNX786475:RNX786513 REB786475:REB786513 QUF786475:QUF786513 QKJ786475:QKJ786513 QAN786475:QAN786513 PQR786475:PQR786513 PGV786475:PGV786513 OWZ786475:OWZ786513 OND786475:OND786513 ODH786475:ODH786513 NTL786475:NTL786513 NJP786475:NJP786513 MZT786475:MZT786513 MPX786475:MPX786513 MGB786475:MGB786513 LWF786475:LWF786513 LMJ786475:LMJ786513 LCN786475:LCN786513 KSR786475:KSR786513 KIV786475:KIV786513 JYZ786475:JYZ786513 JPD786475:JPD786513 JFH786475:JFH786513 IVL786475:IVL786513 ILP786475:ILP786513 IBT786475:IBT786513 HRX786475:HRX786513 HIB786475:HIB786513 GYF786475:GYF786513 GOJ786475:GOJ786513 GEN786475:GEN786513 FUR786475:FUR786513 FKV786475:FKV786513 FAZ786475:FAZ786513 ERD786475:ERD786513 EHH786475:EHH786513 DXL786475:DXL786513 DNP786475:DNP786513 DDT786475:DDT786513 CTX786475:CTX786513 CKB786475:CKB786513 CAF786475:CAF786513 BQJ786475:BQJ786513 BGN786475:BGN786513 AWR786475:AWR786513 AMV786475:AMV786513 ACZ786475:ACZ786513 TD786475:TD786513 JH786475:JH786513 L786475:L786513 WVT720939:WVT720977 WLX720939:WLX720977 WCB720939:WCB720977 VSF720939:VSF720977 VIJ720939:VIJ720977 UYN720939:UYN720977 UOR720939:UOR720977 UEV720939:UEV720977 TUZ720939:TUZ720977 TLD720939:TLD720977 TBH720939:TBH720977 SRL720939:SRL720977 SHP720939:SHP720977 RXT720939:RXT720977 RNX720939:RNX720977 REB720939:REB720977 QUF720939:QUF720977 QKJ720939:QKJ720977 QAN720939:QAN720977 PQR720939:PQR720977 PGV720939:PGV720977 OWZ720939:OWZ720977 OND720939:OND720977 ODH720939:ODH720977 NTL720939:NTL720977 NJP720939:NJP720977 MZT720939:MZT720977 MPX720939:MPX720977 MGB720939:MGB720977 LWF720939:LWF720977 LMJ720939:LMJ720977 LCN720939:LCN720977 KSR720939:KSR720977 KIV720939:KIV720977 JYZ720939:JYZ720977 JPD720939:JPD720977 JFH720939:JFH720977 IVL720939:IVL720977 ILP720939:ILP720977 IBT720939:IBT720977 HRX720939:HRX720977 HIB720939:HIB720977 GYF720939:GYF720977 GOJ720939:GOJ720977 GEN720939:GEN720977 FUR720939:FUR720977 FKV720939:FKV720977 FAZ720939:FAZ720977 ERD720939:ERD720977 EHH720939:EHH720977 DXL720939:DXL720977 DNP720939:DNP720977 DDT720939:DDT720977 CTX720939:CTX720977 CKB720939:CKB720977 CAF720939:CAF720977 BQJ720939:BQJ720977 BGN720939:BGN720977 AWR720939:AWR720977 AMV720939:AMV720977 ACZ720939:ACZ720977 TD720939:TD720977 JH720939:JH720977 L720939:L720977 WVT655403:WVT655441 WLX655403:WLX655441 WCB655403:WCB655441 VSF655403:VSF655441 VIJ655403:VIJ655441 UYN655403:UYN655441 UOR655403:UOR655441 UEV655403:UEV655441 TUZ655403:TUZ655441 TLD655403:TLD655441 TBH655403:TBH655441 SRL655403:SRL655441 SHP655403:SHP655441 RXT655403:RXT655441 RNX655403:RNX655441 REB655403:REB655441 QUF655403:QUF655441 QKJ655403:QKJ655441 QAN655403:QAN655441 PQR655403:PQR655441 PGV655403:PGV655441 OWZ655403:OWZ655441 OND655403:OND655441 ODH655403:ODH655441 NTL655403:NTL655441 NJP655403:NJP655441 MZT655403:MZT655441 MPX655403:MPX655441 MGB655403:MGB655441 LWF655403:LWF655441 LMJ655403:LMJ655441 LCN655403:LCN655441 KSR655403:KSR655441 KIV655403:KIV655441 JYZ655403:JYZ655441 JPD655403:JPD655441 JFH655403:JFH655441 IVL655403:IVL655441 ILP655403:ILP655441 IBT655403:IBT655441 HRX655403:HRX655441 HIB655403:HIB655441 GYF655403:GYF655441 GOJ655403:GOJ655441 GEN655403:GEN655441 FUR655403:FUR655441 FKV655403:FKV655441 FAZ655403:FAZ655441 ERD655403:ERD655441 EHH655403:EHH655441 DXL655403:DXL655441 DNP655403:DNP655441 DDT655403:DDT655441 CTX655403:CTX655441 CKB655403:CKB655441 CAF655403:CAF655441 BQJ655403:BQJ655441 BGN655403:BGN655441 AWR655403:AWR655441 AMV655403:AMV655441 ACZ655403:ACZ655441 TD655403:TD655441 JH655403:JH655441 L655403:L655441 WVT589867:WVT589905 WLX589867:WLX589905 WCB589867:WCB589905 VSF589867:VSF589905 VIJ589867:VIJ589905 UYN589867:UYN589905 UOR589867:UOR589905 UEV589867:UEV589905 TUZ589867:TUZ589905 TLD589867:TLD589905 TBH589867:TBH589905 SRL589867:SRL589905 SHP589867:SHP589905 RXT589867:RXT589905 RNX589867:RNX589905 REB589867:REB589905 QUF589867:QUF589905 QKJ589867:QKJ589905 QAN589867:QAN589905 PQR589867:PQR589905 PGV589867:PGV589905 OWZ589867:OWZ589905 OND589867:OND589905 ODH589867:ODH589905 NTL589867:NTL589905 NJP589867:NJP589905 MZT589867:MZT589905 MPX589867:MPX589905 MGB589867:MGB589905 LWF589867:LWF589905 LMJ589867:LMJ589905 LCN589867:LCN589905 KSR589867:KSR589905 KIV589867:KIV589905 JYZ589867:JYZ589905 JPD589867:JPD589905 JFH589867:JFH589905 IVL589867:IVL589905 ILP589867:ILP589905 IBT589867:IBT589905 HRX589867:HRX589905 HIB589867:HIB589905 GYF589867:GYF589905 GOJ589867:GOJ589905 GEN589867:GEN589905 FUR589867:FUR589905 FKV589867:FKV589905 FAZ589867:FAZ589905 ERD589867:ERD589905 EHH589867:EHH589905 DXL589867:DXL589905 DNP589867:DNP589905 DDT589867:DDT589905 CTX589867:CTX589905 CKB589867:CKB589905 CAF589867:CAF589905 BQJ589867:BQJ589905 BGN589867:BGN589905 AWR589867:AWR589905 AMV589867:AMV589905 ACZ589867:ACZ589905 TD589867:TD589905 JH589867:JH589905 L589867:L589905 WVT524331:WVT524369 WLX524331:WLX524369 WCB524331:WCB524369 VSF524331:VSF524369 VIJ524331:VIJ524369 UYN524331:UYN524369 UOR524331:UOR524369 UEV524331:UEV524369 TUZ524331:TUZ524369 TLD524331:TLD524369 TBH524331:TBH524369 SRL524331:SRL524369 SHP524331:SHP524369 RXT524331:RXT524369 RNX524331:RNX524369 REB524331:REB524369 QUF524331:QUF524369 QKJ524331:QKJ524369 QAN524331:QAN524369 PQR524331:PQR524369 PGV524331:PGV524369 OWZ524331:OWZ524369 OND524331:OND524369 ODH524331:ODH524369 NTL524331:NTL524369 NJP524331:NJP524369 MZT524331:MZT524369 MPX524331:MPX524369 MGB524331:MGB524369 LWF524331:LWF524369 LMJ524331:LMJ524369 LCN524331:LCN524369 KSR524331:KSR524369 KIV524331:KIV524369 JYZ524331:JYZ524369 JPD524331:JPD524369 JFH524331:JFH524369 IVL524331:IVL524369 ILP524331:ILP524369 IBT524331:IBT524369 HRX524331:HRX524369 HIB524331:HIB524369 GYF524331:GYF524369 GOJ524331:GOJ524369 GEN524331:GEN524369 FUR524331:FUR524369 FKV524331:FKV524369 FAZ524331:FAZ524369 ERD524331:ERD524369 EHH524331:EHH524369 DXL524331:DXL524369 DNP524331:DNP524369 DDT524331:DDT524369 CTX524331:CTX524369 CKB524331:CKB524369 CAF524331:CAF524369 BQJ524331:BQJ524369 BGN524331:BGN524369 AWR524331:AWR524369 AMV524331:AMV524369 ACZ524331:ACZ524369 TD524331:TD524369 JH524331:JH524369 L524331:L524369 WVT458795:WVT458833 WLX458795:WLX458833 WCB458795:WCB458833 VSF458795:VSF458833 VIJ458795:VIJ458833 UYN458795:UYN458833 UOR458795:UOR458833 UEV458795:UEV458833 TUZ458795:TUZ458833 TLD458795:TLD458833 TBH458795:TBH458833 SRL458795:SRL458833 SHP458795:SHP458833 RXT458795:RXT458833 RNX458795:RNX458833 REB458795:REB458833 QUF458795:QUF458833 QKJ458795:QKJ458833 QAN458795:QAN458833 PQR458795:PQR458833 PGV458795:PGV458833 OWZ458795:OWZ458833 OND458795:OND458833 ODH458795:ODH458833 NTL458795:NTL458833 NJP458795:NJP458833 MZT458795:MZT458833 MPX458795:MPX458833 MGB458795:MGB458833 LWF458795:LWF458833 LMJ458795:LMJ458833 LCN458795:LCN458833 KSR458795:KSR458833 KIV458795:KIV458833 JYZ458795:JYZ458833 JPD458795:JPD458833 JFH458795:JFH458833 IVL458795:IVL458833 ILP458795:ILP458833 IBT458795:IBT458833 HRX458795:HRX458833 HIB458795:HIB458833 GYF458795:GYF458833 GOJ458795:GOJ458833 GEN458795:GEN458833 FUR458795:FUR458833 FKV458795:FKV458833 FAZ458795:FAZ458833 ERD458795:ERD458833 EHH458795:EHH458833 DXL458795:DXL458833 DNP458795:DNP458833 DDT458795:DDT458833 CTX458795:CTX458833 CKB458795:CKB458833 CAF458795:CAF458833 BQJ458795:BQJ458833 BGN458795:BGN458833 AWR458795:AWR458833 AMV458795:AMV458833 ACZ458795:ACZ458833 TD458795:TD458833 JH458795:JH458833 L458795:L458833 WVT393259:WVT393297 WLX393259:WLX393297 WCB393259:WCB393297 VSF393259:VSF393297 VIJ393259:VIJ393297 UYN393259:UYN393297 UOR393259:UOR393297 UEV393259:UEV393297 TUZ393259:TUZ393297 TLD393259:TLD393297 TBH393259:TBH393297 SRL393259:SRL393297 SHP393259:SHP393297 RXT393259:RXT393297 RNX393259:RNX393297 REB393259:REB393297 QUF393259:QUF393297 QKJ393259:QKJ393297 QAN393259:QAN393297 PQR393259:PQR393297 PGV393259:PGV393297 OWZ393259:OWZ393297 OND393259:OND393297 ODH393259:ODH393297 NTL393259:NTL393297 NJP393259:NJP393297 MZT393259:MZT393297 MPX393259:MPX393297 MGB393259:MGB393297 LWF393259:LWF393297 LMJ393259:LMJ393297 LCN393259:LCN393297 KSR393259:KSR393297 KIV393259:KIV393297 JYZ393259:JYZ393297 JPD393259:JPD393297 JFH393259:JFH393297 IVL393259:IVL393297 ILP393259:ILP393297 IBT393259:IBT393297 HRX393259:HRX393297 HIB393259:HIB393297 GYF393259:GYF393297 GOJ393259:GOJ393297 GEN393259:GEN393297 FUR393259:FUR393297 FKV393259:FKV393297 FAZ393259:FAZ393297 ERD393259:ERD393297 EHH393259:EHH393297 DXL393259:DXL393297 DNP393259:DNP393297 DDT393259:DDT393297 CTX393259:CTX393297 CKB393259:CKB393297 CAF393259:CAF393297 BQJ393259:BQJ393297 BGN393259:BGN393297 AWR393259:AWR393297 AMV393259:AMV393297 ACZ393259:ACZ393297 TD393259:TD393297 JH393259:JH393297 L393259:L393297 WVT327723:WVT327761 WLX327723:WLX327761 WCB327723:WCB327761 VSF327723:VSF327761 VIJ327723:VIJ327761 UYN327723:UYN327761 UOR327723:UOR327761 UEV327723:UEV327761 TUZ327723:TUZ327761 TLD327723:TLD327761 TBH327723:TBH327761 SRL327723:SRL327761 SHP327723:SHP327761 RXT327723:RXT327761 RNX327723:RNX327761 REB327723:REB327761 QUF327723:QUF327761 QKJ327723:QKJ327761 QAN327723:QAN327761 PQR327723:PQR327761 PGV327723:PGV327761 OWZ327723:OWZ327761 OND327723:OND327761 ODH327723:ODH327761 NTL327723:NTL327761 NJP327723:NJP327761 MZT327723:MZT327761 MPX327723:MPX327761 MGB327723:MGB327761 LWF327723:LWF327761 LMJ327723:LMJ327761 LCN327723:LCN327761 KSR327723:KSR327761 KIV327723:KIV327761 JYZ327723:JYZ327761 JPD327723:JPD327761 JFH327723:JFH327761 IVL327723:IVL327761 ILP327723:ILP327761 IBT327723:IBT327761 HRX327723:HRX327761 HIB327723:HIB327761 GYF327723:GYF327761 GOJ327723:GOJ327761 GEN327723:GEN327761 FUR327723:FUR327761 FKV327723:FKV327761 FAZ327723:FAZ327761 ERD327723:ERD327761 EHH327723:EHH327761 DXL327723:DXL327761 DNP327723:DNP327761 DDT327723:DDT327761 CTX327723:CTX327761 CKB327723:CKB327761 CAF327723:CAF327761 BQJ327723:BQJ327761 BGN327723:BGN327761 AWR327723:AWR327761 AMV327723:AMV327761 ACZ327723:ACZ327761 TD327723:TD327761 JH327723:JH327761 L327723:L327761 WVT262187:WVT262225 WLX262187:WLX262225 WCB262187:WCB262225 VSF262187:VSF262225 VIJ262187:VIJ262225 UYN262187:UYN262225 UOR262187:UOR262225 UEV262187:UEV262225 TUZ262187:TUZ262225 TLD262187:TLD262225 TBH262187:TBH262225 SRL262187:SRL262225 SHP262187:SHP262225 RXT262187:RXT262225 RNX262187:RNX262225 REB262187:REB262225 QUF262187:QUF262225 QKJ262187:QKJ262225 QAN262187:QAN262225 PQR262187:PQR262225 PGV262187:PGV262225 OWZ262187:OWZ262225 OND262187:OND262225 ODH262187:ODH262225 NTL262187:NTL262225 NJP262187:NJP262225 MZT262187:MZT262225 MPX262187:MPX262225 MGB262187:MGB262225 LWF262187:LWF262225 LMJ262187:LMJ262225 LCN262187:LCN262225 KSR262187:KSR262225 KIV262187:KIV262225 JYZ262187:JYZ262225 JPD262187:JPD262225 JFH262187:JFH262225 IVL262187:IVL262225 ILP262187:ILP262225 IBT262187:IBT262225 HRX262187:HRX262225 HIB262187:HIB262225 GYF262187:GYF262225 GOJ262187:GOJ262225 GEN262187:GEN262225 FUR262187:FUR262225 FKV262187:FKV262225 FAZ262187:FAZ262225 ERD262187:ERD262225 EHH262187:EHH262225 DXL262187:DXL262225 DNP262187:DNP262225 DDT262187:DDT262225 CTX262187:CTX262225 CKB262187:CKB262225 CAF262187:CAF262225 BQJ262187:BQJ262225 BGN262187:BGN262225 AWR262187:AWR262225 AMV262187:AMV262225 ACZ262187:ACZ262225 TD262187:TD262225 JH262187:JH262225 L262187:L262225 WVT196651:WVT196689 WLX196651:WLX196689 WCB196651:WCB196689 VSF196651:VSF196689 VIJ196651:VIJ196689 UYN196651:UYN196689 UOR196651:UOR196689 UEV196651:UEV196689 TUZ196651:TUZ196689 TLD196651:TLD196689 TBH196651:TBH196689 SRL196651:SRL196689 SHP196651:SHP196689 RXT196651:RXT196689 RNX196651:RNX196689 REB196651:REB196689 QUF196651:QUF196689 QKJ196651:QKJ196689 QAN196651:QAN196689 PQR196651:PQR196689 PGV196651:PGV196689 OWZ196651:OWZ196689 OND196651:OND196689 ODH196651:ODH196689 NTL196651:NTL196689 NJP196651:NJP196689 MZT196651:MZT196689 MPX196651:MPX196689 MGB196651:MGB196689 LWF196651:LWF196689 LMJ196651:LMJ196689 LCN196651:LCN196689 KSR196651:KSR196689 KIV196651:KIV196689 JYZ196651:JYZ196689 JPD196651:JPD196689 JFH196651:JFH196689 IVL196651:IVL196689 ILP196651:ILP196689 IBT196651:IBT196689 HRX196651:HRX196689 HIB196651:HIB196689 GYF196651:GYF196689 GOJ196651:GOJ196689 GEN196651:GEN196689 FUR196651:FUR196689 FKV196651:FKV196689 FAZ196651:FAZ196689 ERD196651:ERD196689 EHH196651:EHH196689 DXL196651:DXL196689 DNP196651:DNP196689 DDT196651:DDT196689 CTX196651:CTX196689 CKB196651:CKB196689 CAF196651:CAF196689 BQJ196651:BQJ196689 BGN196651:BGN196689 AWR196651:AWR196689 AMV196651:AMV196689 ACZ196651:ACZ196689 TD196651:TD196689 JH196651:JH196689 L196651:L196689 WVT131115:WVT131153 WLX131115:WLX131153 WCB131115:WCB131153 VSF131115:VSF131153 VIJ131115:VIJ131153 UYN131115:UYN131153 UOR131115:UOR131153 UEV131115:UEV131153 TUZ131115:TUZ131153 TLD131115:TLD131153 TBH131115:TBH131153 SRL131115:SRL131153 SHP131115:SHP131153 RXT131115:RXT131153 RNX131115:RNX131153 REB131115:REB131153 QUF131115:QUF131153 QKJ131115:QKJ131153 QAN131115:QAN131153 PQR131115:PQR131153 PGV131115:PGV131153 OWZ131115:OWZ131153 OND131115:OND131153 ODH131115:ODH131153 NTL131115:NTL131153 NJP131115:NJP131153 MZT131115:MZT131153 MPX131115:MPX131153 MGB131115:MGB131153 LWF131115:LWF131153 LMJ131115:LMJ131153 LCN131115:LCN131153 KSR131115:KSR131153 KIV131115:KIV131153 JYZ131115:JYZ131153 JPD131115:JPD131153 JFH131115:JFH131153 IVL131115:IVL131153 ILP131115:ILP131153 IBT131115:IBT131153 HRX131115:HRX131153 HIB131115:HIB131153 GYF131115:GYF131153 GOJ131115:GOJ131153 GEN131115:GEN131153 FUR131115:FUR131153 FKV131115:FKV131153 FAZ131115:FAZ131153 ERD131115:ERD131153 EHH131115:EHH131153 DXL131115:DXL131153 DNP131115:DNP131153 DDT131115:DDT131153 CTX131115:CTX131153 CKB131115:CKB131153 CAF131115:CAF131153 BQJ131115:BQJ131153 BGN131115:BGN131153 AWR131115:AWR131153 AMV131115:AMV131153 ACZ131115:ACZ131153 TD131115:TD131153 JH131115:JH131153 L131115:L131153 WVT65579:WVT65617 WLX65579:WLX65617 WCB65579:WCB65617 VSF65579:VSF65617 VIJ65579:VIJ65617 UYN65579:UYN65617 UOR65579:UOR65617 UEV65579:UEV65617 TUZ65579:TUZ65617 TLD65579:TLD65617 TBH65579:TBH65617 SRL65579:SRL65617 SHP65579:SHP65617 RXT65579:RXT65617 RNX65579:RNX65617 REB65579:REB65617 QUF65579:QUF65617 QKJ65579:QKJ65617 QAN65579:QAN65617 PQR65579:PQR65617 PGV65579:PGV65617 OWZ65579:OWZ65617 OND65579:OND65617 ODH65579:ODH65617 NTL65579:NTL65617 NJP65579:NJP65617 MZT65579:MZT65617 MPX65579:MPX65617 MGB65579:MGB65617 LWF65579:LWF65617 LMJ65579:LMJ65617 LCN65579:LCN65617 KSR65579:KSR65617 KIV65579:KIV65617 JYZ65579:JYZ65617 JPD65579:JPD65617 JFH65579:JFH65617 IVL65579:IVL65617 ILP65579:ILP65617 IBT65579:IBT65617 HRX65579:HRX65617 HIB65579:HIB65617 GYF65579:GYF65617 GOJ65579:GOJ65617 GEN65579:GEN65617 FUR65579:FUR65617 FKV65579:FKV65617 FAZ65579:FAZ65617 ERD65579:ERD65617 EHH65579:EHH65617 DXL65579:DXL65617 DNP65579:DNP65617 DDT65579:DDT65617 CTX65579:CTX65617 CKB65579:CKB65617 CAF65579:CAF65617 BQJ65579:BQJ65617 BGN65579:BGN65617 AWR65579:AWR65617 AMV65579:AMV65617 ACZ65579:ACZ65617 TD65579:TD65617 JH65579:JH65617 L65579:L65617 WVT78:WVT82 WLX78:WLX82 WCB78:WCB82 VSF78:VSF82 VIJ78:VIJ82 UYN78:UYN82 UOR78:UOR82 UEV78:UEV82 TUZ78:TUZ82 TLD78:TLD82 TBH78:TBH82 SRL78:SRL82 SHP78:SHP82 RXT78:RXT82 RNX78:RNX82 REB78:REB82 QUF78:QUF82 QKJ78:QKJ82 QAN78:QAN82 PQR78:PQR82 PGV78:PGV82 OWZ78:OWZ82 OND78:OND82 ODH78:ODH82 NTL78:NTL82 NJP78:NJP82 MZT78:MZT82 MPX78:MPX82 MGB78:MGB82 LWF78:LWF82 LMJ78:LMJ82 LCN78:LCN82 KSR78:KSR82 KIV78:KIV82 JYZ78:JYZ82 JPD78:JPD82 JFH78:JFH82 IVL78:IVL82 ILP78:ILP82 IBT78:IBT82 HRX78:HRX82 HIB78:HIB82 GYF78:GYF82 GOJ78:GOJ82 GEN78:GEN82 FUR78:FUR82 FKV78:FKV82 FAZ78:FAZ82 ERD78:ERD82 EHH78:EHH82 DXL78:DXL82 DNP78:DNP82 DDT78:DDT82 CTX78:CTX82 CKB78:CKB82 CAF78:CAF82 BQJ78:BQJ82 BGN78:BGN82 AWR78:AWR82 AMV78:AMV82 ACZ78:ACZ82 TD78:TD82 JH78:JH82">
      <formula1>$H$141:$H$146</formula1>
    </dataValidation>
    <dataValidation type="list" allowBlank="1" showInputMessage="1" showErrorMessage="1" sqref="WVS983069:WVS983076 K78:K82 WLW983069:WLW983076 WCA983069:WCA983076 VSE983069:VSE983076 VII983069:VII983076 UYM983069:UYM983076 UOQ983069:UOQ983076 UEU983069:UEU983076 TUY983069:TUY983076 TLC983069:TLC983076 TBG983069:TBG983076 SRK983069:SRK983076 SHO983069:SHO983076 RXS983069:RXS983076 RNW983069:RNW983076 REA983069:REA983076 QUE983069:QUE983076 QKI983069:QKI983076 QAM983069:QAM983076 PQQ983069:PQQ983076 PGU983069:PGU983076 OWY983069:OWY983076 ONC983069:ONC983076 ODG983069:ODG983076 NTK983069:NTK983076 NJO983069:NJO983076 MZS983069:MZS983076 MPW983069:MPW983076 MGA983069:MGA983076 LWE983069:LWE983076 LMI983069:LMI983076 LCM983069:LCM983076 KSQ983069:KSQ983076 KIU983069:KIU983076 JYY983069:JYY983076 JPC983069:JPC983076 JFG983069:JFG983076 IVK983069:IVK983076 ILO983069:ILO983076 IBS983069:IBS983076 HRW983069:HRW983076 HIA983069:HIA983076 GYE983069:GYE983076 GOI983069:GOI983076 GEM983069:GEM983076 FUQ983069:FUQ983076 FKU983069:FKU983076 FAY983069:FAY983076 ERC983069:ERC983076 EHG983069:EHG983076 DXK983069:DXK983076 DNO983069:DNO983076 DDS983069:DDS983076 CTW983069:CTW983076 CKA983069:CKA983076 CAE983069:CAE983076 BQI983069:BQI983076 BGM983069:BGM983076 AWQ983069:AWQ983076 AMU983069:AMU983076 ACY983069:ACY983076 TC983069:TC983076 JG983069:JG983076 K983069:K983076 WVS917533:WVS917540 WLW917533:WLW917540 WCA917533:WCA917540 VSE917533:VSE917540 VII917533:VII917540 UYM917533:UYM917540 UOQ917533:UOQ917540 UEU917533:UEU917540 TUY917533:TUY917540 TLC917533:TLC917540 TBG917533:TBG917540 SRK917533:SRK917540 SHO917533:SHO917540 RXS917533:RXS917540 RNW917533:RNW917540 REA917533:REA917540 QUE917533:QUE917540 QKI917533:QKI917540 QAM917533:QAM917540 PQQ917533:PQQ917540 PGU917533:PGU917540 OWY917533:OWY917540 ONC917533:ONC917540 ODG917533:ODG917540 NTK917533:NTK917540 NJO917533:NJO917540 MZS917533:MZS917540 MPW917533:MPW917540 MGA917533:MGA917540 LWE917533:LWE917540 LMI917533:LMI917540 LCM917533:LCM917540 KSQ917533:KSQ917540 KIU917533:KIU917540 JYY917533:JYY917540 JPC917533:JPC917540 JFG917533:JFG917540 IVK917533:IVK917540 ILO917533:ILO917540 IBS917533:IBS917540 HRW917533:HRW917540 HIA917533:HIA917540 GYE917533:GYE917540 GOI917533:GOI917540 GEM917533:GEM917540 FUQ917533:FUQ917540 FKU917533:FKU917540 FAY917533:FAY917540 ERC917533:ERC917540 EHG917533:EHG917540 DXK917533:DXK917540 DNO917533:DNO917540 DDS917533:DDS917540 CTW917533:CTW917540 CKA917533:CKA917540 CAE917533:CAE917540 BQI917533:BQI917540 BGM917533:BGM917540 AWQ917533:AWQ917540 AMU917533:AMU917540 ACY917533:ACY917540 TC917533:TC917540 JG917533:JG917540 K917533:K917540 WVS851997:WVS852004 WLW851997:WLW852004 WCA851997:WCA852004 VSE851997:VSE852004 VII851997:VII852004 UYM851997:UYM852004 UOQ851997:UOQ852004 UEU851997:UEU852004 TUY851997:TUY852004 TLC851997:TLC852004 TBG851997:TBG852004 SRK851997:SRK852004 SHO851997:SHO852004 RXS851997:RXS852004 RNW851997:RNW852004 REA851997:REA852004 QUE851997:QUE852004 QKI851997:QKI852004 QAM851997:QAM852004 PQQ851997:PQQ852004 PGU851997:PGU852004 OWY851997:OWY852004 ONC851997:ONC852004 ODG851997:ODG852004 NTK851997:NTK852004 NJO851997:NJO852004 MZS851997:MZS852004 MPW851997:MPW852004 MGA851997:MGA852004 LWE851997:LWE852004 LMI851997:LMI852004 LCM851997:LCM852004 KSQ851997:KSQ852004 KIU851997:KIU852004 JYY851997:JYY852004 JPC851997:JPC852004 JFG851997:JFG852004 IVK851997:IVK852004 ILO851997:ILO852004 IBS851997:IBS852004 HRW851997:HRW852004 HIA851997:HIA852004 GYE851997:GYE852004 GOI851997:GOI852004 GEM851997:GEM852004 FUQ851997:FUQ852004 FKU851997:FKU852004 FAY851997:FAY852004 ERC851997:ERC852004 EHG851997:EHG852004 DXK851997:DXK852004 DNO851997:DNO852004 DDS851997:DDS852004 CTW851997:CTW852004 CKA851997:CKA852004 CAE851997:CAE852004 BQI851997:BQI852004 BGM851997:BGM852004 AWQ851997:AWQ852004 AMU851997:AMU852004 ACY851997:ACY852004 TC851997:TC852004 JG851997:JG852004 K851997:K852004 WVS786461:WVS786468 WLW786461:WLW786468 WCA786461:WCA786468 VSE786461:VSE786468 VII786461:VII786468 UYM786461:UYM786468 UOQ786461:UOQ786468 UEU786461:UEU786468 TUY786461:TUY786468 TLC786461:TLC786468 TBG786461:TBG786468 SRK786461:SRK786468 SHO786461:SHO786468 RXS786461:RXS786468 RNW786461:RNW786468 REA786461:REA786468 QUE786461:QUE786468 QKI786461:QKI786468 QAM786461:QAM786468 PQQ786461:PQQ786468 PGU786461:PGU786468 OWY786461:OWY786468 ONC786461:ONC786468 ODG786461:ODG786468 NTK786461:NTK786468 NJO786461:NJO786468 MZS786461:MZS786468 MPW786461:MPW786468 MGA786461:MGA786468 LWE786461:LWE786468 LMI786461:LMI786468 LCM786461:LCM786468 KSQ786461:KSQ786468 KIU786461:KIU786468 JYY786461:JYY786468 JPC786461:JPC786468 JFG786461:JFG786468 IVK786461:IVK786468 ILO786461:ILO786468 IBS786461:IBS786468 HRW786461:HRW786468 HIA786461:HIA786468 GYE786461:GYE786468 GOI786461:GOI786468 GEM786461:GEM786468 FUQ786461:FUQ786468 FKU786461:FKU786468 FAY786461:FAY786468 ERC786461:ERC786468 EHG786461:EHG786468 DXK786461:DXK786468 DNO786461:DNO786468 DDS786461:DDS786468 CTW786461:CTW786468 CKA786461:CKA786468 CAE786461:CAE786468 BQI786461:BQI786468 BGM786461:BGM786468 AWQ786461:AWQ786468 AMU786461:AMU786468 ACY786461:ACY786468 TC786461:TC786468 JG786461:JG786468 K786461:K786468 WVS720925:WVS720932 WLW720925:WLW720932 WCA720925:WCA720932 VSE720925:VSE720932 VII720925:VII720932 UYM720925:UYM720932 UOQ720925:UOQ720932 UEU720925:UEU720932 TUY720925:TUY720932 TLC720925:TLC720932 TBG720925:TBG720932 SRK720925:SRK720932 SHO720925:SHO720932 RXS720925:RXS720932 RNW720925:RNW720932 REA720925:REA720932 QUE720925:QUE720932 QKI720925:QKI720932 QAM720925:QAM720932 PQQ720925:PQQ720932 PGU720925:PGU720932 OWY720925:OWY720932 ONC720925:ONC720932 ODG720925:ODG720932 NTK720925:NTK720932 NJO720925:NJO720932 MZS720925:MZS720932 MPW720925:MPW720932 MGA720925:MGA720932 LWE720925:LWE720932 LMI720925:LMI720932 LCM720925:LCM720932 KSQ720925:KSQ720932 KIU720925:KIU720932 JYY720925:JYY720932 JPC720925:JPC720932 JFG720925:JFG720932 IVK720925:IVK720932 ILO720925:ILO720932 IBS720925:IBS720932 HRW720925:HRW720932 HIA720925:HIA720932 GYE720925:GYE720932 GOI720925:GOI720932 GEM720925:GEM720932 FUQ720925:FUQ720932 FKU720925:FKU720932 FAY720925:FAY720932 ERC720925:ERC720932 EHG720925:EHG720932 DXK720925:DXK720932 DNO720925:DNO720932 DDS720925:DDS720932 CTW720925:CTW720932 CKA720925:CKA720932 CAE720925:CAE720932 BQI720925:BQI720932 BGM720925:BGM720932 AWQ720925:AWQ720932 AMU720925:AMU720932 ACY720925:ACY720932 TC720925:TC720932 JG720925:JG720932 K720925:K720932 WVS655389:WVS655396 WLW655389:WLW655396 WCA655389:WCA655396 VSE655389:VSE655396 VII655389:VII655396 UYM655389:UYM655396 UOQ655389:UOQ655396 UEU655389:UEU655396 TUY655389:TUY655396 TLC655389:TLC655396 TBG655389:TBG655396 SRK655389:SRK655396 SHO655389:SHO655396 RXS655389:RXS655396 RNW655389:RNW655396 REA655389:REA655396 QUE655389:QUE655396 QKI655389:QKI655396 QAM655389:QAM655396 PQQ655389:PQQ655396 PGU655389:PGU655396 OWY655389:OWY655396 ONC655389:ONC655396 ODG655389:ODG655396 NTK655389:NTK655396 NJO655389:NJO655396 MZS655389:MZS655396 MPW655389:MPW655396 MGA655389:MGA655396 LWE655389:LWE655396 LMI655389:LMI655396 LCM655389:LCM655396 KSQ655389:KSQ655396 KIU655389:KIU655396 JYY655389:JYY655396 JPC655389:JPC655396 JFG655389:JFG655396 IVK655389:IVK655396 ILO655389:ILO655396 IBS655389:IBS655396 HRW655389:HRW655396 HIA655389:HIA655396 GYE655389:GYE655396 GOI655389:GOI655396 GEM655389:GEM655396 FUQ655389:FUQ655396 FKU655389:FKU655396 FAY655389:FAY655396 ERC655389:ERC655396 EHG655389:EHG655396 DXK655389:DXK655396 DNO655389:DNO655396 DDS655389:DDS655396 CTW655389:CTW655396 CKA655389:CKA655396 CAE655389:CAE655396 BQI655389:BQI655396 BGM655389:BGM655396 AWQ655389:AWQ655396 AMU655389:AMU655396 ACY655389:ACY655396 TC655389:TC655396 JG655389:JG655396 K655389:K655396 WVS589853:WVS589860 WLW589853:WLW589860 WCA589853:WCA589860 VSE589853:VSE589860 VII589853:VII589860 UYM589853:UYM589860 UOQ589853:UOQ589860 UEU589853:UEU589860 TUY589853:TUY589860 TLC589853:TLC589860 TBG589853:TBG589860 SRK589853:SRK589860 SHO589853:SHO589860 RXS589853:RXS589860 RNW589853:RNW589860 REA589853:REA589860 QUE589853:QUE589860 QKI589853:QKI589860 QAM589853:QAM589860 PQQ589853:PQQ589860 PGU589853:PGU589860 OWY589853:OWY589860 ONC589853:ONC589860 ODG589853:ODG589860 NTK589853:NTK589860 NJO589853:NJO589860 MZS589853:MZS589860 MPW589853:MPW589860 MGA589853:MGA589860 LWE589853:LWE589860 LMI589853:LMI589860 LCM589853:LCM589860 KSQ589853:KSQ589860 KIU589853:KIU589860 JYY589853:JYY589860 JPC589853:JPC589860 JFG589853:JFG589860 IVK589853:IVK589860 ILO589853:ILO589860 IBS589853:IBS589860 HRW589853:HRW589860 HIA589853:HIA589860 GYE589853:GYE589860 GOI589853:GOI589860 GEM589853:GEM589860 FUQ589853:FUQ589860 FKU589853:FKU589860 FAY589853:FAY589860 ERC589853:ERC589860 EHG589853:EHG589860 DXK589853:DXK589860 DNO589853:DNO589860 DDS589853:DDS589860 CTW589853:CTW589860 CKA589853:CKA589860 CAE589853:CAE589860 BQI589853:BQI589860 BGM589853:BGM589860 AWQ589853:AWQ589860 AMU589853:AMU589860 ACY589853:ACY589860 TC589853:TC589860 JG589853:JG589860 K589853:K589860 WVS524317:WVS524324 WLW524317:WLW524324 WCA524317:WCA524324 VSE524317:VSE524324 VII524317:VII524324 UYM524317:UYM524324 UOQ524317:UOQ524324 UEU524317:UEU524324 TUY524317:TUY524324 TLC524317:TLC524324 TBG524317:TBG524324 SRK524317:SRK524324 SHO524317:SHO524324 RXS524317:RXS524324 RNW524317:RNW524324 REA524317:REA524324 QUE524317:QUE524324 QKI524317:QKI524324 QAM524317:QAM524324 PQQ524317:PQQ524324 PGU524317:PGU524324 OWY524317:OWY524324 ONC524317:ONC524324 ODG524317:ODG524324 NTK524317:NTK524324 NJO524317:NJO524324 MZS524317:MZS524324 MPW524317:MPW524324 MGA524317:MGA524324 LWE524317:LWE524324 LMI524317:LMI524324 LCM524317:LCM524324 KSQ524317:KSQ524324 KIU524317:KIU524324 JYY524317:JYY524324 JPC524317:JPC524324 JFG524317:JFG524324 IVK524317:IVK524324 ILO524317:ILO524324 IBS524317:IBS524324 HRW524317:HRW524324 HIA524317:HIA524324 GYE524317:GYE524324 GOI524317:GOI524324 GEM524317:GEM524324 FUQ524317:FUQ524324 FKU524317:FKU524324 FAY524317:FAY524324 ERC524317:ERC524324 EHG524317:EHG524324 DXK524317:DXK524324 DNO524317:DNO524324 DDS524317:DDS524324 CTW524317:CTW524324 CKA524317:CKA524324 CAE524317:CAE524324 BQI524317:BQI524324 BGM524317:BGM524324 AWQ524317:AWQ524324 AMU524317:AMU524324 ACY524317:ACY524324 TC524317:TC524324 JG524317:JG524324 K524317:K524324 WVS458781:WVS458788 WLW458781:WLW458788 WCA458781:WCA458788 VSE458781:VSE458788 VII458781:VII458788 UYM458781:UYM458788 UOQ458781:UOQ458788 UEU458781:UEU458788 TUY458781:TUY458788 TLC458781:TLC458788 TBG458781:TBG458788 SRK458781:SRK458788 SHO458781:SHO458788 RXS458781:RXS458788 RNW458781:RNW458788 REA458781:REA458788 QUE458781:QUE458788 QKI458781:QKI458788 QAM458781:QAM458788 PQQ458781:PQQ458788 PGU458781:PGU458788 OWY458781:OWY458788 ONC458781:ONC458788 ODG458781:ODG458788 NTK458781:NTK458788 NJO458781:NJO458788 MZS458781:MZS458788 MPW458781:MPW458788 MGA458781:MGA458788 LWE458781:LWE458788 LMI458781:LMI458788 LCM458781:LCM458788 KSQ458781:KSQ458788 KIU458781:KIU458788 JYY458781:JYY458788 JPC458781:JPC458788 JFG458781:JFG458788 IVK458781:IVK458788 ILO458781:ILO458788 IBS458781:IBS458788 HRW458781:HRW458788 HIA458781:HIA458788 GYE458781:GYE458788 GOI458781:GOI458788 GEM458781:GEM458788 FUQ458781:FUQ458788 FKU458781:FKU458788 FAY458781:FAY458788 ERC458781:ERC458788 EHG458781:EHG458788 DXK458781:DXK458788 DNO458781:DNO458788 DDS458781:DDS458788 CTW458781:CTW458788 CKA458781:CKA458788 CAE458781:CAE458788 BQI458781:BQI458788 BGM458781:BGM458788 AWQ458781:AWQ458788 AMU458781:AMU458788 ACY458781:ACY458788 TC458781:TC458788 JG458781:JG458788 K458781:K458788 WVS393245:WVS393252 WLW393245:WLW393252 WCA393245:WCA393252 VSE393245:VSE393252 VII393245:VII393252 UYM393245:UYM393252 UOQ393245:UOQ393252 UEU393245:UEU393252 TUY393245:TUY393252 TLC393245:TLC393252 TBG393245:TBG393252 SRK393245:SRK393252 SHO393245:SHO393252 RXS393245:RXS393252 RNW393245:RNW393252 REA393245:REA393252 QUE393245:QUE393252 QKI393245:QKI393252 QAM393245:QAM393252 PQQ393245:PQQ393252 PGU393245:PGU393252 OWY393245:OWY393252 ONC393245:ONC393252 ODG393245:ODG393252 NTK393245:NTK393252 NJO393245:NJO393252 MZS393245:MZS393252 MPW393245:MPW393252 MGA393245:MGA393252 LWE393245:LWE393252 LMI393245:LMI393252 LCM393245:LCM393252 KSQ393245:KSQ393252 KIU393245:KIU393252 JYY393245:JYY393252 JPC393245:JPC393252 JFG393245:JFG393252 IVK393245:IVK393252 ILO393245:ILO393252 IBS393245:IBS393252 HRW393245:HRW393252 HIA393245:HIA393252 GYE393245:GYE393252 GOI393245:GOI393252 GEM393245:GEM393252 FUQ393245:FUQ393252 FKU393245:FKU393252 FAY393245:FAY393252 ERC393245:ERC393252 EHG393245:EHG393252 DXK393245:DXK393252 DNO393245:DNO393252 DDS393245:DDS393252 CTW393245:CTW393252 CKA393245:CKA393252 CAE393245:CAE393252 BQI393245:BQI393252 BGM393245:BGM393252 AWQ393245:AWQ393252 AMU393245:AMU393252 ACY393245:ACY393252 TC393245:TC393252 JG393245:JG393252 K393245:K393252 WVS327709:WVS327716 WLW327709:WLW327716 WCA327709:WCA327716 VSE327709:VSE327716 VII327709:VII327716 UYM327709:UYM327716 UOQ327709:UOQ327716 UEU327709:UEU327716 TUY327709:TUY327716 TLC327709:TLC327716 TBG327709:TBG327716 SRK327709:SRK327716 SHO327709:SHO327716 RXS327709:RXS327716 RNW327709:RNW327716 REA327709:REA327716 QUE327709:QUE327716 QKI327709:QKI327716 QAM327709:QAM327716 PQQ327709:PQQ327716 PGU327709:PGU327716 OWY327709:OWY327716 ONC327709:ONC327716 ODG327709:ODG327716 NTK327709:NTK327716 NJO327709:NJO327716 MZS327709:MZS327716 MPW327709:MPW327716 MGA327709:MGA327716 LWE327709:LWE327716 LMI327709:LMI327716 LCM327709:LCM327716 KSQ327709:KSQ327716 KIU327709:KIU327716 JYY327709:JYY327716 JPC327709:JPC327716 JFG327709:JFG327716 IVK327709:IVK327716 ILO327709:ILO327716 IBS327709:IBS327716 HRW327709:HRW327716 HIA327709:HIA327716 GYE327709:GYE327716 GOI327709:GOI327716 GEM327709:GEM327716 FUQ327709:FUQ327716 FKU327709:FKU327716 FAY327709:FAY327716 ERC327709:ERC327716 EHG327709:EHG327716 DXK327709:DXK327716 DNO327709:DNO327716 DDS327709:DDS327716 CTW327709:CTW327716 CKA327709:CKA327716 CAE327709:CAE327716 BQI327709:BQI327716 BGM327709:BGM327716 AWQ327709:AWQ327716 AMU327709:AMU327716 ACY327709:ACY327716 TC327709:TC327716 JG327709:JG327716 K327709:K327716 WVS262173:WVS262180 WLW262173:WLW262180 WCA262173:WCA262180 VSE262173:VSE262180 VII262173:VII262180 UYM262173:UYM262180 UOQ262173:UOQ262180 UEU262173:UEU262180 TUY262173:TUY262180 TLC262173:TLC262180 TBG262173:TBG262180 SRK262173:SRK262180 SHO262173:SHO262180 RXS262173:RXS262180 RNW262173:RNW262180 REA262173:REA262180 QUE262173:QUE262180 QKI262173:QKI262180 QAM262173:QAM262180 PQQ262173:PQQ262180 PGU262173:PGU262180 OWY262173:OWY262180 ONC262173:ONC262180 ODG262173:ODG262180 NTK262173:NTK262180 NJO262173:NJO262180 MZS262173:MZS262180 MPW262173:MPW262180 MGA262173:MGA262180 LWE262173:LWE262180 LMI262173:LMI262180 LCM262173:LCM262180 KSQ262173:KSQ262180 KIU262173:KIU262180 JYY262173:JYY262180 JPC262173:JPC262180 JFG262173:JFG262180 IVK262173:IVK262180 ILO262173:ILO262180 IBS262173:IBS262180 HRW262173:HRW262180 HIA262173:HIA262180 GYE262173:GYE262180 GOI262173:GOI262180 GEM262173:GEM262180 FUQ262173:FUQ262180 FKU262173:FKU262180 FAY262173:FAY262180 ERC262173:ERC262180 EHG262173:EHG262180 DXK262173:DXK262180 DNO262173:DNO262180 DDS262173:DDS262180 CTW262173:CTW262180 CKA262173:CKA262180 CAE262173:CAE262180 BQI262173:BQI262180 BGM262173:BGM262180 AWQ262173:AWQ262180 AMU262173:AMU262180 ACY262173:ACY262180 TC262173:TC262180 JG262173:JG262180 K262173:K262180 WVS196637:WVS196644 WLW196637:WLW196644 WCA196637:WCA196644 VSE196637:VSE196644 VII196637:VII196644 UYM196637:UYM196644 UOQ196637:UOQ196644 UEU196637:UEU196644 TUY196637:TUY196644 TLC196637:TLC196644 TBG196637:TBG196644 SRK196637:SRK196644 SHO196637:SHO196644 RXS196637:RXS196644 RNW196637:RNW196644 REA196637:REA196644 QUE196637:QUE196644 QKI196637:QKI196644 QAM196637:QAM196644 PQQ196637:PQQ196644 PGU196637:PGU196644 OWY196637:OWY196644 ONC196637:ONC196644 ODG196637:ODG196644 NTK196637:NTK196644 NJO196637:NJO196644 MZS196637:MZS196644 MPW196637:MPW196644 MGA196637:MGA196644 LWE196637:LWE196644 LMI196637:LMI196644 LCM196637:LCM196644 KSQ196637:KSQ196644 KIU196637:KIU196644 JYY196637:JYY196644 JPC196637:JPC196644 JFG196637:JFG196644 IVK196637:IVK196644 ILO196637:ILO196644 IBS196637:IBS196644 HRW196637:HRW196644 HIA196637:HIA196644 GYE196637:GYE196644 GOI196637:GOI196644 GEM196637:GEM196644 FUQ196637:FUQ196644 FKU196637:FKU196644 FAY196637:FAY196644 ERC196637:ERC196644 EHG196637:EHG196644 DXK196637:DXK196644 DNO196637:DNO196644 DDS196637:DDS196644 CTW196637:CTW196644 CKA196637:CKA196644 CAE196637:CAE196644 BQI196637:BQI196644 BGM196637:BGM196644 AWQ196637:AWQ196644 AMU196637:AMU196644 ACY196637:ACY196644 TC196637:TC196644 JG196637:JG196644 K196637:K196644 WVS131101:WVS131108 WLW131101:WLW131108 WCA131101:WCA131108 VSE131101:VSE131108 VII131101:VII131108 UYM131101:UYM131108 UOQ131101:UOQ131108 UEU131101:UEU131108 TUY131101:TUY131108 TLC131101:TLC131108 TBG131101:TBG131108 SRK131101:SRK131108 SHO131101:SHO131108 RXS131101:RXS131108 RNW131101:RNW131108 REA131101:REA131108 QUE131101:QUE131108 QKI131101:QKI131108 QAM131101:QAM131108 PQQ131101:PQQ131108 PGU131101:PGU131108 OWY131101:OWY131108 ONC131101:ONC131108 ODG131101:ODG131108 NTK131101:NTK131108 NJO131101:NJO131108 MZS131101:MZS131108 MPW131101:MPW131108 MGA131101:MGA131108 LWE131101:LWE131108 LMI131101:LMI131108 LCM131101:LCM131108 KSQ131101:KSQ131108 KIU131101:KIU131108 JYY131101:JYY131108 JPC131101:JPC131108 JFG131101:JFG131108 IVK131101:IVK131108 ILO131101:ILO131108 IBS131101:IBS131108 HRW131101:HRW131108 HIA131101:HIA131108 GYE131101:GYE131108 GOI131101:GOI131108 GEM131101:GEM131108 FUQ131101:FUQ131108 FKU131101:FKU131108 FAY131101:FAY131108 ERC131101:ERC131108 EHG131101:EHG131108 DXK131101:DXK131108 DNO131101:DNO131108 DDS131101:DDS131108 CTW131101:CTW131108 CKA131101:CKA131108 CAE131101:CAE131108 BQI131101:BQI131108 BGM131101:BGM131108 AWQ131101:AWQ131108 AMU131101:AMU131108 ACY131101:ACY131108 TC131101:TC131108 JG131101:JG131108 K131101:K131108 WVS65565:WVS65572 WLW65565:WLW65572 WCA65565:WCA65572 VSE65565:VSE65572 VII65565:VII65572 UYM65565:UYM65572 UOQ65565:UOQ65572 UEU65565:UEU65572 TUY65565:TUY65572 TLC65565:TLC65572 TBG65565:TBG65572 SRK65565:SRK65572 SHO65565:SHO65572 RXS65565:RXS65572 RNW65565:RNW65572 REA65565:REA65572 QUE65565:QUE65572 QKI65565:QKI65572 QAM65565:QAM65572 PQQ65565:PQQ65572 PGU65565:PGU65572 OWY65565:OWY65572 ONC65565:ONC65572 ODG65565:ODG65572 NTK65565:NTK65572 NJO65565:NJO65572 MZS65565:MZS65572 MPW65565:MPW65572 MGA65565:MGA65572 LWE65565:LWE65572 LMI65565:LMI65572 LCM65565:LCM65572 KSQ65565:KSQ65572 KIU65565:KIU65572 JYY65565:JYY65572 JPC65565:JPC65572 JFG65565:JFG65572 IVK65565:IVK65572 ILO65565:ILO65572 IBS65565:IBS65572 HRW65565:HRW65572 HIA65565:HIA65572 GYE65565:GYE65572 GOI65565:GOI65572 GEM65565:GEM65572 FUQ65565:FUQ65572 FKU65565:FKU65572 FAY65565:FAY65572 ERC65565:ERC65572 EHG65565:EHG65572 DXK65565:DXK65572 DNO65565:DNO65572 DDS65565:DDS65572 CTW65565:CTW65572 CKA65565:CKA65572 CAE65565:CAE65572 BQI65565:BQI65572 BGM65565:BGM65572 AWQ65565:AWQ65572 AMU65565:AMU65572 ACY65565:ACY65572 TC65565:TC65572 JG65565:JG65572 K65565:K65572 WVS69:WVS72 WLW69:WLW72 WCA69:WCA72 VSE69:VSE72 VII69:VII72 UYM69:UYM72 UOQ69:UOQ72 UEU69:UEU72 TUY69:TUY72 TLC69:TLC72 TBG69:TBG72 SRK69:SRK72 SHO69:SHO72 RXS69:RXS72 RNW69:RNW72 REA69:REA72 QUE69:QUE72 QKI69:QKI72 QAM69:QAM72 PQQ69:PQQ72 PGU69:PGU72 OWY69:OWY72 ONC69:ONC72 ODG69:ODG72 NTK69:NTK72 NJO69:NJO72 MZS69:MZS72 MPW69:MPW72 MGA69:MGA72 LWE69:LWE72 LMI69:LMI72 LCM69:LCM72 KSQ69:KSQ72 KIU69:KIU72 JYY69:JYY72 JPC69:JPC72 JFG69:JFG72 IVK69:IVK72 ILO69:ILO72 IBS69:IBS72 HRW69:HRW72 HIA69:HIA72 GYE69:GYE72 GOI69:GOI72 GEM69:GEM72 FUQ69:FUQ72 FKU69:FKU72 FAY69:FAY72 ERC69:ERC72 EHG69:EHG72 DXK69:DXK72 DNO69:DNO72 DDS69:DDS72 CTW69:CTW72 CKA69:CKA72 CAE69:CAE72 BQI69:BQI72 BGM69:BGM72 AWQ69:AWQ72 AMU69:AMU72 ACY69:ACY72 TC69:TC72 JG69:JG72 K69:K72 WVS983083:WVS983121 WLW983083:WLW983121 WCA983083:WCA983121 VSE983083:VSE983121 VII983083:VII983121 UYM983083:UYM983121 UOQ983083:UOQ983121 UEU983083:UEU983121 TUY983083:TUY983121 TLC983083:TLC983121 TBG983083:TBG983121 SRK983083:SRK983121 SHO983083:SHO983121 RXS983083:RXS983121 RNW983083:RNW983121 REA983083:REA983121 QUE983083:QUE983121 QKI983083:QKI983121 QAM983083:QAM983121 PQQ983083:PQQ983121 PGU983083:PGU983121 OWY983083:OWY983121 ONC983083:ONC983121 ODG983083:ODG983121 NTK983083:NTK983121 NJO983083:NJO983121 MZS983083:MZS983121 MPW983083:MPW983121 MGA983083:MGA983121 LWE983083:LWE983121 LMI983083:LMI983121 LCM983083:LCM983121 KSQ983083:KSQ983121 KIU983083:KIU983121 JYY983083:JYY983121 JPC983083:JPC983121 JFG983083:JFG983121 IVK983083:IVK983121 ILO983083:ILO983121 IBS983083:IBS983121 HRW983083:HRW983121 HIA983083:HIA983121 GYE983083:GYE983121 GOI983083:GOI983121 GEM983083:GEM983121 FUQ983083:FUQ983121 FKU983083:FKU983121 FAY983083:FAY983121 ERC983083:ERC983121 EHG983083:EHG983121 DXK983083:DXK983121 DNO983083:DNO983121 DDS983083:DDS983121 CTW983083:CTW983121 CKA983083:CKA983121 CAE983083:CAE983121 BQI983083:BQI983121 BGM983083:BGM983121 AWQ983083:AWQ983121 AMU983083:AMU983121 ACY983083:ACY983121 TC983083:TC983121 JG983083:JG983121 K983083:K983121 WVS917547:WVS917585 WLW917547:WLW917585 WCA917547:WCA917585 VSE917547:VSE917585 VII917547:VII917585 UYM917547:UYM917585 UOQ917547:UOQ917585 UEU917547:UEU917585 TUY917547:TUY917585 TLC917547:TLC917585 TBG917547:TBG917585 SRK917547:SRK917585 SHO917547:SHO917585 RXS917547:RXS917585 RNW917547:RNW917585 REA917547:REA917585 QUE917547:QUE917585 QKI917547:QKI917585 QAM917547:QAM917585 PQQ917547:PQQ917585 PGU917547:PGU917585 OWY917547:OWY917585 ONC917547:ONC917585 ODG917547:ODG917585 NTK917547:NTK917585 NJO917547:NJO917585 MZS917547:MZS917585 MPW917547:MPW917585 MGA917547:MGA917585 LWE917547:LWE917585 LMI917547:LMI917585 LCM917547:LCM917585 KSQ917547:KSQ917585 KIU917547:KIU917585 JYY917547:JYY917585 JPC917547:JPC917585 JFG917547:JFG917585 IVK917547:IVK917585 ILO917547:ILO917585 IBS917547:IBS917585 HRW917547:HRW917585 HIA917547:HIA917585 GYE917547:GYE917585 GOI917547:GOI917585 GEM917547:GEM917585 FUQ917547:FUQ917585 FKU917547:FKU917585 FAY917547:FAY917585 ERC917547:ERC917585 EHG917547:EHG917585 DXK917547:DXK917585 DNO917547:DNO917585 DDS917547:DDS917585 CTW917547:CTW917585 CKA917547:CKA917585 CAE917547:CAE917585 BQI917547:BQI917585 BGM917547:BGM917585 AWQ917547:AWQ917585 AMU917547:AMU917585 ACY917547:ACY917585 TC917547:TC917585 JG917547:JG917585 K917547:K917585 WVS852011:WVS852049 WLW852011:WLW852049 WCA852011:WCA852049 VSE852011:VSE852049 VII852011:VII852049 UYM852011:UYM852049 UOQ852011:UOQ852049 UEU852011:UEU852049 TUY852011:TUY852049 TLC852011:TLC852049 TBG852011:TBG852049 SRK852011:SRK852049 SHO852011:SHO852049 RXS852011:RXS852049 RNW852011:RNW852049 REA852011:REA852049 QUE852011:QUE852049 QKI852011:QKI852049 QAM852011:QAM852049 PQQ852011:PQQ852049 PGU852011:PGU852049 OWY852011:OWY852049 ONC852011:ONC852049 ODG852011:ODG852049 NTK852011:NTK852049 NJO852011:NJO852049 MZS852011:MZS852049 MPW852011:MPW852049 MGA852011:MGA852049 LWE852011:LWE852049 LMI852011:LMI852049 LCM852011:LCM852049 KSQ852011:KSQ852049 KIU852011:KIU852049 JYY852011:JYY852049 JPC852011:JPC852049 JFG852011:JFG852049 IVK852011:IVK852049 ILO852011:ILO852049 IBS852011:IBS852049 HRW852011:HRW852049 HIA852011:HIA852049 GYE852011:GYE852049 GOI852011:GOI852049 GEM852011:GEM852049 FUQ852011:FUQ852049 FKU852011:FKU852049 FAY852011:FAY852049 ERC852011:ERC852049 EHG852011:EHG852049 DXK852011:DXK852049 DNO852011:DNO852049 DDS852011:DDS852049 CTW852011:CTW852049 CKA852011:CKA852049 CAE852011:CAE852049 BQI852011:BQI852049 BGM852011:BGM852049 AWQ852011:AWQ852049 AMU852011:AMU852049 ACY852011:ACY852049 TC852011:TC852049 JG852011:JG852049 K852011:K852049 WVS786475:WVS786513 WLW786475:WLW786513 WCA786475:WCA786513 VSE786475:VSE786513 VII786475:VII786513 UYM786475:UYM786513 UOQ786475:UOQ786513 UEU786475:UEU786513 TUY786475:TUY786513 TLC786475:TLC786513 TBG786475:TBG786513 SRK786475:SRK786513 SHO786475:SHO786513 RXS786475:RXS786513 RNW786475:RNW786513 REA786475:REA786513 QUE786475:QUE786513 QKI786475:QKI786513 QAM786475:QAM786513 PQQ786475:PQQ786513 PGU786475:PGU786513 OWY786475:OWY786513 ONC786475:ONC786513 ODG786475:ODG786513 NTK786475:NTK786513 NJO786475:NJO786513 MZS786475:MZS786513 MPW786475:MPW786513 MGA786475:MGA786513 LWE786475:LWE786513 LMI786475:LMI786513 LCM786475:LCM786513 KSQ786475:KSQ786513 KIU786475:KIU786513 JYY786475:JYY786513 JPC786475:JPC786513 JFG786475:JFG786513 IVK786475:IVK786513 ILO786475:ILO786513 IBS786475:IBS786513 HRW786475:HRW786513 HIA786475:HIA786513 GYE786475:GYE786513 GOI786475:GOI786513 GEM786475:GEM786513 FUQ786475:FUQ786513 FKU786475:FKU786513 FAY786475:FAY786513 ERC786475:ERC786513 EHG786475:EHG786513 DXK786475:DXK786513 DNO786475:DNO786513 DDS786475:DDS786513 CTW786475:CTW786513 CKA786475:CKA786513 CAE786475:CAE786513 BQI786475:BQI786513 BGM786475:BGM786513 AWQ786475:AWQ786513 AMU786475:AMU786513 ACY786475:ACY786513 TC786475:TC786513 JG786475:JG786513 K786475:K786513 WVS720939:WVS720977 WLW720939:WLW720977 WCA720939:WCA720977 VSE720939:VSE720977 VII720939:VII720977 UYM720939:UYM720977 UOQ720939:UOQ720977 UEU720939:UEU720977 TUY720939:TUY720977 TLC720939:TLC720977 TBG720939:TBG720977 SRK720939:SRK720977 SHO720939:SHO720977 RXS720939:RXS720977 RNW720939:RNW720977 REA720939:REA720977 QUE720939:QUE720977 QKI720939:QKI720977 QAM720939:QAM720977 PQQ720939:PQQ720977 PGU720939:PGU720977 OWY720939:OWY720977 ONC720939:ONC720977 ODG720939:ODG720977 NTK720939:NTK720977 NJO720939:NJO720977 MZS720939:MZS720977 MPW720939:MPW720977 MGA720939:MGA720977 LWE720939:LWE720977 LMI720939:LMI720977 LCM720939:LCM720977 KSQ720939:KSQ720977 KIU720939:KIU720977 JYY720939:JYY720977 JPC720939:JPC720977 JFG720939:JFG720977 IVK720939:IVK720977 ILO720939:ILO720977 IBS720939:IBS720977 HRW720939:HRW720977 HIA720939:HIA720977 GYE720939:GYE720977 GOI720939:GOI720977 GEM720939:GEM720977 FUQ720939:FUQ720977 FKU720939:FKU720977 FAY720939:FAY720977 ERC720939:ERC720977 EHG720939:EHG720977 DXK720939:DXK720977 DNO720939:DNO720977 DDS720939:DDS720977 CTW720939:CTW720977 CKA720939:CKA720977 CAE720939:CAE720977 BQI720939:BQI720977 BGM720939:BGM720977 AWQ720939:AWQ720977 AMU720939:AMU720977 ACY720939:ACY720977 TC720939:TC720977 JG720939:JG720977 K720939:K720977 WVS655403:WVS655441 WLW655403:WLW655441 WCA655403:WCA655441 VSE655403:VSE655441 VII655403:VII655441 UYM655403:UYM655441 UOQ655403:UOQ655441 UEU655403:UEU655441 TUY655403:TUY655441 TLC655403:TLC655441 TBG655403:TBG655441 SRK655403:SRK655441 SHO655403:SHO655441 RXS655403:RXS655441 RNW655403:RNW655441 REA655403:REA655441 QUE655403:QUE655441 QKI655403:QKI655441 QAM655403:QAM655441 PQQ655403:PQQ655441 PGU655403:PGU655441 OWY655403:OWY655441 ONC655403:ONC655441 ODG655403:ODG655441 NTK655403:NTK655441 NJO655403:NJO655441 MZS655403:MZS655441 MPW655403:MPW655441 MGA655403:MGA655441 LWE655403:LWE655441 LMI655403:LMI655441 LCM655403:LCM655441 KSQ655403:KSQ655441 KIU655403:KIU655441 JYY655403:JYY655441 JPC655403:JPC655441 JFG655403:JFG655441 IVK655403:IVK655441 ILO655403:ILO655441 IBS655403:IBS655441 HRW655403:HRW655441 HIA655403:HIA655441 GYE655403:GYE655441 GOI655403:GOI655441 GEM655403:GEM655441 FUQ655403:FUQ655441 FKU655403:FKU655441 FAY655403:FAY655441 ERC655403:ERC655441 EHG655403:EHG655441 DXK655403:DXK655441 DNO655403:DNO655441 DDS655403:DDS655441 CTW655403:CTW655441 CKA655403:CKA655441 CAE655403:CAE655441 BQI655403:BQI655441 BGM655403:BGM655441 AWQ655403:AWQ655441 AMU655403:AMU655441 ACY655403:ACY655441 TC655403:TC655441 JG655403:JG655441 K655403:K655441 WVS589867:WVS589905 WLW589867:WLW589905 WCA589867:WCA589905 VSE589867:VSE589905 VII589867:VII589905 UYM589867:UYM589905 UOQ589867:UOQ589905 UEU589867:UEU589905 TUY589867:TUY589905 TLC589867:TLC589905 TBG589867:TBG589905 SRK589867:SRK589905 SHO589867:SHO589905 RXS589867:RXS589905 RNW589867:RNW589905 REA589867:REA589905 QUE589867:QUE589905 QKI589867:QKI589905 QAM589867:QAM589905 PQQ589867:PQQ589905 PGU589867:PGU589905 OWY589867:OWY589905 ONC589867:ONC589905 ODG589867:ODG589905 NTK589867:NTK589905 NJO589867:NJO589905 MZS589867:MZS589905 MPW589867:MPW589905 MGA589867:MGA589905 LWE589867:LWE589905 LMI589867:LMI589905 LCM589867:LCM589905 KSQ589867:KSQ589905 KIU589867:KIU589905 JYY589867:JYY589905 JPC589867:JPC589905 JFG589867:JFG589905 IVK589867:IVK589905 ILO589867:ILO589905 IBS589867:IBS589905 HRW589867:HRW589905 HIA589867:HIA589905 GYE589867:GYE589905 GOI589867:GOI589905 GEM589867:GEM589905 FUQ589867:FUQ589905 FKU589867:FKU589905 FAY589867:FAY589905 ERC589867:ERC589905 EHG589867:EHG589905 DXK589867:DXK589905 DNO589867:DNO589905 DDS589867:DDS589905 CTW589867:CTW589905 CKA589867:CKA589905 CAE589867:CAE589905 BQI589867:BQI589905 BGM589867:BGM589905 AWQ589867:AWQ589905 AMU589867:AMU589905 ACY589867:ACY589905 TC589867:TC589905 JG589867:JG589905 K589867:K589905 WVS524331:WVS524369 WLW524331:WLW524369 WCA524331:WCA524369 VSE524331:VSE524369 VII524331:VII524369 UYM524331:UYM524369 UOQ524331:UOQ524369 UEU524331:UEU524369 TUY524331:TUY524369 TLC524331:TLC524369 TBG524331:TBG524369 SRK524331:SRK524369 SHO524331:SHO524369 RXS524331:RXS524369 RNW524331:RNW524369 REA524331:REA524369 QUE524331:QUE524369 QKI524331:QKI524369 QAM524331:QAM524369 PQQ524331:PQQ524369 PGU524331:PGU524369 OWY524331:OWY524369 ONC524331:ONC524369 ODG524331:ODG524369 NTK524331:NTK524369 NJO524331:NJO524369 MZS524331:MZS524369 MPW524331:MPW524369 MGA524331:MGA524369 LWE524331:LWE524369 LMI524331:LMI524369 LCM524331:LCM524369 KSQ524331:KSQ524369 KIU524331:KIU524369 JYY524331:JYY524369 JPC524331:JPC524369 JFG524331:JFG524369 IVK524331:IVK524369 ILO524331:ILO524369 IBS524331:IBS524369 HRW524331:HRW524369 HIA524331:HIA524369 GYE524331:GYE524369 GOI524331:GOI524369 GEM524331:GEM524369 FUQ524331:FUQ524369 FKU524331:FKU524369 FAY524331:FAY524369 ERC524331:ERC524369 EHG524331:EHG524369 DXK524331:DXK524369 DNO524331:DNO524369 DDS524331:DDS524369 CTW524331:CTW524369 CKA524331:CKA524369 CAE524331:CAE524369 BQI524331:BQI524369 BGM524331:BGM524369 AWQ524331:AWQ524369 AMU524331:AMU524369 ACY524331:ACY524369 TC524331:TC524369 JG524331:JG524369 K524331:K524369 WVS458795:WVS458833 WLW458795:WLW458833 WCA458795:WCA458833 VSE458795:VSE458833 VII458795:VII458833 UYM458795:UYM458833 UOQ458795:UOQ458833 UEU458795:UEU458833 TUY458795:TUY458833 TLC458795:TLC458833 TBG458795:TBG458833 SRK458795:SRK458833 SHO458795:SHO458833 RXS458795:RXS458833 RNW458795:RNW458833 REA458795:REA458833 QUE458795:QUE458833 QKI458795:QKI458833 QAM458795:QAM458833 PQQ458795:PQQ458833 PGU458795:PGU458833 OWY458795:OWY458833 ONC458795:ONC458833 ODG458795:ODG458833 NTK458795:NTK458833 NJO458795:NJO458833 MZS458795:MZS458833 MPW458795:MPW458833 MGA458795:MGA458833 LWE458795:LWE458833 LMI458795:LMI458833 LCM458795:LCM458833 KSQ458795:KSQ458833 KIU458795:KIU458833 JYY458795:JYY458833 JPC458795:JPC458833 JFG458795:JFG458833 IVK458795:IVK458833 ILO458795:ILO458833 IBS458795:IBS458833 HRW458795:HRW458833 HIA458795:HIA458833 GYE458795:GYE458833 GOI458795:GOI458833 GEM458795:GEM458833 FUQ458795:FUQ458833 FKU458795:FKU458833 FAY458795:FAY458833 ERC458795:ERC458833 EHG458795:EHG458833 DXK458795:DXK458833 DNO458795:DNO458833 DDS458795:DDS458833 CTW458795:CTW458833 CKA458795:CKA458833 CAE458795:CAE458833 BQI458795:BQI458833 BGM458795:BGM458833 AWQ458795:AWQ458833 AMU458795:AMU458833 ACY458795:ACY458833 TC458795:TC458833 JG458795:JG458833 K458795:K458833 WVS393259:WVS393297 WLW393259:WLW393297 WCA393259:WCA393297 VSE393259:VSE393297 VII393259:VII393297 UYM393259:UYM393297 UOQ393259:UOQ393297 UEU393259:UEU393297 TUY393259:TUY393297 TLC393259:TLC393297 TBG393259:TBG393297 SRK393259:SRK393297 SHO393259:SHO393297 RXS393259:RXS393297 RNW393259:RNW393297 REA393259:REA393297 QUE393259:QUE393297 QKI393259:QKI393297 QAM393259:QAM393297 PQQ393259:PQQ393297 PGU393259:PGU393297 OWY393259:OWY393297 ONC393259:ONC393297 ODG393259:ODG393297 NTK393259:NTK393297 NJO393259:NJO393297 MZS393259:MZS393297 MPW393259:MPW393297 MGA393259:MGA393297 LWE393259:LWE393297 LMI393259:LMI393297 LCM393259:LCM393297 KSQ393259:KSQ393297 KIU393259:KIU393297 JYY393259:JYY393297 JPC393259:JPC393297 JFG393259:JFG393297 IVK393259:IVK393297 ILO393259:ILO393297 IBS393259:IBS393297 HRW393259:HRW393297 HIA393259:HIA393297 GYE393259:GYE393297 GOI393259:GOI393297 GEM393259:GEM393297 FUQ393259:FUQ393297 FKU393259:FKU393297 FAY393259:FAY393297 ERC393259:ERC393297 EHG393259:EHG393297 DXK393259:DXK393297 DNO393259:DNO393297 DDS393259:DDS393297 CTW393259:CTW393297 CKA393259:CKA393297 CAE393259:CAE393297 BQI393259:BQI393297 BGM393259:BGM393297 AWQ393259:AWQ393297 AMU393259:AMU393297 ACY393259:ACY393297 TC393259:TC393297 JG393259:JG393297 K393259:K393297 WVS327723:WVS327761 WLW327723:WLW327761 WCA327723:WCA327761 VSE327723:VSE327761 VII327723:VII327761 UYM327723:UYM327761 UOQ327723:UOQ327761 UEU327723:UEU327761 TUY327723:TUY327761 TLC327723:TLC327761 TBG327723:TBG327761 SRK327723:SRK327761 SHO327723:SHO327761 RXS327723:RXS327761 RNW327723:RNW327761 REA327723:REA327761 QUE327723:QUE327761 QKI327723:QKI327761 QAM327723:QAM327761 PQQ327723:PQQ327761 PGU327723:PGU327761 OWY327723:OWY327761 ONC327723:ONC327761 ODG327723:ODG327761 NTK327723:NTK327761 NJO327723:NJO327761 MZS327723:MZS327761 MPW327723:MPW327761 MGA327723:MGA327761 LWE327723:LWE327761 LMI327723:LMI327761 LCM327723:LCM327761 KSQ327723:KSQ327761 KIU327723:KIU327761 JYY327723:JYY327761 JPC327723:JPC327761 JFG327723:JFG327761 IVK327723:IVK327761 ILO327723:ILO327761 IBS327723:IBS327761 HRW327723:HRW327761 HIA327723:HIA327761 GYE327723:GYE327761 GOI327723:GOI327761 GEM327723:GEM327761 FUQ327723:FUQ327761 FKU327723:FKU327761 FAY327723:FAY327761 ERC327723:ERC327761 EHG327723:EHG327761 DXK327723:DXK327761 DNO327723:DNO327761 DDS327723:DDS327761 CTW327723:CTW327761 CKA327723:CKA327761 CAE327723:CAE327761 BQI327723:BQI327761 BGM327723:BGM327761 AWQ327723:AWQ327761 AMU327723:AMU327761 ACY327723:ACY327761 TC327723:TC327761 JG327723:JG327761 K327723:K327761 WVS262187:WVS262225 WLW262187:WLW262225 WCA262187:WCA262225 VSE262187:VSE262225 VII262187:VII262225 UYM262187:UYM262225 UOQ262187:UOQ262225 UEU262187:UEU262225 TUY262187:TUY262225 TLC262187:TLC262225 TBG262187:TBG262225 SRK262187:SRK262225 SHO262187:SHO262225 RXS262187:RXS262225 RNW262187:RNW262225 REA262187:REA262225 QUE262187:QUE262225 QKI262187:QKI262225 QAM262187:QAM262225 PQQ262187:PQQ262225 PGU262187:PGU262225 OWY262187:OWY262225 ONC262187:ONC262225 ODG262187:ODG262225 NTK262187:NTK262225 NJO262187:NJO262225 MZS262187:MZS262225 MPW262187:MPW262225 MGA262187:MGA262225 LWE262187:LWE262225 LMI262187:LMI262225 LCM262187:LCM262225 KSQ262187:KSQ262225 KIU262187:KIU262225 JYY262187:JYY262225 JPC262187:JPC262225 JFG262187:JFG262225 IVK262187:IVK262225 ILO262187:ILO262225 IBS262187:IBS262225 HRW262187:HRW262225 HIA262187:HIA262225 GYE262187:GYE262225 GOI262187:GOI262225 GEM262187:GEM262225 FUQ262187:FUQ262225 FKU262187:FKU262225 FAY262187:FAY262225 ERC262187:ERC262225 EHG262187:EHG262225 DXK262187:DXK262225 DNO262187:DNO262225 DDS262187:DDS262225 CTW262187:CTW262225 CKA262187:CKA262225 CAE262187:CAE262225 BQI262187:BQI262225 BGM262187:BGM262225 AWQ262187:AWQ262225 AMU262187:AMU262225 ACY262187:ACY262225 TC262187:TC262225 JG262187:JG262225 K262187:K262225 WVS196651:WVS196689 WLW196651:WLW196689 WCA196651:WCA196689 VSE196651:VSE196689 VII196651:VII196689 UYM196651:UYM196689 UOQ196651:UOQ196689 UEU196651:UEU196689 TUY196651:TUY196689 TLC196651:TLC196689 TBG196651:TBG196689 SRK196651:SRK196689 SHO196651:SHO196689 RXS196651:RXS196689 RNW196651:RNW196689 REA196651:REA196689 QUE196651:QUE196689 QKI196651:QKI196689 QAM196651:QAM196689 PQQ196651:PQQ196689 PGU196651:PGU196689 OWY196651:OWY196689 ONC196651:ONC196689 ODG196651:ODG196689 NTK196651:NTK196689 NJO196651:NJO196689 MZS196651:MZS196689 MPW196651:MPW196689 MGA196651:MGA196689 LWE196651:LWE196689 LMI196651:LMI196689 LCM196651:LCM196689 KSQ196651:KSQ196689 KIU196651:KIU196689 JYY196651:JYY196689 JPC196651:JPC196689 JFG196651:JFG196689 IVK196651:IVK196689 ILO196651:ILO196689 IBS196651:IBS196689 HRW196651:HRW196689 HIA196651:HIA196689 GYE196651:GYE196689 GOI196651:GOI196689 GEM196651:GEM196689 FUQ196651:FUQ196689 FKU196651:FKU196689 FAY196651:FAY196689 ERC196651:ERC196689 EHG196651:EHG196689 DXK196651:DXK196689 DNO196651:DNO196689 DDS196651:DDS196689 CTW196651:CTW196689 CKA196651:CKA196689 CAE196651:CAE196689 BQI196651:BQI196689 BGM196651:BGM196689 AWQ196651:AWQ196689 AMU196651:AMU196689 ACY196651:ACY196689 TC196651:TC196689 JG196651:JG196689 K196651:K196689 WVS131115:WVS131153 WLW131115:WLW131153 WCA131115:WCA131153 VSE131115:VSE131153 VII131115:VII131153 UYM131115:UYM131153 UOQ131115:UOQ131153 UEU131115:UEU131153 TUY131115:TUY131153 TLC131115:TLC131153 TBG131115:TBG131153 SRK131115:SRK131153 SHO131115:SHO131153 RXS131115:RXS131153 RNW131115:RNW131153 REA131115:REA131153 QUE131115:QUE131153 QKI131115:QKI131153 QAM131115:QAM131153 PQQ131115:PQQ131153 PGU131115:PGU131153 OWY131115:OWY131153 ONC131115:ONC131153 ODG131115:ODG131153 NTK131115:NTK131153 NJO131115:NJO131153 MZS131115:MZS131153 MPW131115:MPW131153 MGA131115:MGA131153 LWE131115:LWE131153 LMI131115:LMI131153 LCM131115:LCM131153 KSQ131115:KSQ131153 KIU131115:KIU131153 JYY131115:JYY131153 JPC131115:JPC131153 JFG131115:JFG131153 IVK131115:IVK131153 ILO131115:ILO131153 IBS131115:IBS131153 HRW131115:HRW131153 HIA131115:HIA131153 GYE131115:GYE131153 GOI131115:GOI131153 GEM131115:GEM131153 FUQ131115:FUQ131153 FKU131115:FKU131153 FAY131115:FAY131153 ERC131115:ERC131153 EHG131115:EHG131153 DXK131115:DXK131153 DNO131115:DNO131153 DDS131115:DDS131153 CTW131115:CTW131153 CKA131115:CKA131153 CAE131115:CAE131153 BQI131115:BQI131153 BGM131115:BGM131153 AWQ131115:AWQ131153 AMU131115:AMU131153 ACY131115:ACY131153 TC131115:TC131153 JG131115:JG131153 K131115:K131153 WVS65579:WVS65617 WLW65579:WLW65617 WCA65579:WCA65617 VSE65579:VSE65617 VII65579:VII65617 UYM65579:UYM65617 UOQ65579:UOQ65617 UEU65579:UEU65617 TUY65579:TUY65617 TLC65579:TLC65617 TBG65579:TBG65617 SRK65579:SRK65617 SHO65579:SHO65617 RXS65579:RXS65617 RNW65579:RNW65617 REA65579:REA65617 QUE65579:QUE65617 QKI65579:QKI65617 QAM65579:QAM65617 PQQ65579:PQQ65617 PGU65579:PGU65617 OWY65579:OWY65617 ONC65579:ONC65617 ODG65579:ODG65617 NTK65579:NTK65617 NJO65579:NJO65617 MZS65579:MZS65617 MPW65579:MPW65617 MGA65579:MGA65617 LWE65579:LWE65617 LMI65579:LMI65617 LCM65579:LCM65617 KSQ65579:KSQ65617 KIU65579:KIU65617 JYY65579:JYY65617 JPC65579:JPC65617 JFG65579:JFG65617 IVK65579:IVK65617 ILO65579:ILO65617 IBS65579:IBS65617 HRW65579:HRW65617 HIA65579:HIA65617 GYE65579:GYE65617 GOI65579:GOI65617 GEM65579:GEM65617 FUQ65579:FUQ65617 FKU65579:FKU65617 FAY65579:FAY65617 ERC65579:ERC65617 EHG65579:EHG65617 DXK65579:DXK65617 DNO65579:DNO65617 DDS65579:DDS65617 CTW65579:CTW65617 CKA65579:CKA65617 CAE65579:CAE65617 BQI65579:BQI65617 BGM65579:BGM65617 AWQ65579:AWQ65617 AMU65579:AMU65617 ACY65579:ACY65617 TC65579:TC65617 JG65579:JG65617 K65579:K65617 WVS78:WVS82 WLW78:WLW82 WCA78:WCA82 VSE78:VSE82 VII78:VII82 UYM78:UYM82 UOQ78:UOQ82 UEU78:UEU82 TUY78:TUY82 TLC78:TLC82 TBG78:TBG82 SRK78:SRK82 SHO78:SHO82 RXS78:RXS82 RNW78:RNW82 REA78:REA82 QUE78:QUE82 QKI78:QKI82 QAM78:QAM82 PQQ78:PQQ82 PGU78:PGU82 OWY78:OWY82 ONC78:ONC82 ODG78:ODG82 NTK78:NTK82 NJO78:NJO82 MZS78:MZS82 MPW78:MPW82 MGA78:MGA82 LWE78:LWE82 LMI78:LMI82 LCM78:LCM82 KSQ78:KSQ82 KIU78:KIU82 JYY78:JYY82 JPC78:JPC82 JFG78:JFG82 IVK78:IVK82 ILO78:ILO82 IBS78:IBS82 HRW78:HRW82 HIA78:HIA82 GYE78:GYE82 GOI78:GOI82 GEM78:GEM82 FUQ78:FUQ82 FKU78:FKU82 FAY78:FAY82 ERC78:ERC82 EHG78:EHG82 DXK78:DXK82 DNO78:DNO82 DDS78:DDS82 CTW78:CTW82 CKA78:CKA82 CAE78:CAE82 BQI78:BQI82 BGM78:BGM82 AWQ78:AWQ82 AMU78:AMU82 ACY78:ACY82 TC78:TC82 JG78:JG82">
      <formula1>$J$141:$J$143</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"&lt;select from list&gt;, Yes, No"</formula1>
    </dataValidation>
    <dataValidation type="list" allowBlank="1" showInputMessage="1" showErrorMessage="1" sqref="D13:E13 WVL983048:WVM983048 WLP983048:WLQ983048 WBT983048:WBU983048 VRX983048:VRY983048 VIB983048:VIC983048 UYF983048:UYG983048 UOJ983048:UOK983048 UEN983048:UEO983048 TUR983048:TUS983048 TKV983048:TKW983048 TAZ983048:TBA983048 SRD983048:SRE983048 SHH983048:SHI983048 RXL983048:RXM983048 RNP983048:RNQ983048 RDT983048:RDU983048 QTX983048:QTY983048 QKB983048:QKC983048 QAF983048:QAG983048 PQJ983048:PQK983048 PGN983048:PGO983048 OWR983048:OWS983048 OMV983048:OMW983048 OCZ983048:ODA983048 NTD983048:NTE983048 NJH983048:NJI983048 MZL983048:MZM983048 MPP983048:MPQ983048 MFT983048:MFU983048 LVX983048:LVY983048 LMB983048:LMC983048 LCF983048:LCG983048 KSJ983048:KSK983048 KIN983048:KIO983048 JYR983048:JYS983048 JOV983048:JOW983048 JEZ983048:JFA983048 IVD983048:IVE983048 ILH983048:ILI983048 IBL983048:IBM983048 HRP983048:HRQ983048 HHT983048:HHU983048 GXX983048:GXY983048 GOB983048:GOC983048 GEF983048:GEG983048 FUJ983048:FUK983048 FKN983048:FKO983048 FAR983048:FAS983048 EQV983048:EQW983048 EGZ983048:EHA983048 DXD983048:DXE983048 DNH983048:DNI983048 DDL983048:DDM983048 CTP983048:CTQ983048 CJT983048:CJU983048 BZX983048:BZY983048 BQB983048:BQC983048 BGF983048:BGG983048 AWJ983048:AWK983048 AMN983048:AMO983048 ACR983048:ACS983048 SV983048:SW983048 IZ983048:JA983048 D983048:E983048 WVL917512:WVM917512 WLP917512:WLQ917512 WBT917512:WBU917512 VRX917512:VRY917512 VIB917512:VIC917512 UYF917512:UYG917512 UOJ917512:UOK917512 UEN917512:UEO917512 TUR917512:TUS917512 TKV917512:TKW917512 TAZ917512:TBA917512 SRD917512:SRE917512 SHH917512:SHI917512 RXL917512:RXM917512 RNP917512:RNQ917512 RDT917512:RDU917512 QTX917512:QTY917512 QKB917512:QKC917512 QAF917512:QAG917512 PQJ917512:PQK917512 PGN917512:PGO917512 OWR917512:OWS917512 OMV917512:OMW917512 OCZ917512:ODA917512 NTD917512:NTE917512 NJH917512:NJI917512 MZL917512:MZM917512 MPP917512:MPQ917512 MFT917512:MFU917512 LVX917512:LVY917512 LMB917512:LMC917512 LCF917512:LCG917512 KSJ917512:KSK917512 KIN917512:KIO917512 JYR917512:JYS917512 JOV917512:JOW917512 JEZ917512:JFA917512 IVD917512:IVE917512 ILH917512:ILI917512 IBL917512:IBM917512 HRP917512:HRQ917512 HHT917512:HHU917512 GXX917512:GXY917512 GOB917512:GOC917512 GEF917512:GEG917512 FUJ917512:FUK917512 FKN917512:FKO917512 FAR917512:FAS917512 EQV917512:EQW917512 EGZ917512:EHA917512 DXD917512:DXE917512 DNH917512:DNI917512 DDL917512:DDM917512 CTP917512:CTQ917512 CJT917512:CJU917512 BZX917512:BZY917512 BQB917512:BQC917512 BGF917512:BGG917512 AWJ917512:AWK917512 AMN917512:AMO917512 ACR917512:ACS917512 SV917512:SW917512 IZ917512:JA917512 D917512:E917512 WVL851976:WVM851976 WLP851976:WLQ851976 WBT851976:WBU851976 VRX851976:VRY851976 VIB851976:VIC851976 UYF851976:UYG851976 UOJ851976:UOK851976 UEN851976:UEO851976 TUR851976:TUS851976 TKV851976:TKW851976 TAZ851976:TBA851976 SRD851976:SRE851976 SHH851976:SHI851976 RXL851976:RXM851976 RNP851976:RNQ851976 RDT851976:RDU851976 QTX851976:QTY851976 QKB851976:QKC851976 QAF851976:QAG851976 PQJ851976:PQK851976 PGN851976:PGO851976 OWR851976:OWS851976 OMV851976:OMW851976 OCZ851976:ODA851976 NTD851976:NTE851976 NJH851976:NJI851976 MZL851976:MZM851976 MPP851976:MPQ851976 MFT851976:MFU851976 LVX851976:LVY851976 LMB851976:LMC851976 LCF851976:LCG851976 KSJ851976:KSK851976 KIN851976:KIO851976 JYR851976:JYS851976 JOV851976:JOW851976 JEZ851976:JFA851976 IVD851976:IVE851976 ILH851976:ILI851976 IBL851976:IBM851976 HRP851976:HRQ851976 HHT851976:HHU851976 GXX851976:GXY851976 GOB851976:GOC851976 GEF851976:GEG851976 FUJ851976:FUK851976 FKN851976:FKO851976 FAR851976:FAS851976 EQV851976:EQW851976 EGZ851976:EHA851976 DXD851976:DXE851976 DNH851976:DNI851976 DDL851976:DDM851976 CTP851976:CTQ851976 CJT851976:CJU851976 BZX851976:BZY851976 BQB851976:BQC851976 BGF851976:BGG851976 AWJ851976:AWK851976 AMN851976:AMO851976 ACR851976:ACS851976 SV851976:SW851976 IZ851976:JA851976 D851976:E851976 WVL786440:WVM786440 WLP786440:WLQ786440 WBT786440:WBU786440 VRX786440:VRY786440 VIB786440:VIC786440 UYF786440:UYG786440 UOJ786440:UOK786440 UEN786440:UEO786440 TUR786440:TUS786440 TKV786440:TKW786440 TAZ786440:TBA786440 SRD786440:SRE786440 SHH786440:SHI786440 RXL786440:RXM786440 RNP786440:RNQ786440 RDT786440:RDU786440 QTX786440:QTY786440 QKB786440:QKC786440 QAF786440:QAG786440 PQJ786440:PQK786440 PGN786440:PGO786440 OWR786440:OWS786440 OMV786440:OMW786440 OCZ786440:ODA786440 NTD786440:NTE786440 NJH786440:NJI786440 MZL786440:MZM786440 MPP786440:MPQ786440 MFT786440:MFU786440 LVX786440:LVY786440 LMB786440:LMC786440 LCF786440:LCG786440 KSJ786440:KSK786440 KIN786440:KIO786440 JYR786440:JYS786440 JOV786440:JOW786440 JEZ786440:JFA786440 IVD786440:IVE786440 ILH786440:ILI786440 IBL786440:IBM786440 HRP786440:HRQ786440 HHT786440:HHU786440 GXX786440:GXY786440 GOB786440:GOC786440 GEF786440:GEG786440 FUJ786440:FUK786440 FKN786440:FKO786440 FAR786440:FAS786440 EQV786440:EQW786440 EGZ786440:EHA786440 DXD786440:DXE786440 DNH786440:DNI786440 DDL786440:DDM786440 CTP786440:CTQ786440 CJT786440:CJU786440 BZX786440:BZY786440 BQB786440:BQC786440 BGF786440:BGG786440 AWJ786440:AWK786440 AMN786440:AMO786440 ACR786440:ACS786440 SV786440:SW786440 IZ786440:JA786440 D786440:E786440 WVL720904:WVM720904 WLP720904:WLQ720904 WBT720904:WBU720904 VRX720904:VRY720904 VIB720904:VIC720904 UYF720904:UYG720904 UOJ720904:UOK720904 UEN720904:UEO720904 TUR720904:TUS720904 TKV720904:TKW720904 TAZ720904:TBA720904 SRD720904:SRE720904 SHH720904:SHI720904 RXL720904:RXM720904 RNP720904:RNQ720904 RDT720904:RDU720904 QTX720904:QTY720904 QKB720904:QKC720904 QAF720904:QAG720904 PQJ720904:PQK720904 PGN720904:PGO720904 OWR720904:OWS720904 OMV720904:OMW720904 OCZ720904:ODA720904 NTD720904:NTE720904 NJH720904:NJI720904 MZL720904:MZM720904 MPP720904:MPQ720904 MFT720904:MFU720904 LVX720904:LVY720904 LMB720904:LMC720904 LCF720904:LCG720904 KSJ720904:KSK720904 KIN720904:KIO720904 JYR720904:JYS720904 JOV720904:JOW720904 JEZ720904:JFA720904 IVD720904:IVE720904 ILH720904:ILI720904 IBL720904:IBM720904 HRP720904:HRQ720904 HHT720904:HHU720904 GXX720904:GXY720904 GOB720904:GOC720904 GEF720904:GEG720904 FUJ720904:FUK720904 FKN720904:FKO720904 FAR720904:FAS720904 EQV720904:EQW720904 EGZ720904:EHA720904 DXD720904:DXE720904 DNH720904:DNI720904 DDL720904:DDM720904 CTP720904:CTQ720904 CJT720904:CJU720904 BZX720904:BZY720904 BQB720904:BQC720904 BGF720904:BGG720904 AWJ720904:AWK720904 AMN720904:AMO720904 ACR720904:ACS720904 SV720904:SW720904 IZ720904:JA720904 D720904:E720904 WVL655368:WVM655368 WLP655368:WLQ655368 WBT655368:WBU655368 VRX655368:VRY655368 VIB655368:VIC655368 UYF655368:UYG655368 UOJ655368:UOK655368 UEN655368:UEO655368 TUR655368:TUS655368 TKV655368:TKW655368 TAZ655368:TBA655368 SRD655368:SRE655368 SHH655368:SHI655368 RXL655368:RXM655368 RNP655368:RNQ655368 RDT655368:RDU655368 QTX655368:QTY655368 QKB655368:QKC655368 QAF655368:QAG655368 PQJ655368:PQK655368 PGN655368:PGO655368 OWR655368:OWS655368 OMV655368:OMW655368 OCZ655368:ODA655368 NTD655368:NTE655368 NJH655368:NJI655368 MZL655368:MZM655368 MPP655368:MPQ655368 MFT655368:MFU655368 LVX655368:LVY655368 LMB655368:LMC655368 LCF655368:LCG655368 KSJ655368:KSK655368 KIN655368:KIO655368 JYR655368:JYS655368 JOV655368:JOW655368 JEZ655368:JFA655368 IVD655368:IVE655368 ILH655368:ILI655368 IBL655368:IBM655368 HRP655368:HRQ655368 HHT655368:HHU655368 GXX655368:GXY655368 GOB655368:GOC655368 GEF655368:GEG655368 FUJ655368:FUK655368 FKN655368:FKO655368 FAR655368:FAS655368 EQV655368:EQW655368 EGZ655368:EHA655368 DXD655368:DXE655368 DNH655368:DNI655368 DDL655368:DDM655368 CTP655368:CTQ655368 CJT655368:CJU655368 BZX655368:BZY655368 BQB655368:BQC655368 BGF655368:BGG655368 AWJ655368:AWK655368 AMN655368:AMO655368 ACR655368:ACS655368 SV655368:SW655368 IZ655368:JA655368 D655368:E655368 WVL589832:WVM589832 WLP589832:WLQ589832 WBT589832:WBU589832 VRX589832:VRY589832 VIB589832:VIC589832 UYF589832:UYG589832 UOJ589832:UOK589832 UEN589832:UEO589832 TUR589832:TUS589832 TKV589832:TKW589832 TAZ589832:TBA589832 SRD589832:SRE589832 SHH589832:SHI589832 RXL589832:RXM589832 RNP589832:RNQ589832 RDT589832:RDU589832 QTX589832:QTY589832 QKB589832:QKC589832 QAF589832:QAG589832 PQJ589832:PQK589832 PGN589832:PGO589832 OWR589832:OWS589832 OMV589832:OMW589832 OCZ589832:ODA589832 NTD589832:NTE589832 NJH589832:NJI589832 MZL589832:MZM589832 MPP589832:MPQ589832 MFT589832:MFU589832 LVX589832:LVY589832 LMB589832:LMC589832 LCF589832:LCG589832 KSJ589832:KSK589832 KIN589832:KIO589832 JYR589832:JYS589832 JOV589832:JOW589832 JEZ589832:JFA589832 IVD589832:IVE589832 ILH589832:ILI589832 IBL589832:IBM589832 HRP589832:HRQ589832 HHT589832:HHU589832 GXX589832:GXY589832 GOB589832:GOC589832 GEF589832:GEG589832 FUJ589832:FUK589832 FKN589832:FKO589832 FAR589832:FAS589832 EQV589832:EQW589832 EGZ589832:EHA589832 DXD589832:DXE589832 DNH589832:DNI589832 DDL589832:DDM589832 CTP589832:CTQ589832 CJT589832:CJU589832 BZX589832:BZY589832 BQB589832:BQC589832 BGF589832:BGG589832 AWJ589832:AWK589832 AMN589832:AMO589832 ACR589832:ACS589832 SV589832:SW589832 IZ589832:JA589832 D589832:E589832 WVL524296:WVM524296 WLP524296:WLQ524296 WBT524296:WBU524296 VRX524296:VRY524296 VIB524296:VIC524296 UYF524296:UYG524296 UOJ524296:UOK524296 UEN524296:UEO524296 TUR524296:TUS524296 TKV524296:TKW524296 TAZ524296:TBA524296 SRD524296:SRE524296 SHH524296:SHI524296 RXL524296:RXM524296 RNP524296:RNQ524296 RDT524296:RDU524296 QTX524296:QTY524296 QKB524296:QKC524296 QAF524296:QAG524296 PQJ524296:PQK524296 PGN524296:PGO524296 OWR524296:OWS524296 OMV524296:OMW524296 OCZ524296:ODA524296 NTD524296:NTE524296 NJH524296:NJI524296 MZL524296:MZM524296 MPP524296:MPQ524296 MFT524296:MFU524296 LVX524296:LVY524296 LMB524296:LMC524296 LCF524296:LCG524296 KSJ524296:KSK524296 KIN524296:KIO524296 JYR524296:JYS524296 JOV524296:JOW524296 JEZ524296:JFA524296 IVD524296:IVE524296 ILH524296:ILI524296 IBL524296:IBM524296 HRP524296:HRQ524296 HHT524296:HHU524296 GXX524296:GXY524296 GOB524296:GOC524296 GEF524296:GEG524296 FUJ524296:FUK524296 FKN524296:FKO524296 FAR524296:FAS524296 EQV524296:EQW524296 EGZ524296:EHA524296 DXD524296:DXE524296 DNH524296:DNI524296 DDL524296:DDM524296 CTP524296:CTQ524296 CJT524296:CJU524296 BZX524296:BZY524296 BQB524296:BQC524296 BGF524296:BGG524296 AWJ524296:AWK524296 AMN524296:AMO524296 ACR524296:ACS524296 SV524296:SW524296 IZ524296:JA524296 D524296:E524296 WVL458760:WVM458760 WLP458760:WLQ458760 WBT458760:WBU458760 VRX458760:VRY458760 VIB458760:VIC458760 UYF458760:UYG458760 UOJ458760:UOK458760 UEN458760:UEO458760 TUR458760:TUS458760 TKV458760:TKW458760 TAZ458760:TBA458760 SRD458760:SRE458760 SHH458760:SHI458760 RXL458760:RXM458760 RNP458760:RNQ458760 RDT458760:RDU458760 QTX458760:QTY458760 QKB458760:QKC458760 QAF458760:QAG458760 PQJ458760:PQK458760 PGN458760:PGO458760 OWR458760:OWS458760 OMV458760:OMW458760 OCZ458760:ODA458760 NTD458760:NTE458760 NJH458760:NJI458760 MZL458760:MZM458760 MPP458760:MPQ458760 MFT458760:MFU458760 LVX458760:LVY458760 LMB458760:LMC458760 LCF458760:LCG458760 KSJ458760:KSK458760 KIN458760:KIO458760 JYR458760:JYS458760 JOV458760:JOW458760 JEZ458760:JFA458760 IVD458760:IVE458760 ILH458760:ILI458760 IBL458760:IBM458760 HRP458760:HRQ458760 HHT458760:HHU458760 GXX458760:GXY458760 GOB458760:GOC458760 GEF458760:GEG458760 FUJ458760:FUK458760 FKN458760:FKO458760 FAR458760:FAS458760 EQV458760:EQW458760 EGZ458760:EHA458760 DXD458760:DXE458760 DNH458760:DNI458760 DDL458760:DDM458760 CTP458760:CTQ458760 CJT458760:CJU458760 BZX458760:BZY458760 BQB458760:BQC458760 BGF458760:BGG458760 AWJ458760:AWK458760 AMN458760:AMO458760 ACR458760:ACS458760 SV458760:SW458760 IZ458760:JA458760 D458760:E458760 WVL393224:WVM393224 WLP393224:WLQ393224 WBT393224:WBU393224 VRX393224:VRY393224 VIB393224:VIC393224 UYF393224:UYG393224 UOJ393224:UOK393224 UEN393224:UEO393224 TUR393224:TUS393224 TKV393224:TKW393224 TAZ393224:TBA393224 SRD393224:SRE393224 SHH393224:SHI393224 RXL393224:RXM393224 RNP393224:RNQ393224 RDT393224:RDU393224 QTX393224:QTY393224 QKB393224:QKC393224 QAF393224:QAG393224 PQJ393224:PQK393224 PGN393224:PGO393224 OWR393224:OWS393224 OMV393224:OMW393224 OCZ393224:ODA393224 NTD393224:NTE393224 NJH393224:NJI393224 MZL393224:MZM393224 MPP393224:MPQ393224 MFT393224:MFU393224 LVX393224:LVY393224 LMB393224:LMC393224 LCF393224:LCG393224 KSJ393224:KSK393224 KIN393224:KIO393224 JYR393224:JYS393224 JOV393224:JOW393224 JEZ393224:JFA393224 IVD393224:IVE393224 ILH393224:ILI393224 IBL393224:IBM393224 HRP393224:HRQ393224 HHT393224:HHU393224 GXX393224:GXY393224 GOB393224:GOC393224 GEF393224:GEG393224 FUJ393224:FUK393224 FKN393224:FKO393224 FAR393224:FAS393224 EQV393224:EQW393224 EGZ393224:EHA393224 DXD393224:DXE393224 DNH393224:DNI393224 DDL393224:DDM393224 CTP393224:CTQ393224 CJT393224:CJU393224 BZX393224:BZY393224 BQB393224:BQC393224 BGF393224:BGG393224 AWJ393224:AWK393224 AMN393224:AMO393224 ACR393224:ACS393224 SV393224:SW393224 IZ393224:JA393224 D393224:E393224 WVL327688:WVM327688 WLP327688:WLQ327688 WBT327688:WBU327688 VRX327688:VRY327688 VIB327688:VIC327688 UYF327688:UYG327688 UOJ327688:UOK327688 UEN327688:UEO327688 TUR327688:TUS327688 TKV327688:TKW327688 TAZ327688:TBA327688 SRD327688:SRE327688 SHH327688:SHI327688 RXL327688:RXM327688 RNP327688:RNQ327688 RDT327688:RDU327688 QTX327688:QTY327688 QKB327688:QKC327688 QAF327688:QAG327688 PQJ327688:PQK327688 PGN327688:PGO327688 OWR327688:OWS327688 OMV327688:OMW327688 OCZ327688:ODA327688 NTD327688:NTE327688 NJH327688:NJI327688 MZL327688:MZM327688 MPP327688:MPQ327688 MFT327688:MFU327688 LVX327688:LVY327688 LMB327688:LMC327688 LCF327688:LCG327688 KSJ327688:KSK327688 KIN327688:KIO327688 JYR327688:JYS327688 JOV327688:JOW327688 JEZ327688:JFA327688 IVD327688:IVE327688 ILH327688:ILI327688 IBL327688:IBM327688 HRP327688:HRQ327688 HHT327688:HHU327688 GXX327688:GXY327688 GOB327688:GOC327688 GEF327688:GEG327688 FUJ327688:FUK327688 FKN327688:FKO327688 FAR327688:FAS327688 EQV327688:EQW327688 EGZ327688:EHA327688 DXD327688:DXE327688 DNH327688:DNI327688 DDL327688:DDM327688 CTP327688:CTQ327688 CJT327688:CJU327688 BZX327688:BZY327688 BQB327688:BQC327688 BGF327688:BGG327688 AWJ327688:AWK327688 AMN327688:AMO327688 ACR327688:ACS327688 SV327688:SW327688 IZ327688:JA327688 D327688:E327688 WVL262152:WVM262152 WLP262152:WLQ262152 WBT262152:WBU262152 VRX262152:VRY262152 VIB262152:VIC262152 UYF262152:UYG262152 UOJ262152:UOK262152 UEN262152:UEO262152 TUR262152:TUS262152 TKV262152:TKW262152 TAZ262152:TBA262152 SRD262152:SRE262152 SHH262152:SHI262152 RXL262152:RXM262152 RNP262152:RNQ262152 RDT262152:RDU262152 QTX262152:QTY262152 QKB262152:QKC262152 QAF262152:QAG262152 PQJ262152:PQK262152 PGN262152:PGO262152 OWR262152:OWS262152 OMV262152:OMW262152 OCZ262152:ODA262152 NTD262152:NTE262152 NJH262152:NJI262152 MZL262152:MZM262152 MPP262152:MPQ262152 MFT262152:MFU262152 LVX262152:LVY262152 LMB262152:LMC262152 LCF262152:LCG262152 KSJ262152:KSK262152 KIN262152:KIO262152 JYR262152:JYS262152 JOV262152:JOW262152 JEZ262152:JFA262152 IVD262152:IVE262152 ILH262152:ILI262152 IBL262152:IBM262152 HRP262152:HRQ262152 HHT262152:HHU262152 GXX262152:GXY262152 GOB262152:GOC262152 GEF262152:GEG262152 FUJ262152:FUK262152 FKN262152:FKO262152 FAR262152:FAS262152 EQV262152:EQW262152 EGZ262152:EHA262152 DXD262152:DXE262152 DNH262152:DNI262152 DDL262152:DDM262152 CTP262152:CTQ262152 CJT262152:CJU262152 BZX262152:BZY262152 BQB262152:BQC262152 BGF262152:BGG262152 AWJ262152:AWK262152 AMN262152:AMO262152 ACR262152:ACS262152 SV262152:SW262152 IZ262152:JA262152 D262152:E262152 WVL196616:WVM196616 WLP196616:WLQ196616 WBT196616:WBU196616 VRX196616:VRY196616 VIB196616:VIC196616 UYF196616:UYG196616 UOJ196616:UOK196616 UEN196616:UEO196616 TUR196616:TUS196616 TKV196616:TKW196616 TAZ196616:TBA196616 SRD196616:SRE196616 SHH196616:SHI196616 RXL196616:RXM196616 RNP196616:RNQ196616 RDT196616:RDU196616 QTX196616:QTY196616 QKB196616:QKC196616 QAF196616:QAG196616 PQJ196616:PQK196616 PGN196616:PGO196616 OWR196616:OWS196616 OMV196616:OMW196616 OCZ196616:ODA196616 NTD196616:NTE196616 NJH196616:NJI196616 MZL196616:MZM196616 MPP196616:MPQ196616 MFT196616:MFU196616 LVX196616:LVY196616 LMB196616:LMC196616 LCF196616:LCG196616 KSJ196616:KSK196616 KIN196616:KIO196616 JYR196616:JYS196616 JOV196616:JOW196616 JEZ196616:JFA196616 IVD196616:IVE196616 ILH196616:ILI196616 IBL196616:IBM196616 HRP196616:HRQ196616 HHT196616:HHU196616 GXX196616:GXY196616 GOB196616:GOC196616 GEF196616:GEG196616 FUJ196616:FUK196616 FKN196616:FKO196616 FAR196616:FAS196616 EQV196616:EQW196616 EGZ196616:EHA196616 DXD196616:DXE196616 DNH196616:DNI196616 DDL196616:DDM196616 CTP196616:CTQ196616 CJT196616:CJU196616 BZX196616:BZY196616 BQB196616:BQC196616 BGF196616:BGG196616 AWJ196616:AWK196616 AMN196616:AMO196616 ACR196616:ACS196616 SV196616:SW196616 IZ196616:JA196616 D196616:E196616 WVL131080:WVM131080 WLP131080:WLQ131080 WBT131080:WBU131080 VRX131080:VRY131080 VIB131080:VIC131080 UYF131080:UYG131080 UOJ131080:UOK131080 UEN131080:UEO131080 TUR131080:TUS131080 TKV131080:TKW131080 TAZ131080:TBA131080 SRD131080:SRE131080 SHH131080:SHI131080 RXL131080:RXM131080 RNP131080:RNQ131080 RDT131080:RDU131080 QTX131080:QTY131080 QKB131080:QKC131080 QAF131080:QAG131080 PQJ131080:PQK131080 PGN131080:PGO131080 OWR131080:OWS131080 OMV131080:OMW131080 OCZ131080:ODA131080 NTD131080:NTE131080 NJH131080:NJI131080 MZL131080:MZM131080 MPP131080:MPQ131080 MFT131080:MFU131080 LVX131080:LVY131080 LMB131080:LMC131080 LCF131080:LCG131080 KSJ131080:KSK131080 KIN131080:KIO131080 JYR131080:JYS131080 JOV131080:JOW131080 JEZ131080:JFA131080 IVD131080:IVE131080 ILH131080:ILI131080 IBL131080:IBM131080 HRP131080:HRQ131080 HHT131080:HHU131080 GXX131080:GXY131080 GOB131080:GOC131080 GEF131080:GEG131080 FUJ131080:FUK131080 FKN131080:FKO131080 FAR131080:FAS131080 EQV131080:EQW131080 EGZ131080:EHA131080 DXD131080:DXE131080 DNH131080:DNI131080 DDL131080:DDM131080 CTP131080:CTQ131080 CJT131080:CJU131080 BZX131080:BZY131080 BQB131080:BQC131080 BGF131080:BGG131080 AWJ131080:AWK131080 AMN131080:AMO131080 ACR131080:ACS131080 SV131080:SW131080 IZ131080:JA131080 D131080:E131080 WVL65544:WVM65544 WLP65544:WLQ65544 WBT65544:WBU65544 VRX65544:VRY65544 VIB65544:VIC65544 UYF65544:UYG65544 UOJ65544:UOK65544 UEN65544:UEO65544 TUR65544:TUS65544 TKV65544:TKW65544 TAZ65544:TBA65544 SRD65544:SRE65544 SHH65544:SHI65544 RXL65544:RXM65544 RNP65544:RNQ65544 RDT65544:RDU65544 QTX65544:QTY65544 QKB65544:QKC65544 QAF65544:QAG65544 PQJ65544:PQK65544 PGN65544:PGO65544 OWR65544:OWS65544 OMV65544:OMW65544 OCZ65544:ODA65544 NTD65544:NTE65544 NJH65544:NJI65544 MZL65544:MZM65544 MPP65544:MPQ65544 MFT65544:MFU65544 LVX65544:LVY65544 LMB65544:LMC65544 LCF65544:LCG65544 KSJ65544:KSK65544 KIN65544:KIO65544 JYR65544:JYS65544 JOV65544:JOW65544 JEZ65544:JFA65544 IVD65544:IVE65544 ILH65544:ILI65544 IBL65544:IBM65544 HRP65544:HRQ65544 HHT65544:HHU65544 GXX65544:GXY65544 GOB65544:GOC65544 GEF65544:GEG65544 FUJ65544:FUK65544 FKN65544:FKO65544 FAR65544:FAS65544 EQV65544:EQW65544 EGZ65544:EHA65544 DXD65544:DXE65544 DNH65544:DNI65544 DDL65544:DDM65544 CTP65544:CTQ65544 CJT65544:CJU65544 BZX65544:BZY65544 BQB65544:BQC65544 BGF65544:BGG65544 AWJ65544:AWK65544 AMN65544:AMO65544 ACR65544:ACS65544 SV65544:SW65544 IZ65544:JA65544 D65544:E65544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formula1>$C$141:$C$150</formula1>
    </dataValidation>
    <dataValidation type="list" allowBlank="1" showInputMessage="1" showErrorMessage="1" sqref="D14:E14 WVL983049:WVM983049 WLP983049:WLQ983049 WBT983049:WBU983049 VRX983049:VRY983049 VIB983049:VIC983049 UYF983049:UYG983049 UOJ983049:UOK983049 UEN983049:UEO983049 TUR983049:TUS983049 TKV983049:TKW983049 TAZ983049:TBA983049 SRD983049:SRE983049 SHH983049:SHI983049 RXL983049:RXM983049 RNP983049:RNQ983049 RDT983049:RDU983049 QTX983049:QTY983049 QKB983049:QKC983049 QAF983049:QAG983049 PQJ983049:PQK983049 PGN983049:PGO983049 OWR983049:OWS983049 OMV983049:OMW983049 OCZ983049:ODA983049 NTD983049:NTE983049 NJH983049:NJI983049 MZL983049:MZM983049 MPP983049:MPQ983049 MFT983049:MFU983049 LVX983049:LVY983049 LMB983049:LMC983049 LCF983049:LCG983049 KSJ983049:KSK983049 KIN983049:KIO983049 JYR983049:JYS983049 JOV983049:JOW983049 JEZ983049:JFA983049 IVD983049:IVE983049 ILH983049:ILI983049 IBL983049:IBM983049 HRP983049:HRQ983049 HHT983049:HHU983049 GXX983049:GXY983049 GOB983049:GOC983049 GEF983049:GEG983049 FUJ983049:FUK983049 FKN983049:FKO983049 FAR983049:FAS983049 EQV983049:EQW983049 EGZ983049:EHA983049 DXD983049:DXE983049 DNH983049:DNI983049 DDL983049:DDM983049 CTP983049:CTQ983049 CJT983049:CJU983049 BZX983049:BZY983049 BQB983049:BQC983049 BGF983049:BGG983049 AWJ983049:AWK983049 AMN983049:AMO983049 ACR983049:ACS983049 SV983049:SW983049 IZ983049:JA983049 D983049:E983049 WVL917513:WVM917513 WLP917513:WLQ917513 WBT917513:WBU917513 VRX917513:VRY917513 VIB917513:VIC917513 UYF917513:UYG917513 UOJ917513:UOK917513 UEN917513:UEO917513 TUR917513:TUS917513 TKV917513:TKW917513 TAZ917513:TBA917513 SRD917513:SRE917513 SHH917513:SHI917513 RXL917513:RXM917513 RNP917513:RNQ917513 RDT917513:RDU917513 QTX917513:QTY917513 QKB917513:QKC917513 QAF917513:QAG917513 PQJ917513:PQK917513 PGN917513:PGO917513 OWR917513:OWS917513 OMV917513:OMW917513 OCZ917513:ODA917513 NTD917513:NTE917513 NJH917513:NJI917513 MZL917513:MZM917513 MPP917513:MPQ917513 MFT917513:MFU917513 LVX917513:LVY917513 LMB917513:LMC917513 LCF917513:LCG917513 KSJ917513:KSK917513 KIN917513:KIO917513 JYR917513:JYS917513 JOV917513:JOW917513 JEZ917513:JFA917513 IVD917513:IVE917513 ILH917513:ILI917513 IBL917513:IBM917513 HRP917513:HRQ917513 HHT917513:HHU917513 GXX917513:GXY917513 GOB917513:GOC917513 GEF917513:GEG917513 FUJ917513:FUK917513 FKN917513:FKO917513 FAR917513:FAS917513 EQV917513:EQW917513 EGZ917513:EHA917513 DXD917513:DXE917513 DNH917513:DNI917513 DDL917513:DDM917513 CTP917513:CTQ917513 CJT917513:CJU917513 BZX917513:BZY917513 BQB917513:BQC917513 BGF917513:BGG917513 AWJ917513:AWK917513 AMN917513:AMO917513 ACR917513:ACS917513 SV917513:SW917513 IZ917513:JA917513 D917513:E917513 WVL851977:WVM851977 WLP851977:WLQ851977 WBT851977:WBU851977 VRX851977:VRY851977 VIB851977:VIC851977 UYF851977:UYG851977 UOJ851977:UOK851977 UEN851977:UEO851977 TUR851977:TUS851977 TKV851977:TKW851977 TAZ851977:TBA851977 SRD851977:SRE851977 SHH851977:SHI851977 RXL851977:RXM851977 RNP851977:RNQ851977 RDT851977:RDU851977 QTX851977:QTY851977 QKB851977:QKC851977 QAF851977:QAG851977 PQJ851977:PQK851977 PGN851977:PGO851977 OWR851977:OWS851977 OMV851977:OMW851977 OCZ851977:ODA851977 NTD851977:NTE851977 NJH851977:NJI851977 MZL851977:MZM851977 MPP851977:MPQ851977 MFT851977:MFU851977 LVX851977:LVY851977 LMB851977:LMC851977 LCF851977:LCG851977 KSJ851977:KSK851977 KIN851977:KIO851977 JYR851977:JYS851977 JOV851977:JOW851977 JEZ851977:JFA851977 IVD851977:IVE851977 ILH851977:ILI851977 IBL851977:IBM851977 HRP851977:HRQ851977 HHT851977:HHU851977 GXX851977:GXY851977 GOB851977:GOC851977 GEF851977:GEG851977 FUJ851977:FUK851977 FKN851977:FKO851977 FAR851977:FAS851977 EQV851977:EQW851977 EGZ851977:EHA851977 DXD851977:DXE851977 DNH851977:DNI851977 DDL851977:DDM851977 CTP851977:CTQ851977 CJT851977:CJU851977 BZX851977:BZY851977 BQB851977:BQC851977 BGF851977:BGG851977 AWJ851977:AWK851977 AMN851977:AMO851977 ACR851977:ACS851977 SV851977:SW851977 IZ851977:JA851977 D851977:E851977 WVL786441:WVM786441 WLP786441:WLQ786441 WBT786441:WBU786441 VRX786441:VRY786441 VIB786441:VIC786441 UYF786441:UYG786441 UOJ786441:UOK786441 UEN786441:UEO786441 TUR786441:TUS786441 TKV786441:TKW786441 TAZ786441:TBA786441 SRD786441:SRE786441 SHH786441:SHI786441 RXL786441:RXM786441 RNP786441:RNQ786441 RDT786441:RDU786441 QTX786441:QTY786441 QKB786441:QKC786441 QAF786441:QAG786441 PQJ786441:PQK786441 PGN786441:PGO786441 OWR786441:OWS786441 OMV786441:OMW786441 OCZ786441:ODA786441 NTD786441:NTE786441 NJH786441:NJI786441 MZL786441:MZM786441 MPP786441:MPQ786441 MFT786441:MFU786441 LVX786441:LVY786441 LMB786441:LMC786441 LCF786441:LCG786441 KSJ786441:KSK786441 KIN786441:KIO786441 JYR786441:JYS786441 JOV786441:JOW786441 JEZ786441:JFA786441 IVD786441:IVE786441 ILH786441:ILI786441 IBL786441:IBM786441 HRP786441:HRQ786441 HHT786441:HHU786441 GXX786441:GXY786441 GOB786441:GOC786441 GEF786441:GEG786441 FUJ786441:FUK786441 FKN786441:FKO786441 FAR786441:FAS786441 EQV786441:EQW786441 EGZ786441:EHA786441 DXD786441:DXE786441 DNH786441:DNI786441 DDL786441:DDM786441 CTP786441:CTQ786441 CJT786441:CJU786441 BZX786441:BZY786441 BQB786441:BQC786441 BGF786441:BGG786441 AWJ786441:AWK786441 AMN786441:AMO786441 ACR786441:ACS786441 SV786441:SW786441 IZ786441:JA786441 D786441:E786441 WVL720905:WVM720905 WLP720905:WLQ720905 WBT720905:WBU720905 VRX720905:VRY720905 VIB720905:VIC720905 UYF720905:UYG720905 UOJ720905:UOK720905 UEN720905:UEO720905 TUR720905:TUS720905 TKV720905:TKW720905 TAZ720905:TBA720905 SRD720905:SRE720905 SHH720905:SHI720905 RXL720905:RXM720905 RNP720905:RNQ720905 RDT720905:RDU720905 QTX720905:QTY720905 QKB720905:QKC720905 QAF720905:QAG720905 PQJ720905:PQK720905 PGN720905:PGO720905 OWR720905:OWS720905 OMV720905:OMW720905 OCZ720905:ODA720905 NTD720905:NTE720905 NJH720905:NJI720905 MZL720905:MZM720905 MPP720905:MPQ720905 MFT720905:MFU720905 LVX720905:LVY720905 LMB720905:LMC720905 LCF720905:LCG720905 KSJ720905:KSK720905 KIN720905:KIO720905 JYR720905:JYS720905 JOV720905:JOW720905 JEZ720905:JFA720905 IVD720905:IVE720905 ILH720905:ILI720905 IBL720905:IBM720905 HRP720905:HRQ720905 HHT720905:HHU720905 GXX720905:GXY720905 GOB720905:GOC720905 GEF720905:GEG720905 FUJ720905:FUK720905 FKN720905:FKO720905 FAR720905:FAS720905 EQV720905:EQW720905 EGZ720905:EHA720905 DXD720905:DXE720905 DNH720905:DNI720905 DDL720905:DDM720905 CTP720905:CTQ720905 CJT720905:CJU720905 BZX720905:BZY720905 BQB720905:BQC720905 BGF720905:BGG720905 AWJ720905:AWK720905 AMN720905:AMO720905 ACR720905:ACS720905 SV720905:SW720905 IZ720905:JA720905 D720905:E720905 WVL655369:WVM655369 WLP655369:WLQ655369 WBT655369:WBU655369 VRX655369:VRY655369 VIB655369:VIC655369 UYF655369:UYG655369 UOJ655369:UOK655369 UEN655369:UEO655369 TUR655369:TUS655369 TKV655369:TKW655369 TAZ655369:TBA655369 SRD655369:SRE655369 SHH655369:SHI655369 RXL655369:RXM655369 RNP655369:RNQ655369 RDT655369:RDU655369 QTX655369:QTY655369 QKB655369:QKC655369 QAF655369:QAG655369 PQJ655369:PQK655369 PGN655369:PGO655369 OWR655369:OWS655369 OMV655369:OMW655369 OCZ655369:ODA655369 NTD655369:NTE655369 NJH655369:NJI655369 MZL655369:MZM655369 MPP655369:MPQ655369 MFT655369:MFU655369 LVX655369:LVY655369 LMB655369:LMC655369 LCF655369:LCG655369 KSJ655369:KSK655369 KIN655369:KIO655369 JYR655369:JYS655369 JOV655369:JOW655369 JEZ655369:JFA655369 IVD655369:IVE655369 ILH655369:ILI655369 IBL655369:IBM655369 HRP655369:HRQ655369 HHT655369:HHU655369 GXX655369:GXY655369 GOB655369:GOC655369 GEF655369:GEG655369 FUJ655369:FUK655369 FKN655369:FKO655369 FAR655369:FAS655369 EQV655369:EQW655369 EGZ655369:EHA655369 DXD655369:DXE655369 DNH655369:DNI655369 DDL655369:DDM655369 CTP655369:CTQ655369 CJT655369:CJU655369 BZX655369:BZY655369 BQB655369:BQC655369 BGF655369:BGG655369 AWJ655369:AWK655369 AMN655369:AMO655369 ACR655369:ACS655369 SV655369:SW655369 IZ655369:JA655369 D655369:E655369 WVL589833:WVM589833 WLP589833:WLQ589833 WBT589833:WBU589833 VRX589833:VRY589833 VIB589833:VIC589833 UYF589833:UYG589833 UOJ589833:UOK589833 UEN589833:UEO589833 TUR589833:TUS589833 TKV589833:TKW589833 TAZ589833:TBA589833 SRD589833:SRE589833 SHH589833:SHI589833 RXL589833:RXM589833 RNP589833:RNQ589833 RDT589833:RDU589833 QTX589833:QTY589833 QKB589833:QKC589833 QAF589833:QAG589833 PQJ589833:PQK589833 PGN589833:PGO589833 OWR589833:OWS589833 OMV589833:OMW589833 OCZ589833:ODA589833 NTD589833:NTE589833 NJH589833:NJI589833 MZL589833:MZM589833 MPP589833:MPQ589833 MFT589833:MFU589833 LVX589833:LVY589833 LMB589833:LMC589833 LCF589833:LCG589833 KSJ589833:KSK589833 KIN589833:KIO589833 JYR589833:JYS589833 JOV589833:JOW589833 JEZ589833:JFA589833 IVD589833:IVE589833 ILH589833:ILI589833 IBL589833:IBM589833 HRP589833:HRQ589833 HHT589833:HHU589833 GXX589833:GXY589833 GOB589833:GOC589833 GEF589833:GEG589833 FUJ589833:FUK589833 FKN589833:FKO589833 FAR589833:FAS589833 EQV589833:EQW589833 EGZ589833:EHA589833 DXD589833:DXE589833 DNH589833:DNI589833 DDL589833:DDM589833 CTP589833:CTQ589833 CJT589833:CJU589833 BZX589833:BZY589833 BQB589833:BQC589833 BGF589833:BGG589833 AWJ589833:AWK589833 AMN589833:AMO589833 ACR589833:ACS589833 SV589833:SW589833 IZ589833:JA589833 D589833:E589833 WVL524297:WVM524297 WLP524297:WLQ524297 WBT524297:WBU524297 VRX524297:VRY524297 VIB524297:VIC524297 UYF524297:UYG524297 UOJ524297:UOK524297 UEN524297:UEO524297 TUR524297:TUS524297 TKV524297:TKW524297 TAZ524297:TBA524297 SRD524297:SRE524297 SHH524297:SHI524297 RXL524297:RXM524297 RNP524297:RNQ524297 RDT524297:RDU524297 QTX524297:QTY524297 QKB524297:QKC524297 QAF524297:QAG524297 PQJ524297:PQK524297 PGN524297:PGO524297 OWR524297:OWS524297 OMV524297:OMW524297 OCZ524297:ODA524297 NTD524297:NTE524297 NJH524297:NJI524297 MZL524297:MZM524297 MPP524297:MPQ524297 MFT524297:MFU524297 LVX524297:LVY524297 LMB524297:LMC524297 LCF524297:LCG524297 KSJ524297:KSK524297 KIN524297:KIO524297 JYR524297:JYS524297 JOV524297:JOW524297 JEZ524297:JFA524297 IVD524297:IVE524297 ILH524297:ILI524297 IBL524297:IBM524297 HRP524297:HRQ524297 HHT524297:HHU524297 GXX524297:GXY524297 GOB524297:GOC524297 GEF524297:GEG524297 FUJ524297:FUK524297 FKN524297:FKO524297 FAR524297:FAS524297 EQV524297:EQW524297 EGZ524297:EHA524297 DXD524297:DXE524297 DNH524297:DNI524297 DDL524297:DDM524297 CTP524297:CTQ524297 CJT524297:CJU524297 BZX524297:BZY524297 BQB524297:BQC524297 BGF524297:BGG524297 AWJ524297:AWK524297 AMN524297:AMO524297 ACR524297:ACS524297 SV524297:SW524297 IZ524297:JA524297 D524297:E524297 WVL458761:WVM458761 WLP458761:WLQ458761 WBT458761:WBU458761 VRX458761:VRY458761 VIB458761:VIC458761 UYF458761:UYG458761 UOJ458761:UOK458761 UEN458761:UEO458761 TUR458761:TUS458761 TKV458761:TKW458761 TAZ458761:TBA458761 SRD458761:SRE458761 SHH458761:SHI458761 RXL458761:RXM458761 RNP458761:RNQ458761 RDT458761:RDU458761 QTX458761:QTY458761 QKB458761:QKC458761 QAF458761:QAG458761 PQJ458761:PQK458761 PGN458761:PGO458761 OWR458761:OWS458761 OMV458761:OMW458761 OCZ458761:ODA458761 NTD458761:NTE458761 NJH458761:NJI458761 MZL458761:MZM458761 MPP458761:MPQ458761 MFT458761:MFU458761 LVX458761:LVY458761 LMB458761:LMC458761 LCF458761:LCG458761 KSJ458761:KSK458761 KIN458761:KIO458761 JYR458761:JYS458761 JOV458761:JOW458761 JEZ458761:JFA458761 IVD458761:IVE458761 ILH458761:ILI458761 IBL458761:IBM458761 HRP458761:HRQ458761 HHT458761:HHU458761 GXX458761:GXY458761 GOB458761:GOC458761 GEF458761:GEG458761 FUJ458761:FUK458761 FKN458761:FKO458761 FAR458761:FAS458761 EQV458761:EQW458761 EGZ458761:EHA458761 DXD458761:DXE458761 DNH458761:DNI458761 DDL458761:DDM458761 CTP458761:CTQ458761 CJT458761:CJU458761 BZX458761:BZY458761 BQB458761:BQC458761 BGF458761:BGG458761 AWJ458761:AWK458761 AMN458761:AMO458761 ACR458761:ACS458761 SV458761:SW458761 IZ458761:JA458761 D458761:E458761 WVL393225:WVM393225 WLP393225:WLQ393225 WBT393225:WBU393225 VRX393225:VRY393225 VIB393225:VIC393225 UYF393225:UYG393225 UOJ393225:UOK393225 UEN393225:UEO393225 TUR393225:TUS393225 TKV393225:TKW393225 TAZ393225:TBA393225 SRD393225:SRE393225 SHH393225:SHI393225 RXL393225:RXM393225 RNP393225:RNQ393225 RDT393225:RDU393225 QTX393225:QTY393225 QKB393225:QKC393225 QAF393225:QAG393225 PQJ393225:PQK393225 PGN393225:PGO393225 OWR393225:OWS393225 OMV393225:OMW393225 OCZ393225:ODA393225 NTD393225:NTE393225 NJH393225:NJI393225 MZL393225:MZM393225 MPP393225:MPQ393225 MFT393225:MFU393225 LVX393225:LVY393225 LMB393225:LMC393225 LCF393225:LCG393225 KSJ393225:KSK393225 KIN393225:KIO393225 JYR393225:JYS393225 JOV393225:JOW393225 JEZ393225:JFA393225 IVD393225:IVE393225 ILH393225:ILI393225 IBL393225:IBM393225 HRP393225:HRQ393225 HHT393225:HHU393225 GXX393225:GXY393225 GOB393225:GOC393225 GEF393225:GEG393225 FUJ393225:FUK393225 FKN393225:FKO393225 FAR393225:FAS393225 EQV393225:EQW393225 EGZ393225:EHA393225 DXD393225:DXE393225 DNH393225:DNI393225 DDL393225:DDM393225 CTP393225:CTQ393225 CJT393225:CJU393225 BZX393225:BZY393225 BQB393225:BQC393225 BGF393225:BGG393225 AWJ393225:AWK393225 AMN393225:AMO393225 ACR393225:ACS393225 SV393225:SW393225 IZ393225:JA393225 D393225:E393225 WVL327689:WVM327689 WLP327689:WLQ327689 WBT327689:WBU327689 VRX327689:VRY327689 VIB327689:VIC327689 UYF327689:UYG327689 UOJ327689:UOK327689 UEN327689:UEO327689 TUR327689:TUS327689 TKV327689:TKW327689 TAZ327689:TBA327689 SRD327689:SRE327689 SHH327689:SHI327689 RXL327689:RXM327689 RNP327689:RNQ327689 RDT327689:RDU327689 QTX327689:QTY327689 QKB327689:QKC327689 QAF327689:QAG327689 PQJ327689:PQK327689 PGN327689:PGO327689 OWR327689:OWS327689 OMV327689:OMW327689 OCZ327689:ODA327689 NTD327689:NTE327689 NJH327689:NJI327689 MZL327689:MZM327689 MPP327689:MPQ327689 MFT327689:MFU327689 LVX327689:LVY327689 LMB327689:LMC327689 LCF327689:LCG327689 KSJ327689:KSK327689 KIN327689:KIO327689 JYR327689:JYS327689 JOV327689:JOW327689 JEZ327689:JFA327689 IVD327689:IVE327689 ILH327689:ILI327689 IBL327689:IBM327689 HRP327689:HRQ327689 HHT327689:HHU327689 GXX327689:GXY327689 GOB327689:GOC327689 GEF327689:GEG327689 FUJ327689:FUK327689 FKN327689:FKO327689 FAR327689:FAS327689 EQV327689:EQW327689 EGZ327689:EHA327689 DXD327689:DXE327689 DNH327689:DNI327689 DDL327689:DDM327689 CTP327689:CTQ327689 CJT327689:CJU327689 BZX327689:BZY327689 BQB327689:BQC327689 BGF327689:BGG327689 AWJ327689:AWK327689 AMN327689:AMO327689 ACR327689:ACS327689 SV327689:SW327689 IZ327689:JA327689 D327689:E327689 WVL262153:WVM262153 WLP262153:WLQ262153 WBT262153:WBU262153 VRX262153:VRY262153 VIB262153:VIC262153 UYF262153:UYG262153 UOJ262153:UOK262153 UEN262153:UEO262153 TUR262153:TUS262153 TKV262153:TKW262153 TAZ262153:TBA262153 SRD262153:SRE262153 SHH262153:SHI262153 RXL262153:RXM262153 RNP262153:RNQ262153 RDT262153:RDU262153 QTX262153:QTY262153 QKB262153:QKC262153 QAF262153:QAG262153 PQJ262153:PQK262153 PGN262153:PGO262153 OWR262153:OWS262153 OMV262153:OMW262153 OCZ262153:ODA262153 NTD262153:NTE262153 NJH262153:NJI262153 MZL262153:MZM262153 MPP262153:MPQ262153 MFT262153:MFU262153 LVX262153:LVY262153 LMB262153:LMC262153 LCF262153:LCG262153 KSJ262153:KSK262153 KIN262153:KIO262153 JYR262153:JYS262153 JOV262153:JOW262153 JEZ262153:JFA262153 IVD262153:IVE262153 ILH262153:ILI262153 IBL262153:IBM262153 HRP262153:HRQ262153 HHT262153:HHU262153 GXX262153:GXY262153 GOB262153:GOC262153 GEF262153:GEG262153 FUJ262153:FUK262153 FKN262153:FKO262153 FAR262153:FAS262153 EQV262153:EQW262153 EGZ262153:EHA262153 DXD262153:DXE262153 DNH262153:DNI262153 DDL262153:DDM262153 CTP262153:CTQ262153 CJT262153:CJU262153 BZX262153:BZY262153 BQB262153:BQC262153 BGF262153:BGG262153 AWJ262153:AWK262153 AMN262153:AMO262153 ACR262153:ACS262153 SV262153:SW262153 IZ262153:JA262153 D262153:E262153 WVL196617:WVM196617 WLP196617:WLQ196617 WBT196617:WBU196617 VRX196617:VRY196617 VIB196617:VIC196617 UYF196617:UYG196617 UOJ196617:UOK196617 UEN196617:UEO196617 TUR196617:TUS196617 TKV196617:TKW196617 TAZ196617:TBA196617 SRD196617:SRE196617 SHH196617:SHI196617 RXL196617:RXM196617 RNP196617:RNQ196617 RDT196617:RDU196617 QTX196617:QTY196617 QKB196617:QKC196617 QAF196617:QAG196617 PQJ196617:PQK196617 PGN196617:PGO196617 OWR196617:OWS196617 OMV196617:OMW196617 OCZ196617:ODA196617 NTD196617:NTE196617 NJH196617:NJI196617 MZL196617:MZM196617 MPP196617:MPQ196617 MFT196617:MFU196617 LVX196617:LVY196617 LMB196617:LMC196617 LCF196617:LCG196617 KSJ196617:KSK196617 KIN196617:KIO196617 JYR196617:JYS196617 JOV196617:JOW196617 JEZ196617:JFA196617 IVD196617:IVE196617 ILH196617:ILI196617 IBL196617:IBM196617 HRP196617:HRQ196617 HHT196617:HHU196617 GXX196617:GXY196617 GOB196617:GOC196617 GEF196617:GEG196617 FUJ196617:FUK196617 FKN196617:FKO196617 FAR196617:FAS196617 EQV196617:EQW196617 EGZ196617:EHA196617 DXD196617:DXE196617 DNH196617:DNI196617 DDL196617:DDM196617 CTP196617:CTQ196617 CJT196617:CJU196617 BZX196617:BZY196617 BQB196617:BQC196617 BGF196617:BGG196617 AWJ196617:AWK196617 AMN196617:AMO196617 ACR196617:ACS196617 SV196617:SW196617 IZ196617:JA196617 D196617:E196617 WVL131081:WVM131081 WLP131081:WLQ131081 WBT131081:WBU131081 VRX131081:VRY131081 VIB131081:VIC131081 UYF131081:UYG131081 UOJ131081:UOK131081 UEN131081:UEO131081 TUR131081:TUS131081 TKV131081:TKW131081 TAZ131081:TBA131081 SRD131081:SRE131081 SHH131081:SHI131081 RXL131081:RXM131081 RNP131081:RNQ131081 RDT131081:RDU131081 QTX131081:QTY131081 QKB131081:QKC131081 QAF131081:QAG131081 PQJ131081:PQK131081 PGN131081:PGO131081 OWR131081:OWS131081 OMV131081:OMW131081 OCZ131081:ODA131081 NTD131081:NTE131081 NJH131081:NJI131081 MZL131081:MZM131081 MPP131081:MPQ131081 MFT131081:MFU131081 LVX131081:LVY131081 LMB131081:LMC131081 LCF131081:LCG131081 KSJ131081:KSK131081 KIN131081:KIO131081 JYR131081:JYS131081 JOV131081:JOW131081 JEZ131081:JFA131081 IVD131081:IVE131081 ILH131081:ILI131081 IBL131081:IBM131081 HRP131081:HRQ131081 HHT131081:HHU131081 GXX131081:GXY131081 GOB131081:GOC131081 GEF131081:GEG131081 FUJ131081:FUK131081 FKN131081:FKO131081 FAR131081:FAS131081 EQV131081:EQW131081 EGZ131081:EHA131081 DXD131081:DXE131081 DNH131081:DNI131081 DDL131081:DDM131081 CTP131081:CTQ131081 CJT131081:CJU131081 BZX131081:BZY131081 BQB131081:BQC131081 BGF131081:BGG131081 AWJ131081:AWK131081 AMN131081:AMO131081 ACR131081:ACS131081 SV131081:SW131081 IZ131081:JA131081 D131081:E131081 WVL65545:WVM65545 WLP65545:WLQ65545 WBT65545:WBU65545 VRX65545:VRY65545 VIB65545:VIC65545 UYF65545:UYG65545 UOJ65545:UOK65545 UEN65545:UEO65545 TUR65545:TUS65545 TKV65545:TKW65545 TAZ65545:TBA65545 SRD65545:SRE65545 SHH65545:SHI65545 RXL65545:RXM65545 RNP65545:RNQ65545 RDT65545:RDU65545 QTX65545:QTY65545 QKB65545:QKC65545 QAF65545:QAG65545 PQJ65545:PQK65545 PGN65545:PGO65545 OWR65545:OWS65545 OMV65545:OMW65545 OCZ65545:ODA65545 NTD65545:NTE65545 NJH65545:NJI65545 MZL65545:MZM65545 MPP65545:MPQ65545 MFT65545:MFU65545 LVX65545:LVY65545 LMB65545:LMC65545 LCF65545:LCG65545 KSJ65545:KSK65545 KIN65545:KIO65545 JYR65545:JYS65545 JOV65545:JOW65545 JEZ65545:JFA65545 IVD65545:IVE65545 ILH65545:ILI65545 IBL65545:IBM65545 HRP65545:HRQ65545 HHT65545:HHU65545 GXX65545:GXY65545 GOB65545:GOC65545 GEF65545:GEG65545 FUJ65545:FUK65545 FKN65545:FKO65545 FAR65545:FAS65545 EQV65545:EQW65545 EGZ65545:EHA65545 DXD65545:DXE65545 DNH65545:DNI65545 DDL65545:DDM65545 CTP65545:CTQ65545 CJT65545:CJU65545 BZX65545:BZY65545 BQB65545:BQC65545 BGF65545:BGG65545 AWJ65545:AWK65545 AMN65545:AMO65545 ACR65545:ACS65545 SV65545:SW65545 IZ65545:JA65545 D65545:E65545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formula1>$D$141:$D$145</formula1>
    </dataValidation>
    <dataValidation type="list" allowBlank="1" showInputMessage="1" showErrorMessage="1" sqref="D16:E16 WVL983051:WVM983051 WLP983051:WLQ983051 WBT983051:WBU983051 VRX983051:VRY983051 VIB983051:VIC983051 UYF983051:UYG983051 UOJ983051:UOK983051 UEN983051:UEO983051 TUR983051:TUS983051 TKV983051:TKW983051 TAZ983051:TBA983051 SRD983051:SRE983051 SHH983051:SHI983051 RXL983051:RXM983051 RNP983051:RNQ983051 RDT983051:RDU983051 QTX983051:QTY983051 QKB983051:QKC983051 QAF983051:QAG983051 PQJ983051:PQK983051 PGN983051:PGO983051 OWR983051:OWS983051 OMV983051:OMW983051 OCZ983051:ODA983051 NTD983051:NTE983051 NJH983051:NJI983051 MZL983051:MZM983051 MPP983051:MPQ983051 MFT983051:MFU983051 LVX983051:LVY983051 LMB983051:LMC983051 LCF983051:LCG983051 KSJ983051:KSK983051 KIN983051:KIO983051 JYR983051:JYS983051 JOV983051:JOW983051 JEZ983051:JFA983051 IVD983051:IVE983051 ILH983051:ILI983051 IBL983051:IBM983051 HRP983051:HRQ983051 HHT983051:HHU983051 GXX983051:GXY983051 GOB983051:GOC983051 GEF983051:GEG983051 FUJ983051:FUK983051 FKN983051:FKO983051 FAR983051:FAS983051 EQV983051:EQW983051 EGZ983051:EHA983051 DXD983051:DXE983051 DNH983051:DNI983051 DDL983051:DDM983051 CTP983051:CTQ983051 CJT983051:CJU983051 BZX983051:BZY983051 BQB983051:BQC983051 BGF983051:BGG983051 AWJ983051:AWK983051 AMN983051:AMO983051 ACR983051:ACS983051 SV983051:SW983051 IZ983051:JA983051 D983051:E983051 WVL917515:WVM917515 WLP917515:WLQ917515 WBT917515:WBU917515 VRX917515:VRY917515 VIB917515:VIC917515 UYF917515:UYG917515 UOJ917515:UOK917515 UEN917515:UEO917515 TUR917515:TUS917515 TKV917515:TKW917515 TAZ917515:TBA917515 SRD917515:SRE917515 SHH917515:SHI917515 RXL917515:RXM917515 RNP917515:RNQ917515 RDT917515:RDU917515 QTX917515:QTY917515 QKB917515:QKC917515 QAF917515:QAG917515 PQJ917515:PQK917515 PGN917515:PGO917515 OWR917515:OWS917515 OMV917515:OMW917515 OCZ917515:ODA917515 NTD917515:NTE917515 NJH917515:NJI917515 MZL917515:MZM917515 MPP917515:MPQ917515 MFT917515:MFU917515 LVX917515:LVY917515 LMB917515:LMC917515 LCF917515:LCG917515 KSJ917515:KSK917515 KIN917515:KIO917515 JYR917515:JYS917515 JOV917515:JOW917515 JEZ917515:JFA917515 IVD917515:IVE917515 ILH917515:ILI917515 IBL917515:IBM917515 HRP917515:HRQ917515 HHT917515:HHU917515 GXX917515:GXY917515 GOB917515:GOC917515 GEF917515:GEG917515 FUJ917515:FUK917515 FKN917515:FKO917515 FAR917515:FAS917515 EQV917515:EQW917515 EGZ917515:EHA917515 DXD917515:DXE917515 DNH917515:DNI917515 DDL917515:DDM917515 CTP917515:CTQ917515 CJT917515:CJU917515 BZX917515:BZY917515 BQB917515:BQC917515 BGF917515:BGG917515 AWJ917515:AWK917515 AMN917515:AMO917515 ACR917515:ACS917515 SV917515:SW917515 IZ917515:JA917515 D917515:E917515 WVL851979:WVM851979 WLP851979:WLQ851979 WBT851979:WBU851979 VRX851979:VRY851979 VIB851979:VIC851979 UYF851979:UYG851979 UOJ851979:UOK851979 UEN851979:UEO851979 TUR851979:TUS851979 TKV851979:TKW851979 TAZ851979:TBA851979 SRD851979:SRE851979 SHH851979:SHI851979 RXL851979:RXM851979 RNP851979:RNQ851979 RDT851979:RDU851979 QTX851979:QTY851979 QKB851979:QKC851979 QAF851979:QAG851979 PQJ851979:PQK851979 PGN851979:PGO851979 OWR851979:OWS851979 OMV851979:OMW851979 OCZ851979:ODA851979 NTD851979:NTE851979 NJH851979:NJI851979 MZL851979:MZM851979 MPP851979:MPQ851979 MFT851979:MFU851979 LVX851979:LVY851979 LMB851979:LMC851979 LCF851979:LCG851979 KSJ851979:KSK851979 KIN851979:KIO851979 JYR851979:JYS851979 JOV851979:JOW851979 JEZ851979:JFA851979 IVD851979:IVE851979 ILH851979:ILI851979 IBL851979:IBM851979 HRP851979:HRQ851979 HHT851979:HHU851979 GXX851979:GXY851979 GOB851979:GOC851979 GEF851979:GEG851979 FUJ851979:FUK851979 FKN851979:FKO851979 FAR851979:FAS851979 EQV851979:EQW851979 EGZ851979:EHA851979 DXD851979:DXE851979 DNH851979:DNI851979 DDL851979:DDM851979 CTP851979:CTQ851979 CJT851979:CJU851979 BZX851979:BZY851979 BQB851979:BQC851979 BGF851979:BGG851979 AWJ851979:AWK851979 AMN851979:AMO851979 ACR851979:ACS851979 SV851979:SW851979 IZ851979:JA851979 D851979:E851979 WVL786443:WVM786443 WLP786443:WLQ786443 WBT786443:WBU786443 VRX786443:VRY786443 VIB786443:VIC786443 UYF786443:UYG786443 UOJ786443:UOK786443 UEN786443:UEO786443 TUR786443:TUS786443 TKV786443:TKW786443 TAZ786443:TBA786443 SRD786443:SRE786443 SHH786443:SHI786443 RXL786443:RXM786443 RNP786443:RNQ786443 RDT786443:RDU786443 QTX786443:QTY786443 QKB786443:QKC786443 QAF786443:QAG786443 PQJ786443:PQK786443 PGN786443:PGO786443 OWR786443:OWS786443 OMV786443:OMW786443 OCZ786443:ODA786443 NTD786443:NTE786443 NJH786443:NJI786443 MZL786443:MZM786443 MPP786443:MPQ786443 MFT786443:MFU786443 LVX786443:LVY786443 LMB786443:LMC786443 LCF786443:LCG786443 KSJ786443:KSK786443 KIN786443:KIO786443 JYR786443:JYS786443 JOV786443:JOW786443 JEZ786443:JFA786443 IVD786443:IVE786443 ILH786443:ILI786443 IBL786443:IBM786443 HRP786443:HRQ786443 HHT786443:HHU786443 GXX786443:GXY786443 GOB786443:GOC786443 GEF786443:GEG786443 FUJ786443:FUK786443 FKN786443:FKO786443 FAR786443:FAS786443 EQV786443:EQW786443 EGZ786443:EHA786443 DXD786443:DXE786443 DNH786443:DNI786443 DDL786443:DDM786443 CTP786443:CTQ786443 CJT786443:CJU786443 BZX786443:BZY786443 BQB786443:BQC786443 BGF786443:BGG786443 AWJ786443:AWK786443 AMN786443:AMO786443 ACR786443:ACS786443 SV786443:SW786443 IZ786443:JA786443 D786443:E786443 WVL720907:WVM720907 WLP720907:WLQ720907 WBT720907:WBU720907 VRX720907:VRY720907 VIB720907:VIC720907 UYF720907:UYG720907 UOJ720907:UOK720907 UEN720907:UEO720907 TUR720907:TUS720907 TKV720907:TKW720907 TAZ720907:TBA720907 SRD720907:SRE720907 SHH720907:SHI720907 RXL720907:RXM720907 RNP720907:RNQ720907 RDT720907:RDU720907 QTX720907:QTY720907 QKB720907:QKC720907 QAF720907:QAG720907 PQJ720907:PQK720907 PGN720907:PGO720907 OWR720907:OWS720907 OMV720907:OMW720907 OCZ720907:ODA720907 NTD720907:NTE720907 NJH720907:NJI720907 MZL720907:MZM720907 MPP720907:MPQ720907 MFT720907:MFU720907 LVX720907:LVY720907 LMB720907:LMC720907 LCF720907:LCG720907 KSJ720907:KSK720907 KIN720907:KIO720907 JYR720907:JYS720907 JOV720907:JOW720907 JEZ720907:JFA720907 IVD720907:IVE720907 ILH720907:ILI720907 IBL720907:IBM720907 HRP720907:HRQ720907 HHT720907:HHU720907 GXX720907:GXY720907 GOB720907:GOC720907 GEF720907:GEG720907 FUJ720907:FUK720907 FKN720907:FKO720907 FAR720907:FAS720907 EQV720907:EQW720907 EGZ720907:EHA720907 DXD720907:DXE720907 DNH720907:DNI720907 DDL720907:DDM720907 CTP720907:CTQ720907 CJT720907:CJU720907 BZX720907:BZY720907 BQB720907:BQC720907 BGF720907:BGG720907 AWJ720907:AWK720907 AMN720907:AMO720907 ACR720907:ACS720907 SV720907:SW720907 IZ720907:JA720907 D720907:E720907 WVL655371:WVM655371 WLP655371:WLQ655371 WBT655371:WBU655371 VRX655371:VRY655371 VIB655371:VIC655371 UYF655371:UYG655371 UOJ655371:UOK655371 UEN655371:UEO655371 TUR655371:TUS655371 TKV655371:TKW655371 TAZ655371:TBA655371 SRD655371:SRE655371 SHH655371:SHI655371 RXL655371:RXM655371 RNP655371:RNQ655371 RDT655371:RDU655371 QTX655371:QTY655371 QKB655371:QKC655371 QAF655371:QAG655371 PQJ655371:PQK655371 PGN655371:PGO655371 OWR655371:OWS655371 OMV655371:OMW655371 OCZ655371:ODA655371 NTD655371:NTE655371 NJH655371:NJI655371 MZL655371:MZM655371 MPP655371:MPQ655371 MFT655371:MFU655371 LVX655371:LVY655371 LMB655371:LMC655371 LCF655371:LCG655371 KSJ655371:KSK655371 KIN655371:KIO655371 JYR655371:JYS655371 JOV655371:JOW655371 JEZ655371:JFA655371 IVD655371:IVE655371 ILH655371:ILI655371 IBL655371:IBM655371 HRP655371:HRQ655371 HHT655371:HHU655371 GXX655371:GXY655371 GOB655371:GOC655371 GEF655371:GEG655371 FUJ655371:FUK655371 FKN655371:FKO655371 FAR655371:FAS655371 EQV655371:EQW655371 EGZ655371:EHA655371 DXD655371:DXE655371 DNH655371:DNI655371 DDL655371:DDM655371 CTP655371:CTQ655371 CJT655371:CJU655371 BZX655371:BZY655371 BQB655371:BQC655371 BGF655371:BGG655371 AWJ655371:AWK655371 AMN655371:AMO655371 ACR655371:ACS655371 SV655371:SW655371 IZ655371:JA655371 D655371:E655371 WVL589835:WVM589835 WLP589835:WLQ589835 WBT589835:WBU589835 VRX589835:VRY589835 VIB589835:VIC589835 UYF589835:UYG589835 UOJ589835:UOK589835 UEN589835:UEO589835 TUR589835:TUS589835 TKV589835:TKW589835 TAZ589835:TBA589835 SRD589835:SRE589835 SHH589835:SHI589835 RXL589835:RXM589835 RNP589835:RNQ589835 RDT589835:RDU589835 QTX589835:QTY589835 QKB589835:QKC589835 QAF589835:QAG589835 PQJ589835:PQK589835 PGN589835:PGO589835 OWR589835:OWS589835 OMV589835:OMW589835 OCZ589835:ODA589835 NTD589835:NTE589835 NJH589835:NJI589835 MZL589835:MZM589835 MPP589835:MPQ589835 MFT589835:MFU589835 LVX589835:LVY589835 LMB589835:LMC589835 LCF589835:LCG589835 KSJ589835:KSK589835 KIN589835:KIO589835 JYR589835:JYS589835 JOV589835:JOW589835 JEZ589835:JFA589835 IVD589835:IVE589835 ILH589835:ILI589835 IBL589835:IBM589835 HRP589835:HRQ589835 HHT589835:HHU589835 GXX589835:GXY589835 GOB589835:GOC589835 GEF589835:GEG589835 FUJ589835:FUK589835 FKN589835:FKO589835 FAR589835:FAS589835 EQV589835:EQW589835 EGZ589835:EHA589835 DXD589835:DXE589835 DNH589835:DNI589835 DDL589835:DDM589835 CTP589835:CTQ589835 CJT589835:CJU589835 BZX589835:BZY589835 BQB589835:BQC589835 BGF589835:BGG589835 AWJ589835:AWK589835 AMN589835:AMO589835 ACR589835:ACS589835 SV589835:SW589835 IZ589835:JA589835 D589835:E589835 WVL524299:WVM524299 WLP524299:WLQ524299 WBT524299:WBU524299 VRX524299:VRY524299 VIB524299:VIC524299 UYF524299:UYG524299 UOJ524299:UOK524299 UEN524299:UEO524299 TUR524299:TUS524299 TKV524299:TKW524299 TAZ524299:TBA524299 SRD524299:SRE524299 SHH524299:SHI524299 RXL524299:RXM524299 RNP524299:RNQ524299 RDT524299:RDU524299 QTX524299:QTY524299 QKB524299:QKC524299 QAF524299:QAG524299 PQJ524299:PQK524299 PGN524299:PGO524299 OWR524299:OWS524299 OMV524299:OMW524299 OCZ524299:ODA524299 NTD524299:NTE524299 NJH524299:NJI524299 MZL524299:MZM524299 MPP524299:MPQ524299 MFT524299:MFU524299 LVX524299:LVY524299 LMB524299:LMC524299 LCF524299:LCG524299 KSJ524299:KSK524299 KIN524299:KIO524299 JYR524299:JYS524299 JOV524299:JOW524299 JEZ524299:JFA524299 IVD524299:IVE524299 ILH524299:ILI524299 IBL524299:IBM524299 HRP524299:HRQ524299 HHT524299:HHU524299 GXX524299:GXY524299 GOB524299:GOC524299 GEF524299:GEG524299 FUJ524299:FUK524299 FKN524299:FKO524299 FAR524299:FAS524299 EQV524299:EQW524299 EGZ524299:EHA524299 DXD524299:DXE524299 DNH524299:DNI524299 DDL524299:DDM524299 CTP524299:CTQ524299 CJT524299:CJU524299 BZX524299:BZY524299 BQB524299:BQC524299 BGF524299:BGG524299 AWJ524299:AWK524299 AMN524299:AMO524299 ACR524299:ACS524299 SV524299:SW524299 IZ524299:JA524299 D524299:E524299 WVL458763:WVM458763 WLP458763:WLQ458763 WBT458763:WBU458763 VRX458763:VRY458763 VIB458763:VIC458763 UYF458763:UYG458763 UOJ458763:UOK458763 UEN458763:UEO458763 TUR458763:TUS458763 TKV458763:TKW458763 TAZ458763:TBA458763 SRD458763:SRE458763 SHH458763:SHI458763 RXL458763:RXM458763 RNP458763:RNQ458763 RDT458763:RDU458763 QTX458763:QTY458763 QKB458763:QKC458763 QAF458763:QAG458763 PQJ458763:PQK458763 PGN458763:PGO458763 OWR458763:OWS458763 OMV458763:OMW458763 OCZ458763:ODA458763 NTD458763:NTE458763 NJH458763:NJI458763 MZL458763:MZM458763 MPP458763:MPQ458763 MFT458763:MFU458763 LVX458763:LVY458763 LMB458763:LMC458763 LCF458763:LCG458763 KSJ458763:KSK458763 KIN458763:KIO458763 JYR458763:JYS458763 JOV458763:JOW458763 JEZ458763:JFA458763 IVD458763:IVE458763 ILH458763:ILI458763 IBL458763:IBM458763 HRP458763:HRQ458763 HHT458763:HHU458763 GXX458763:GXY458763 GOB458763:GOC458763 GEF458763:GEG458763 FUJ458763:FUK458763 FKN458763:FKO458763 FAR458763:FAS458763 EQV458763:EQW458763 EGZ458763:EHA458763 DXD458763:DXE458763 DNH458763:DNI458763 DDL458763:DDM458763 CTP458763:CTQ458763 CJT458763:CJU458763 BZX458763:BZY458763 BQB458763:BQC458763 BGF458763:BGG458763 AWJ458763:AWK458763 AMN458763:AMO458763 ACR458763:ACS458763 SV458763:SW458763 IZ458763:JA458763 D458763:E458763 WVL393227:WVM393227 WLP393227:WLQ393227 WBT393227:WBU393227 VRX393227:VRY393227 VIB393227:VIC393227 UYF393227:UYG393227 UOJ393227:UOK393227 UEN393227:UEO393227 TUR393227:TUS393227 TKV393227:TKW393227 TAZ393227:TBA393227 SRD393227:SRE393227 SHH393227:SHI393227 RXL393227:RXM393227 RNP393227:RNQ393227 RDT393227:RDU393227 QTX393227:QTY393227 QKB393227:QKC393227 QAF393227:QAG393227 PQJ393227:PQK393227 PGN393227:PGO393227 OWR393227:OWS393227 OMV393227:OMW393227 OCZ393227:ODA393227 NTD393227:NTE393227 NJH393227:NJI393227 MZL393227:MZM393227 MPP393227:MPQ393227 MFT393227:MFU393227 LVX393227:LVY393227 LMB393227:LMC393227 LCF393227:LCG393227 KSJ393227:KSK393227 KIN393227:KIO393227 JYR393227:JYS393227 JOV393227:JOW393227 JEZ393227:JFA393227 IVD393227:IVE393227 ILH393227:ILI393227 IBL393227:IBM393227 HRP393227:HRQ393227 HHT393227:HHU393227 GXX393227:GXY393227 GOB393227:GOC393227 GEF393227:GEG393227 FUJ393227:FUK393227 FKN393227:FKO393227 FAR393227:FAS393227 EQV393227:EQW393227 EGZ393227:EHA393227 DXD393227:DXE393227 DNH393227:DNI393227 DDL393227:DDM393227 CTP393227:CTQ393227 CJT393227:CJU393227 BZX393227:BZY393227 BQB393227:BQC393227 BGF393227:BGG393227 AWJ393227:AWK393227 AMN393227:AMO393227 ACR393227:ACS393227 SV393227:SW393227 IZ393227:JA393227 D393227:E393227 WVL327691:WVM327691 WLP327691:WLQ327691 WBT327691:WBU327691 VRX327691:VRY327691 VIB327691:VIC327691 UYF327691:UYG327691 UOJ327691:UOK327691 UEN327691:UEO327691 TUR327691:TUS327691 TKV327691:TKW327691 TAZ327691:TBA327691 SRD327691:SRE327691 SHH327691:SHI327691 RXL327691:RXM327691 RNP327691:RNQ327691 RDT327691:RDU327691 QTX327691:QTY327691 QKB327691:QKC327691 QAF327691:QAG327691 PQJ327691:PQK327691 PGN327691:PGO327691 OWR327691:OWS327691 OMV327691:OMW327691 OCZ327691:ODA327691 NTD327691:NTE327691 NJH327691:NJI327691 MZL327691:MZM327691 MPP327691:MPQ327691 MFT327691:MFU327691 LVX327691:LVY327691 LMB327691:LMC327691 LCF327691:LCG327691 KSJ327691:KSK327691 KIN327691:KIO327691 JYR327691:JYS327691 JOV327691:JOW327691 JEZ327691:JFA327691 IVD327691:IVE327691 ILH327691:ILI327691 IBL327691:IBM327691 HRP327691:HRQ327691 HHT327691:HHU327691 GXX327691:GXY327691 GOB327691:GOC327691 GEF327691:GEG327691 FUJ327691:FUK327691 FKN327691:FKO327691 FAR327691:FAS327691 EQV327691:EQW327691 EGZ327691:EHA327691 DXD327691:DXE327691 DNH327691:DNI327691 DDL327691:DDM327691 CTP327691:CTQ327691 CJT327691:CJU327691 BZX327691:BZY327691 BQB327691:BQC327691 BGF327691:BGG327691 AWJ327691:AWK327691 AMN327691:AMO327691 ACR327691:ACS327691 SV327691:SW327691 IZ327691:JA327691 D327691:E327691 WVL262155:WVM262155 WLP262155:WLQ262155 WBT262155:WBU262155 VRX262155:VRY262155 VIB262155:VIC262155 UYF262155:UYG262155 UOJ262155:UOK262155 UEN262155:UEO262155 TUR262155:TUS262155 TKV262155:TKW262155 TAZ262155:TBA262155 SRD262155:SRE262155 SHH262155:SHI262155 RXL262155:RXM262155 RNP262155:RNQ262155 RDT262155:RDU262155 QTX262155:QTY262155 QKB262155:QKC262155 QAF262155:QAG262155 PQJ262155:PQK262155 PGN262155:PGO262155 OWR262155:OWS262155 OMV262155:OMW262155 OCZ262155:ODA262155 NTD262155:NTE262155 NJH262155:NJI262155 MZL262155:MZM262155 MPP262155:MPQ262155 MFT262155:MFU262155 LVX262155:LVY262155 LMB262155:LMC262155 LCF262155:LCG262155 KSJ262155:KSK262155 KIN262155:KIO262155 JYR262155:JYS262155 JOV262155:JOW262155 JEZ262155:JFA262155 IVD262155:IVE262155 ILH262155:ILI262155 IBL262155:IBM262155 HRP262155:HRQ262155 HHT262155:HHU262155 GXX262155:GXY262155 GOB262155:GOC262155 GEF262155:GEG262155 FUJ262155:FUK262155 FKN262155:FKO262155 FAR262155:FAS262155 EQV262155:EQW262155 EGZ262155:EHA262155 DXD262155:DXE262155 DNH262155:DNI262155 DDL262155:DDM262155 CTP262155:CTQ262155 CJT262155:CJU262155 BZX262155:BZY262155 BQB262155:BQC262155 BGF262155:BGG262155 AWJ262155:AWK262155 AMN262155:AMO262155 ACR262155:ACS262155 SV262155:SW262155 IZ262155:JA262155 D262155:E262155 WVL196619:WVM196619 WLP196619:WLQ196619 WBT196619:WBU196619 VRX196619:VRY196619 VIB196619:VIC196619 UYF196619:UYG196619 UOJ196619:UOK196619 UEN196619:UEO196619 TUR196619:TUS196619 TKV196619:TKW196619 TAZ196619:TBA196619 SRD196619:SRE196619 SHH196619:SHI196619 RXL196619:RXM196619 RNP196619:RNQ196619 RDT196619:RDU196619 QTX196619:QTY196619 QKB196619:QKC196619 QAF196619:QAG196619 PQJ196619:PQK196619 PGN196619:PGO196619 OWR196619:OWS196619 OMV196619:OMW196619 OCZ196619:ODA196619 NTD196619:NTE196619 NJH196619:NJI196619 MZL196619:MZM196619 MPP196619:MPQ196619 MFT196619:MFU196619 LVX196619:LVY196619 LMB196619:LMC196619 LCF196619:LCG196619 KSJ196619:KSK196619 KIN196619:KIO196619 JYR196619:JYS196619 JOV196619:JOW196619 JEZ196619:JFA196619 IVD196619:IVE196619 ILH196619:ILI196619 IBL196619:IBM196619 HRP196619:HRQ196619 HHT196619:HHU196619 GXX196619:GXY196619 GOB196619:GOC196619 GEF196619:GEG196619 FUJ196619:FUK196619 FKN196619:FKO196619 FAR196619:FAS196619 EQV196619:EQW196619 EGZ196619:EHA196619 DXD196619:DXE196619 DNH196619:DNI196619 DDL196619:DDM196619 CTP196619:CTQ196619 CJT196619:CJU196619 BZX196619:BZY196619 BQB196619:BQC196619 BGF196619:BGG196619 AWJ196619:AWK196619 AMN196619:AMO196619 ACR196619:ACS196619 SV196619:SW196619 IZ196619:JA196619 D196619:E196619 WVL131083:WVM131083 WLP131083:WLQ131083 WBT131083:WBU131083 VRX131083:VRY131083 VIB131083:VIC131083 UYF131083:UYG131083 UOJ131083:UOK131083 UEN131083:UEO131083 TUR131083:TUS131083 TKV131083:TKW131083 TAZ131083:TBA131083 SRD131083:SRE131083 SHH131083:SHI131083 RXL131083:RXM131083 RNP131083:RNQ131083 RDT131083:RDU131083 QTX131083:QTY131083 QKB131083:QKC131083 QAF131083:QAG131083 PQJ131083:PQK131083 PGN131083:PGO131083 OWR131083:OWS131083 OMV131083:OMW131083 OCZ131083:ODA131083 NTD131083:NTE131083 NJH131083:NJI131083 MZL131083:MZM131083 MPP131083:MPQ131083 MFT131083:MFU131083 LVX131083:LVY131083 LMB131083:LMC131083 LCF131083:LCG131083 KSJ131083:KSK131083 KIN131083:KIO131083 JYR131083:JYS131083 JOV131083:JOW131083 JEZ131083:JFA131083 IVD131083:IVE131083 ILH131083:ILI131083 IBL131083:IBM131083 HRP131083:HRQ131083 HHT131083:HHU131083 GXX131083:GXY131083 GOB131083:GOC131083 GEF131083:GEG131083 FUJ131083:FUK131083 FKN131083:FKO131083 FAR131083:FAS131083 EQV131083:EQW131083 EGZ131083:EHA131083 DXD131083:DXE131083 DNH131083:DNI131083 DDL131083:DDM131083 CTP131083:CTQ131083 CJT131083:CJU131083 BZX131083:BZY131083 BQB131083:BQC131083 BGF131083:BGG131083 AWJ131083:AWK131083 AMN131083:AMO131083 ACR131083:ACS131083 SV131083:SW131083 IZ131083:JA131083 D131083:E131083 WVL65547:WVM65547 WLP65547:WLQ65547 WBT65547:WBU65547 VRX65547:VRY65547 VIB65547:VIC65547 UYF65547:UYG65547 UOJ65547:UOK65547 UEN65547:UEO65547 TUR65547:TUS65547 TKV65547:TKW65547 TAZ65547:TBA65547 SRD65547:SRE65547 SHH65547:SHI65547 RXL65547:RXM65547 RNP65547:RNQ65547 RDT65547:RDU65547 QTX65547:QTY65547 QKB65547:QKC65547 QAF65547:QAG65547 PQJ65547:PQK65547 PGN65547:PGO65547 OWR65547:OWS65547 OMV65547:OMW65547 OCZ65547:ODA65547 NTD65547:NTE65547 NJH65547:NJI65547 MZL65547:MZM65547 MPP65547:MPQ65547 MFT65547:MFU65547 LVX65547:LVY65547 LMB65547:LMC65547 LCF65547:LCG65547 KSJ65547:KSK65547 KIN65547:KIO65547 JYR65547:JYS65547 JOV65547:JOW65547 JEZ65547:JFA65547 IVD65547:IVE65547 ILH65547:ILI65547 IBL65547:IBM65547 HRP65547:HRQ65547 HHT65547:HHU65547 GXX65547:GXY65547 GOB65547:GOC65547 GEF65547:GEG65547 FUJ65547:FUK65547 FKN65547:FKO65547 FAR65547:FAS65547 EQV65547:EQW65547 EGZ65547:EHA65547 DXD65547:DXE65547 DNH65547:DNI65547 DDL65547:DDM65547 CTP65547:CTQ65547 CJT65547:CJU65547 BZX65547:BZY65547 BQB65547:BQC65547 BGF65547:BGG65547 AWJ65547:AWK65547 AMN65547:AMO65547 ACR65547:ACS65547 SV65547:SW65547 IZ65547:JA65547 D65547:E65547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formula1>$E$141:$E$146</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C26" sqref="C26"/>
    </sheetView>
  </sheetViews>
  <sheetFormatPr defaultColWidth="36.85546875" defaultRowHeight="12.75" customHeight="1" x14ac:dyDescent="0.25"/>
  <cols>
    <col min="1" max="1" width="18.5703125" style="128" customWidth="1"/>
    <col min="2" max="3" width="31.42578125" style="127" customWidth="1"/>
    <col min="4" max="4" width="38" style="127" bestFit="1" customWidth="1"/>
    <col min="5" max="6" width="31.42578125" style="127" customWidth="1"/>
    <col min="7" max="7" width="41.5703125" style="127" bestFit="1" customWidth="1"/>
    <col min="8" max="10" width="31.42578125" style="127" customWidth="1"/>
    <col min="11" max="27" width="36.85546875" style="127" customWidth="1"/>
    <col min="28" max="28" width="37" style="127" customWidth="1"/>
    <col min="29" max="35" width="36.85546875" style="127" customWidth="1"/>
    <col min="36" max="44" width="36.85546875" style="128" customWidth="1"/>
    <col min="45" max="45" width="37.140625" style="128" customWidth="1"/>
    <col min="46" max="47" width="36.85546875" style="128" customWidth="1"/>
    <col min="48" max="48" width="36.5703125" style="128" customWidth="1"/>
    <col min="49" max="50" width="36.85546875" style="128" customWidth="1"/>
    <col min="51" max="51" width="36.5703125" style="128" customWidth="1"/>
    <col min="52" max="52" width="37" style="128" customWidth="1"/>
    <col min="53" max="71" width="36.85546875" style="128" customWidth="1"/>
    <col min="72" max="72" width="37" style="128" customWidth="1"/>
    <col min="73" max="90" width="36.85546875" style="128" customWidth="1"/>
    <col min="91" max="91" width="36.5703125" style="128" customWidth="1"/>
    <col min="92" max="104" width="36.85546875" style="128" customWidth="1"/>
    <col min="105" max="105" width="36.5703125" style="128" customWidth="1"/>
    <col min="106" max="108" width="36.85546875" style="128" customWidth="1"/>
    <col min="109" max="109" width="36.5703125" style="128" customWidth="1"/>
    <col min="110" max="117" width="36.85546875" style="128" customWidth="1"/>
    <col min="118" max="118" width="36.5703125" style="128" customWidth="1"/>
    <col min="119" max="256" width="36.85546875" style="128"/>
    <col min="257" max="257" width="18.5703125" style="128" customWidth="1"/>
    <col min="258" max="266" width="31.42578125" style="128" customWidth="1"/>
    <col min="267" max="283" width="36.85546875" style="128" customWidth="1"/>
    <col min="284" max="284" width="37" style="128" customWidth="1"/>
    <col min="285" max="300" width="36.85546875" style="128" customWidth="1"/>
    <col min="301" max="301" width="37.140625" style="128" customWidth="1"/>
    <col min="302" max="303" width="36.85546875" style="128" customWidth="1"/>
    <col min="304" max="304" width="36.5703125" style="128" customWidth="1"/>
    <col min="305" max="306" width="36.85546875" style="128" customWidth="1"/>
    <col min="307" max="307" width="36.5703125" style="128" customWidth="1"/>
    <col min="308" max="308" width="37" style="128" customWidth="1"/>
    <col min="309" max="327" width="36.85546875" style="128" customWidth="1"/>
    <col min="328" max="328" width="37" style="128" customWidth="1"/>
    <col min="329" max="346" width="36.85546875" style="128" customWidth="1"/>
    <col min="347" max="347" width="36.5703125" style="128" customWidth="1"/>
    <col min="348" max="360" width="36.85546875" style="128" customWidth="1"/>
    <col min="361" max="361" width="36.5703125" style="128" customWidth="1"/>
    <col min="362" max="364" width="36.85546875" style="128" customWidth="1"/>
    <col min="365" max="365" width="36.5703125" style="128" customWidth="1"/>
    <col min="366" max="373" width="36.85546875" style="128" customWidth="1"/>
    <col min="374" max="374" width="36.5703125" style="128" customWidth="1"/>
    <col min="375" max="512" width="36.85546875" style="128"/>
    <col min="513" max="513" width="18.5703125" style="128" customWidth="1"/>
    <col min="514" max="522" width="31.42578125" style="128" customWidth="1"/>
    <col min="523" max="539" width="36.85546875" style="128" customWidth="1"/>
    <col min="540" max="540" width="37" style="128" customWidth="1"/>
    <col min="541" max="556" width="36.85546875" style="128" customWidth="1"/>
    <col min="557" max="557" width="37.140625" style="128" customWidth="1"/>
    <col min="558" max="559" width="36.85546875" style="128" customWidth="1"/>
    <col min="560" max="560" width="36.5703125" style="128" customWidth="1"/>
    <col min="561" max="562" width="36.85546875" style="128" customWidth="1"/>
    <col min="563" max="563" width="36.5703125" style="128" customWidth="1"/>
    <col min="564" max="564" width="37" style="128" customWidth="1"/>
    <col min="565" max="583" width="36.85546875" style="128" customWidth="1"/>
    <col min="584" max="584" width="37" style="128" customWidth="1"/>
    <col min="585" max="602" width="36.85546875" style="128" customWidth="1"/>
    <col min="603" max="603" width="36.5703125" style="128" customWidth="1"/>
    <col min="604" max="616" width="36.85546875" style="128" customWidth="1"/>
    <col min="617" max="617" width="36.5703125" style="128" customWidth="1"/>
    <col min="618" max="620" width="36.85546875" style="128" customWidth="1"/>
    <col min="621" max="621" width="36.5703125" style="128" customWidth="1"/>
    <col min="622" max="629" width="36.85546875" style="128" customWidth="1"/>
    <col min="630" max="630" width="36.5703125" style="128" customWidth="1"/>
    <col min="631" max="768" width="36.85546875" style="128"/>
    <col min="769" max="769" width="18.5703125" style="128" customWidth="1"/>
    <col min="770" max="778" width="31.42578125" style="128" customWidth="1"/>
    <col min="779" max="795" width="36.85546875" style="128" customWidth="1"/>
    <col min="796" max="796" width="37" style="128" customWidth="1"/>
    <col min="797" max="812" width="36.85546875" style="128" customWidth="1"/>
    <col min="813" max="813" width="37.140625" style="128" customWidth="1"/>
    <col min="814" max="815" width="36.85546875" style="128" customWidth="1"/>
    <col min="816" max="816" width="36.5703125" style="128" customWidth="1"/>
    <col min="817" max="818" width="36.85546875" style="128" customWidth="1"/>
    <col min="819" max="819" width="36.5703125" style="128" customWidth="1"/>
    <col min="820" max="820" width="37" style="128" customWidth="1"/>
    <col min="821" max="839" width="36.85546875" style="128" customWidth="1"/>
    <col min="840" max="840" width="37" style="128" customWidth="1"/>
    <col min="841" max="858" width="36.85546875" style="128" customWidth="1"/>
    <col min="859" max="859" width="36.5703125" style="128" customWidth="1"/>
    <col min="860" max="872" width="36.85546875" style="128" customWidth="1"/>
    <col min="873" max="873" width="36.5703125" style="128" customWidth="1"/>
    <col min="874" max="876" width="36.85546875" style="128" customWidth="1"/>
    <col min="877" max="877" width="36.5703125" style="128" customWidth="1"/>
    <col min="878" max="885" width="36.85546875" style="128" customWidth="1"/>
    <col min="886" max="886" width="36.5703125" style="128" customWidth="1"/>
    <col min="887" max="1024" width="36.85546875" style="128"/>
    <col min="1025" max="1025" width="18.5703125" style="128" customWidth="1"/>
    <col min="1026" max="1034" width="31.42578125" style="128" customWidth="1"/>
    <col min="1035" max="1051" width="36.85546875" style="128" customWidth="1"/>
    <col min="1052" max="1052" width="37" style="128" customWidth="1"/>
    <col min="1053" max="1068" width="36.85546875" style="128" customWidth="1"/>
    <col min="1069" max="1069" width="37.140625" style="128" customWidth="1"/>
    <col min="1070" max="1071" width="36.85546875" style="128" customWidth="1"/>
    <col min="1072" max="1072" width="36.5703125" style="128" customWidth="1"/>
    <col min="1073" max="1074" width="36.85546875" style="128" customWidth="1"/>
    <col min="1075" max="1075" width="36.5703125" style="128" customWidth="1"/>
    <col min="1076" max="1076" width="37" style="128" customWidth="1"/>
    <col min="1077" max="1095" width="36.85546875" style="128" customWidth="1"/>
    <col min="1096" max="1096" width="37" style="128" customWidth="1"/>
    <col min="1097" max="1114" width="36.85546875" style="128" customWidth="1"/>
    <col min="1115" max="1115" width="36.5703125" style="128" customWidth="1"/>
    <col min="1116" max="1128" width="36.85546875" style="128" customWidth="1"/>
    <col min="1129" max="1129" width="36.5703125" style="128" customWidth="1"/>
    <col min="1130" max="1132" width="36.85546875" style="128" customWidth="1"/>
    <col min="1133" max="1133" width="36.5703125" style="128" customWidth="1"/>
    <col min="1134" max="1141" width="36.85546875" style="128" customWidth="1"/>
    <col min="1142" max="1142" width="36.5703125" style="128" customWidth="1"/>
    <col min="1143" max="1280" width="36.85546875" style="128"/>
    <col min="1281" max="1281" width="18.5703125" style="128" customWidth="1"/>
    <col min="1282" max="1290" width="31.42578125" style="128" customWidth="1"/>
    <col min="1291" max="1307" width="36.85546875" style="128" customWidth="1"/>
    <col min="1308" max="1308" width="37" style="128" customWidth="1"/>
    <col min="1309" max="1324" width="36.85546875" style="128" customWidth="1"/>
    <col min="1325" max="1325" width="37.140625" style="128" customWidth="1"/>
    <col min="1326" max="1327" width="36.85546875" style="128" customWidth="1"/>
    <col min="1328" max="1328" width="36.5703125" style="128" customWidth="1"/>
    <col min="1329" max="1330" width="36.85546875" style="128" customWidth="1"/>
    <col min="1331" max="1331" width="36.5703125" style="128" customWidth="1"/>
    <col min="1332" max="1332" width="37" style="128" customWidth="1"/>
    <col min="1333" max="1351" width="36.85546875" style="128" customWidth="1"/>
    <col min="1352" max="1352" width="37" style="128" customWidth="1"/>
    <col min="1353" max="1370" width="36.85546875" style="128" customWidth="1"/>
    <col min="1371" max="1371" width="36.5703125" style="128" customWidth="1"/>
    <col min="1372" max="1384" width="36.85546875" style="128" customWidth="1"/>
    <col min="1385" max="1385" width="36.5703125" style="128" customWidth="1"/>
    <col min="1386" max="1388" width="36.85546875" style="128" customWidth="1"/>
    <col min="1389" max="1389" width="36.5703125" style="128" customWidth="1"/>
    <col min="1390" max="1397" width="36.85546875" style="128" customWidth="1"/>
    <col min="1398" max="1398" width="36.5703125" style="128" customWidth="1"/>
    <col min="1399" max="1536" width="36.85546875" style="128"/>
    <col min="1537" max="1537" width="18.5703125" style="128" customWidth="1"/>
    <col min="1538" max="1546" width="31.42578125" style="128" customWidth="1"/>
    <col min="1547" max="1563" width="36.85546875" style="128" customWidth="1"/>
    <col min="1564" max="1564" width="37" style="128" customWidth="1"/>
    <col min="1565" max="1580" width="36.85546875" style="128" customWidth="1"/>
    <col min="1581" max="1581" width="37.140625" style="128" customWidth="1"/>
    <col min="1582" max="1583" width="36.85546875" style="128" customWidth="1"/>
    <col min="1584" max="1584" width="36.5703125" style="128" customWidth="1"/>
    <col min="1585" max="1586" width="36.85546875" style="128" customWidth="1"/>
    <col min="1587" max="1587" width="36.5703125" style="128" customWidth="1"/>
    <col min="1588" max="1588" width="37" style="128" customWidth="1"/>
    <col min="1589" max="1607" width="36.85546875" style="128" customWidth="1"/>
    <col min="1608" max="1608" width="37" style="128" customWidth="1"/>
    <col min="1609" max="1626" width="36.85546875" style="128" customWidth="1"/>
    <col min="1627" max="1627" width="36.5703125" style="128" customWidth="1"/>
    <col min="1628" max="1640" width="36.85546875" style="128" customWidth="1"/>
    <col min="1641" max="1641" width="36.5703125" style="128" customWidth="1"/>
    <col min="1642" max="1644" width="36.85546875" style="128" customWidth="1"/>
    <col min="1645" max="1645" width="36.5703125" style="128" customWidth="1"/>
    <col min="1646" max="1653" width="36.85546875" style="128" customWidth="1"/>
    <col min="1654" max="1654" width="36.5703125" style="128" customWidth="1"/>
    <col min="1655" max="1792" width="36.85546875" style="128"/>
    <col min="1793" max="1793" width="18.5703125" style="128" customWidth="1"/>
    <col min="1794" max="1802" width="31.42578125" style="128" customWidth="1"/>
    <col min="1803" max="1819" width="36.85546875" style="128" customWidth="1"/>
    <col min="1820" max="1820" width="37" style="128" customWidth="1"/>
    <col min="1821" max="1836" width="36.85546875" style="128" customWidth="1"/>
    <col min="1837" max="1837" width="37.140625" style="128" customWidth="1"/>
    <col min="1838" max="1839" width="36.85546875" style="128" customWidth="1"/>
    <col min="1840" max="1840" width="36.5703125" style="128" customWidth="1"/>
    <col min="1841" max="1842" width="36.85546875" style="128" customWidth="1"/>
    <col min="1843" max="1843" width="36.5703125" style="128" customWidth="1"/>
    <col min="1844" max="1844" width="37" style="128" customWidth="1"/>
    <col min="1845" max="1863" width="36.85546875" style="128" customWidth="1"/>
    <col min="1864" max="1864" width="37" style="128" customWidth="1"/>
    <col min="1865" max="1882" width="36.85546875" style="128" customWidth="1"/>
    <col min="1883" max="1883" width="36.5703125" style="128" customWidth="1"/>
    <col min="1884" max="1896" width="36.85546875" style="128" customWidth="1"/>
    <col min="1897" max="1897" width="36.5703125" style="128" customWidth="1"/>
    <col min="1898" max="1900" width="36.85546875" style="128" customWidth="1"/>
    <col min="1901" max="1901" width="36.5703125" style="128" customWidth="1"/>
    <col min="1902" max="1909" width="36.85546875" style="128" customWidth="1"/>
    <col min="1910" max="1910" width="36.5703125" style="128" customWidth="1"/>
    <col min="1911" max="2048" width="36.85546875" style="128"/>
    <col min="2049" max="2049" width="18.5703125" style="128" customWidth="1"/>
    <col min="2050" max="2058" width="31.42578125" style="128" customWidth="1"/>
    <col min="2059" max="2075" width="36.85546875" style="128" customWidth="1"/>
    <col min="2076" max="2076" width="37" style="128" customWidth="1"/>
    <col min="2077" max="2092" width="36.85546875" style="128" customWidth="1"/>
    <col min="2093" max="2093" width="37.140625" style="128" customWidth="1"/>
    <col min="2094" max="2095" width="36.85546875" style="128" customWidth="1"/>
    <col min="2096" max="2096" width="36.5703125" style="128" customWidth="1"/>
    <col min="2097" max="2098" width="36.85546875" style="128" customWidth="1"/>
    <col min="2099" max="2099" width="36.5703125" style="128" customWidth="1"/>
    <col min="2100" max="2100" width="37" style="128" customWidth="1"/>
    <col min="2101" max="2119" width="36.85546875" style="128" customWidth="1"/>
    <col min="2120" max="2120" width="37" style="128" customWidth="1"/>
    <col min="2121" max="2138" width="36.85546875" style="128" customWidth="1"/>
    <col min="2139" max="2139" width="36.5703125" style="128" customWidth="1"/>
    <col min="2140" max="2152" width="36.85546875" style="128" customWidth="1"/>
    <col min="2153" max="2153" width="36.5703125" style="128" customWidth="1"/>
    <col min="2154" max="2156" width="36.85546875" style="128" customWidth="1"/>
    <col min="2157" max="2157" width="36.5703125" style="128" customWidth="1"/>
    <col min="2158" max="2165" width="36.85546875" style="128" customWidth="1"/>
    <col min="2166" max="2166" width="36.5703125" style="128" customWidth="1"/>
    <col min="2167" max="2304" width="36.85546875" style="128"/>
    <col min="2305" max="2305" width="18.5703125" style="128" customWidth="1"/>
    <col min="2306" max="2314" width="31.42578125" style="128" customWidth="1"/>
    <col min="2315" max="2331" width="36.85546875" style="128" customWidth="1"/>
    <col min="2332" max="2332" width="37" style="128" customWidth="1"/>
    <col min="2333" max="2348" width="36.85546875" style="128" customWidth="1"/>
    <col min="2349" max="2349" width="37.140625" style="128" customWidth="1"/>
    <col min="2350" max="2351" width="36.85546875" style="128" customWidth="1"/>
    <col min="2352" max="2352" width="36.5703125" style="128" customWidth="1"/>
    <col min="2353" max="2354" width="36.85546875" style="128" customWidth="1"/>
    <col min="2355" max="2355" width="36.5703125" style="128" customWidth="1"/>
    <col min="2356" max="2356" width="37" style="128" customWidth="1"/>
    <col min="2357" max="2375" width="36.85546875" style="128" customWidth="1"/>
    <col min="2376" max="2376" width="37" style="128" customWidth="1"/>
    <col min="2377" max="2394" width="36.85546875" style="128" customWidth="1"/>
    <col min="2395" max="2395" width="36.5703125" style="128" customWidth="1"/>
    <col min="2396" max="2408" width="36.85546875" style="128" customWidth="1"/>
    <col min="2409" max="2409" width="36.5703125" style="128" customWidth="1"/>
    <col min="2410" max="2412" width="36.85546875" style="128" customWidth="1"/>
    <col min="2413" max="2413" width="36.5703125" style="128" customWidth="1"/>
    <col min="2414" max="2421" width="36.85546875" style="128" customWidth="1"/>
    <col min="2422" max="2422" width="36.5703125" style="128" customWidth="1"/>
    <col min="2423" max="2560" width="36.85546875" style="128"/>
    <col min="2561" max="2561" width="18.5703125" style="128" customWidth="1"/>
    <col min="2562" max="2570" width="31.42578125" style="128" customWidth="1"/>
    <col min="2571" max="2587" width="36.85546875" style="128" customWidth="1"/>
    <col min="2588" max="2588" width="37" style="128" customWidth="1"/>
    <col min="2589" max="2604" width="36.85546875" style="128" customWidth="1"/>
    <col min="2605" max="2605" width="37.140625" style="128" customWidth="1"/>
    <col min="2606" max="2607" width="36.85546875" style="128" customWidth="1"/>
    <col min="2608" max="2608" width="36.5703125" style="128" customWidth="1"/>
    <col min="2609" max="2610" width="36.85546875" style="128" customWidth="1"/>
    <col min="2611" max="2611" width="36.5703125" style="128" customWidth="1"/>
    <col min="2612" max="2612" width="37" style="128" customWidth="1"/>
    <col min="2613" max="2631" width="36.85546875" style="128" customWidth="1"/>
    <col min="2632" max="2632" width="37" style="128" customWidth="1"/>
    <col min="2633" max="2650" width="36.85546875" style="128" customWidth="1"/>
    <col min="2651" max="2651" width="36.5703125" style="128" customWidth="1"/>
    <col min="2652" max="2664" width="36.85546875" style="128" customWidth="1"/>
    <col min="2665" max="2665" width="36.5703125" style="128" customWidth="1"/>
    <col min="2666" max="2668" width="36.85546875" style="128" customWidth="1"/>
    <col min="2669" max="2669" width="36.5703125" style="128" customWidth="1"/>
    <col min="2670" max="2677" width="36.85546875" style="128" customWidth="1"/>
    <col min="2678" max="2678" width="36.5703125" style="128" customWidth="1"/>
    <col min="2679" max="2816" width="36.85546875" style="128"/>
    <col min="2817" max="2817" width="18.5703125" style="128" customWidth="1"/>
    <col min="2818" max="2826" width="31.42578125" style="128" customWidth="1"/>
    <col min="2827" max="2843" width="36.85546875" style="128" customWidth="1"/>
    <col min="2844" max="2844" width="37" style="128" customWidth="1"/>
    <col min="2845" max="2860" width="36.85546875" style="128" customWidth="1"/>
    <col min="2861" max="2861" width="37.140625" style="128" customWidth="1"/>
    <col min="2862" max="2863" width="36.85546875" style="128" customWidth="1"/>
    <col min="2864" max="2864" width="36.5703125" style="128" customWidth="1"/>
    <col min="2865" max="2866" width="36.85546875" style="128" customWidth="1"/>
    <col min="2867" max="2867" width="36.5703125" style="128" customWidth="1"/>
    <col min="2868" max="2868" width="37" style="128" customWidth="1"/>
    <col min="2869" max="2887" width="36.85546875" style="128" customWidth="1"/>
    <col min="2888" max="2888" width="37" style="128" customWidth="1"/>
    <col min="2889" max="2906" width="36.85546875" style="128" customWidth="1"/>
    <col min="2907" max="2907" width="36.5703125" style="128" customWidth="1"/>
    <col min="2908" max="2920" width="36.85546875" style="128" customWidth="1"/>
    <col min="2921" max="2921" width="36.5703125" style="128" customWidth="1"/>
    <col min="2922" max="2924" width="36.85546875" style="128" customWidth="1"/>
    <col min="2925" max="2925" width="36.5703125" style="128" customWidth="1"/>
    <col min="2926" max="2933" width="36.85546875" style="128" customWidth="1"/>
    <col min="2934" max="2934" width="36.5703125" style="128" customWidth="1"/>
    <col min="2935" max="3072" width="36.85546875" style="128"/>
    <col min="3073" max="3073" width="18.5703125" style="128" customWidth="1"/>
    <col min="3074" max="3082" width="31.42578125" style="128" customWidth="1"/>
    <col min="3083" max="3099" width="36.85546875" style="128" customWidth="1"/>
    <col min="3100" max="3100" width="37" style="128" customWidth="1"/>
    <col min="3101" max="3116" width="36.85546875" style="128" customWidth="1"/>
    <col min="3117" max="3117" width="37.140625" style="128" customWidth="1"/>
    <col min="3118" max="3119" width="36.85546875" style="128" customWidth="1"/>
    <col min="3120" max="3120" width="36.5703125" style="128" customWidth="1"/>
    <col min="3121" max="3122" width="36.85546875" style="128" customWidth="1"/>
    <col min="3123" max="3123" width="36.5703125" style="128" customWidth="1"/>
    <col min="3124" max="3124" width="37" style="128" customWidth="1"/>
    <col min="3125" max="3143" width="36.85546875" style="128" customWidth="1"/>
    <col min="3144" max="3144" width="37" style="128" customWidth="1"/>
    <col min="3145" max="3162" width="36.85546875" style="128" customWidth="1"/>
    <col min="3163" max="3163" width="36.5703125" style="128" customWidth="1"/>
    <col min="3164" max="3176" width="36.85546875" style="128" customWidth="1"/>
    <col min="3177" max="3177" width="36.5703125" style="128" customWidth="1"/>
    <col min="3178" max="3180" width="36.85546875" style="128" customWidth="1"/>
    <col min="3181" max="3181" width="36.5703125" style="128" customWidth="1"/>
    <col min="3182" max="3189" width="36.85546875" style="128" customWidth="1"/>
    <col min="3190" max="3190" width="36.5703125" style="128" customWidth="1"/>
    <col min="3191" max="3328" width="36.85546875" style="128"/>
    <col min="3329" max="3329" width="18.5703125" style="128" customWidth="1"/>
    <col min="3330" max="3338" width="31.42578125" style="128" customWidth="1"/>
    <col min="3339" max="3355" width="36.85546875" style="128" customWidth="1"/>
    <col min="3356" max="3356" width="37" style="128" customWidth="1"/>
    <col min="3357" max="3372" width="36.85546875" style="128" customWidth="1"/>
    <col min="3373" max="3373" width="37.140625" style="128" customWidth="1"/>
    <col min="3374" max="3375" width="36.85546875" style="128" customWidth="1"/>
    <col min="3376" max="3376" width="36.5703125" style="128" customWidth="1"/>
    <col min="3377" max="3378" width="36.85546875" style="128" customWidth="1"/>
    <col min="3379" max="3379" width="36.5703125" style="128" customWidth="1"/>
    <col min="3380" max="3380" width="37" style="128" customWidth="1"/>
    <col min="3381" max="3399" width="36.85546875" style="128" customWidth="1"/>
    <col min="3400" max="3400" width="37" style="128" customWidth="1"/>
    <col min="3401" max="3418" width="36.85546875" style="128" customWidth="1"/>
    <col min="3419" max="3419" width="36.5703125" style="128" customWidth="1"/>
    <col min="3420" max="3432" width="36.85546875" style="128" customWidth="1"/>
    <col min="3433" max="3433" width="36.5703125" style="128" customWidth="1"/>
    <col min="3434" max="3436" width="36.85546875" style="128" customWidth="1"/>
    <col min="3437" max="3437" width="36.5703125" style="128" customWidth="1"/>
    <col min="3438" max="3445" width="36.85546875" style="128" customWidth="1"/>
    <col min="3446" max="3446" width="36.5703125" style="128" customWidth="1"/>
    <col min="3447" max="3584" width="36.85546875" style="128"/>
    <col min="3585" max="3585" width="18.5703125" style="128" customWidth="1"/>
    <col min="3586" max="3594" width="31.42578125" style="128" customWidth="1"/>
    <col min="3595" max="3611" width="36.85546875" style="128" customWidth="1"/>
    <col min="3612" max="3612" width="37" style="128" customWidth="1"/>
    <col min="3613" max="3628" width="36.85546875" style="128" customWidth="1"/>
    <col min="3629" max="3629" width="37.140625" style="128" customWidth="1"/>
    <col min="3630" max="3631" width="36.85546875" style="128" customWidth="1"/>
    <col min="3632" max="3632" width="36.5703125" style="128" customWidth="1"/>
    <col min="3633" max="3634" width="36.85546875" style="128" customWidth="1"/>
    <col min="3635" max="3635" width="36.5703125" style="128" customWidth="1"/>
    <col min="3636" max="3636" width="37" style="128" customWidth="1"/>
    <col min="3637" max="3655" width="36.85546875" style="128" customWidth="1"/>
    <col min="3656" max="3656" width="37" style="128" customWidth="1"/>
    <col min="3657" max="3674" width="36.85546875" style="128" customWidth="1"/>
    <col min="3675" max="3675" width="36.5703125" style="128" customWidth="1"/>
    <col min="3676" max="3688" width="36.85546875" style="128" customWidth="1"/>
    <col min="3689" max="3689" width="36.5703125" style="128" customWidth="1"/>
    <col min="3690" max="3692" width="36.85546875" style="128" customWidth="1"/>
    <col min="3693" max="3693" width="36.5703125" style="128" customWidth="1"/>
    <col min="3694" max="3701" width="36.85546875" style="128" customWidth="1"/>
    <col min="3702" max="3702" width="36.5703125" style="128" customWidth="1"/>
    <col min="3703" max="3840" width="36.85546875" style="128"/>
    <col min="3841" max="3841" width="18.5703125" style="128" customWidth="1"/>
    <col min="3842" max="3850" width="31.42578125" style="128" customWidth="1"/>
    <col min="3851" max="3867" width="36.85546875" style="128" customWidth="1"/>
    <col min="3868" max="3868" width="37" style="128" customWidth="1"/>
    <col min="3869" max="3884" width="36.85546875" style="128" customWidth="1"/>
    <col min="3885" max="3885" width="37.140625" style="128" customWidth="1"/>
    <col min="3886" max="3887" width="36.85546875" style="128" customWidth="1"/>
    <col min="3888" max="3888" width="36.5703125" style="128" customWidth="1"/>
    <col min="3889" max="3890" width="36.85546875" style="128" customWidth="1"/>
    <col min="3891" max="3891" width="36.5703125" style="128" customWidth="1"/>
    <col min="3892" max="3892" width="37" style="128" customWidth="1"/>
    <col min="3893" max="3911" width="36.85546875" style="128" customWidth="1"/>
    <col min="3912" max="3912" width="37" style="128" customWidth="1"/>
    <col min="3913" max="3930" width="36.85546875" style="128" customWidth="1"/>
    <col min="3931" max="3931" width="36.5703125" style="128" customWidth="1"/>
    <col min="3932" max="3944" width="36.85546875" style="128" customWidth="1"/>
    <col min="3945" max="3945" width="36.5703125" style="128" customWidth="1"/>
    <col min="3946" max="3948" width="36.85546875" style="128" customWidth="1"/>
    <col min="3949" max="3949" width="36.5703125" style="128" customWidth="1"/>
    <col min="3950" max="3957" width="36.85546875" style="128" customWidth="1"/>
    <col min="3958" max="3958" width="36.5703125" style="128" customWidth="1"/>
    <col min="3959" max="4096" width="36.85546875" style="128"/>
    <col min="4097" max="4097" width="18.5703125" style="128" customWidth="1"/>
    <col min="4098" max="4106" width="31.42578125" style="128" customWidth="1"/>
    <col min="4107" max="4123" width="36.85546875" style="128" customWidth="1"/>
    <col min="4124" max="4124" width="37" style="128" customWidth="1"/>
    <col min="4125" max="4140" width="36.85546875" style="128" customWidth="1"/>
    <col min="4141" max="4141" width="37.140625" style="128" customWidth="1"/>
    <col min="4142" max="4143" width="36.85546875" style="128" customWidth="1"/>
    <col min="4144" max="4144" width="36.5703125" style="128" customWidth="1"/>
    <col min="4145" max="4146" width="36.85546875" style="128" customWidth="1"/>
    <col min="4147" max="4147" width="36.5703125" style="128" customWidth="1"/>
    <col min="4148" max="4148" width="37" style="128" customWidth="1"/>
    <col min="4149" max="4167" width="36.85546875" style="128" customWidth="1"/>
    <col min="4168" max="4168" width="37" style="128" customWidth="1"/>
    <col min="4169" max="4186" width="36.85546875" style="128" customWidth="1"/>
    <col min="4187" max="4187" width="36.5703125" style="128" customWidth="1"/>
    <col min="4188" max="4200" width="36.85546875" style="128" customWidth="1"/>
    <col min="4201" max="4201" width="36.5703125" style="128" customWidth="1"/>
    <col min="4202" max="4204" width="36.85546875" style="128" customWidth="1"/>
    <col min="4205" max="4205" width="36.5703125" style="128" customWidth="1"/>
    <col min="4206" max="4213" width="36.85546875" style="128" customWidth="1"/>
    <col min="4214" max="4214" width="36.5703125" style="128" customWidth="1"/>
    <col min="4215" max="4352" width="36.85546875" style="128"/>
    <col min="4353" max="4353" width="18.5703125" style="128" customWidth="1"/>
    <col min="4354" max="4362" width="31.42578125" style="128" customWidth="1"/>
    <col min="4363" max="4379" width="36.85546875" style="128" customWidth="1"/>
    <col min="4380" max="4380" width="37" style="128" customWidth="1"/>
    <col min="4381" max="4396" width="36.85546875" style="128" customWidth="1"/>
    <col min="4397" max="4397" width="37.140625" style="128" customWidth="1"/>
    <col min="4398" max="4399" width="36.85546875" style="128" customWidth="1"/>
    <col min="4400" max="4400" width="36.5703125" style="128" customWidth="1"/>
    <col min="4401" max="4402" width="36.85546875" style="128" customWidth="1"/>
    <col min="4403" max="4403" width="36.5703125" style="128" customWidth="1"/>
    <col min="4404" max="4404" width="37" style="128" customWidth="1"/>
    <col min="4405" max="4423" width="36.85546875" style="128" customWidth="1"/>
    <col min="4424" max="4424" width="37" style="128" customWidth="1"/>
    <col min="4425" max="4442" width="36.85546875" style="128" customWidth="1"/>
    <col min="4443" max="4443" width="36.5703125" style="128" customWidth="1"/>
    <col min="4444" max="4456" width="36.85546875" style="128" customWidth="1"/>
    <col min="4457" max="4457" width="36.5703125" style="128" customWidth="1"/>
    <col min="4458" max="4460" width="36.85546875" style="128" customWidth="1"/>
    <col min="4461" max="4461" width="36.5703125" style="128" customWidth="1"/>
    <col min="4462" max="4469" width="36.85546875" style="128" customWidth="1"/>
    <col min="4470" max="4470" width="36.5703125" style="128" customWidth="1"/>
    <col min="4471" max="4608" width="36.85546875" style="128"/>
    <col min="4609" max="4609" width="18.5703125" style="128" customWidth="1"/>
    <col min="4610" max="4618" width="31.42578125" style="128" customWidth="1"/>
    <col min="4619" max="4635" width="36.85546875" style="128" customWidth="1"/>
    <col min="4636" max="4636" width="37" style="128" customWidth="1"/>
    <col min="4637" max="4652" width="36.85546875" style="128" customWidth="1"/>
    <col min="4653" max="4653" width="37.140625" style="128" customWidth="1"/>
    <col min="4654" max="4655" width="36.85546875" style="128" customWidth="1"/>
    <col min="4656" max="4656" width="36.5703125" style="128" customWidth="1"/>
    <col min="4657" max="4658" width="36.85546875" style="128" customWidth="1"/>
    <col min="4659" max="4659" width="36.5703125" style="128" customWidth="1"/>
    <col min="4660" max="4660" width="37" style="128" customWidth="1"/>
    <col min="4661" max="4679" width="36.85546875" style="128" customWidth="1"/>
    <col min="4680" max="4680" width="37" style="128" customWidth="1"/>
    <col min="4681" max="4698" width="36.85546875" style="128" customWidth="1"/>
    <col min="4699" max="4699" width="36.5703125" style="128" customWidth="1"/>
    <col min="4700" max="4712" width="36.85546875" style="128" customWidth="1"/>
    <col min="4713" max="4713" width="36.5703125" style="128" customWidth="1"/>
    <col min="4714" max="4716" width="36.85546875" style="128" customWidth="1"/>
    <col min="4717" max="4717" width="36.5703125" style="128" customWidth="1"/>
    <col min="4718" max="4725" width="36.85546875" style="128" customWidth="1"/>
    <col min="4726" max="4726" width="36.5703125" style="128" customWidth="1"/>
    <col min="4727" max="4864" width="36.85546875" style="128"/>
    <col min="4865" max="4865" width="18.5703125" style="128" customWidth="1"/>
    <col min="4866" max="4874" width="31.42578125" style="128" customWidth="1"/>
    <col min="4875" max="4891" width="36.85546875" style="128" customWidth="1"/>
    <col min="4892" max="4892" width="37" style="128" customWidth="1"/>
    <col min="4893" max="4908" width="36.85546875" style="128" customWidth="1"/>
    <col min="4909" max="4909" width="37.140625" style="128" customWidth="1"/>
    <col min="4910" max="4911" width="36.85546875" style="128" customWidth="1"/>
    <col min="4912" max="4912" width="36.5703125" style="128" customWidth="1"/>
    <col min="4913" max="4914" width="36.85546875" style="128" customWidth="1"/>
    <col min="4915" max="4915" width="36.5703125" style="128" customWidth="1"/>
    <col min="4916" max="4916" width="37" style="128" customWidth="1"/>
    <col min="4917" max="4935" width="36.85546875" style="128" customWidth="1"/>
    <col min="4936" max="4936" width="37" style="128" customWidth="1"/>
    <col min="4937" max="4954" width="36.85546875" style="128" customWidth="1"/>
    <col min="4955" max="4955" width="36.5703125" style="128" customWidth="1"/>
    <col min="4956" max="4968" width="36.85546875" style="128" customWidth="1"/>
    <col min="4969" max="4969" width="36.5703125" style="128" customWidth="1"/>
    <col min="4970" max="4972" width="36.85546875" style="128" customWidth="1"/>
    <col min="4973" max="4973" width="36.5703125" style="128" customWidth="1"/>
    <col min="4974" max="4981" width="36.85546875" style="128" customWidth="1"/>
    <col min="4982" max="4982" width="36.5703125" style="128" customWidth="1"/>
    <col min="4983" max="5120" width="36.85546875" style="128"/>
    <col min="5121" max="5121" width="18.5703125" style="128" customWidth="1"/>
    <col min="5122" max="5130" width="31.42578125" style="128" customWidth="1"/>
    <col min="5131" max="5147" width="36.85546875" style="128" customWidth="1"/>
    <col min="5148" max="5148" width="37" style="128" customWidth="1"/>
    <col min="5149" max="5164" width="36.85546875" style="128" customWidth="1"/>
    <col min="5165" max="5165" width="37.140625" style="128" customWidth="1"/>
    <col min="5166" max="5167" width="36.85546875" style="128" customWidth="1"/>
    <col min="5168" max="5168" width="36.5703125" style="128" customWidth="1"/>
    <col min="5169" max="5170" width="36.85546875" style="128" customWidth="1"/>
    <col min="5171" max="5171" width="36.5703125" style="128" customWidth="1"/>
    <col min="5172" max="5172" width="37" style="128" customWidth="1"/>
    <col min="5173" max="5191" width="36.85546875" style="128" customWidth="1"/>
    <col min="5192" max="5192" width="37" style="128" customWidth="1"/>
    <col min="5193" max="5210" width="36.85546875" style="128" customWidth="1"/>
    <col min="5211" max="5211" width="36.5703125" style="128" customWidth="1"/>
    <col min="5212" max="5224" width="36.85546875" style="128" customWidth="1"/>
    <col min="5225" max="5225" width="36.5703125" style="128" customWidth="1"/>
    <col min="5226" max="5228" width="36.85546875" style="128" customWidth="1"/>
    <col min="5229" max="5229" width="36.5703125" style="128" customWidth="1"/>
    <col min="5230" max="5237" width="36.85546875" style="128" customWidth="1"/>
    <col min="5238" max="5238" width="36.5703125" style="128" customWidth="1"/>
    <col min="5239" max="5376" width="36.85546875" style="128"/>
    <col min="5377" max="5377" width="18.5703125" style="128" customWidth="1"/>
    <col min="5378" max="5386" width="31.42578125" style="128" customWidth="1"/>
    <col min="5387" max="5403" width="36.85546875" style="128" customWidth="1"/>
    <col min="5404" max="5404" width="37" style="128" customWidth="1"/>
    <col min="5405" max="5420" width="36.85546875" style="128" customWidth="1"/>
    <col min="5421" max="5421" width="37.140625" style="128" customWidth="1"/>
    <col min="5422" max="5423" width="36.85546875" style="128" customWidth="1"/>
    <col min="5424" max="5424" width="36.5703125" style="128" customWidth="1"/>
    <col min="5425" max="5426" width="36.85546875" style="128" customWidth="1"/>
    <col min="5427" max="5427" width="36.5703125" style="128" customWidth="1"/>
    <col min="5428" max="5428" width="37" style="128" customWidth="1"/>
    <col min="5429" max="5447" width="36.85546875" style="128" customWidth="1"/>
    <col min="5448" max="5448" width="37" style="128" customWidth="1"/>
    <col min="5449" max="5466" width="36.85546875" style="128" customWidth="1"/>
    <col min="5467" max="5467" width="36.5703125" style="128" customWidth="1"/>
    <col min="5468" max="5480" width="36.85546875" style="128" customWidth="1"/>
    <col min="5481" max="5481" width="36.5703125" style="128" customWidth="1"/>
    <col min="5482" max="5484" width="36.85546875" style="128" customWidth="1"/>
    <col min="5485" max="5485" width="36.5703125" style="128" customWidth="1"/>
    <col min="5486" max="5493" width="36.85546875" style="128" customWidth="1"/>
    <col min="5494" max="5494" width="36.5703125" style="128" customWidth="1"/>
    <col min="5495" max="5632" width="36.85546875" style="128"/>
    <col min="5633" max="5633" width="18.5703125" style="128" customWidth="1"/>
    <col min="5634" max="5642" width="31.42578125" style="128" customWidth="1"/>
    <col min="5643" max="5659" width="36.85546875" style="128" customWidth="1"/>
    <col min="5660" max="5660" width="37" style="128" customWidth="1"/>
    <col min="5661" max="5676" width="36.85546875" style="128" customWidth="1"/>
    <col min="5677" max="5677" width="37.140625" style="128" customWidth="1"/>
    <col min="5678" max="5679" width="36.85546875" style="128" customWidth="1"/>
    <col min="5680" max="5680" width="36.5703125" style="128" customWidth="1"/>
    <col min="5681" max="5682" width="36.85546875" style="128" customWidth="1"/>
    <col min="5683" max="5683" width="36.5703125" style="128" customWidth="1"/>
    <col min="5684" max="5684" width="37" style="128" customWidth="1"/>
    <col min="5685" max="5703" width="36.85546875" style="128" customWidth="1"/>
    <col min="5704" max="5704" width="37" style="128" customWidth="1"/>
    <col min="5705" max="5722" width="36.85546875" style="128" customWidth="1"/>
    <col min="5723" max="5723" width="36.5703125" style="128" customWidth="1"/>
    <col min="5724" max="5736" width="36.85546875" style="128" customWidth="1"/>
    <col min="5737" max="5737" width="36.5703125" style="128" customWidth="1"/>
    <col min="5738" max="5740" width="36.85546875" style="128" customWidth="1"/>
    <col min="5741" max="5741" width="36.5703125" style="128" customWidth="1"/>
    <col min="5742" max="5749" width="36.85546875" style="128" customWidth="1"/>
    <col min="5750" max="5750" width="36.5703125" style="128" customWidth="1"/>
    <col min="5751" max="5888" width="36.85546875" style="128"/>
    <col min="5889" max="5889" width="18.5703125" style="128" customWidth="1"/>
    <col min="5890" max="5898" width="31.42578125" style="128" customWidth="1"/>
    <col min="5899" max="5915" width="36.85546875" style="128" customWidth="1"/>
    <col min="5916" max="5916" width="37" style="128" customWidth="1"/>
    <col min="5917" max="5932" width="36.85546875" style="128" customWidth="1"/>
    <col min="5933" max="5933" width="37.140625" style="128" customWidth="1"/>
    <col min="5934" max="5935" width="36.85546875" style="128" customWidth="1"/>
    <col min="5936" max="5936" width="36.5703125" style="128" customWidth="1"/>
    <col min="5937" max="5938" width="36.85546875" style="128" customWidth="1"/>
    <col min="5939" max="5939" width="36.5703125" style="128" customWidth="1"/>
    <col min="5940" max="5940" width="37" style="128" customWidth="1"/>
    <col min="5941" max="5959" width="36.85546875" style="128" customWidth="1"/>
    <col min="5960" max="5960" width="37" style="128" customWidth="1"/>
    <col min="5961" max="5978" width="36.85546875" style="128" customWidth="1"/>
    <col min="5979" max="5979" width="36.5703125" style="128" customWidth="1"/>
    <col min="5980" max="5992" width="36.85546875" style="128" customWidth="1"/>
    <col min="5993" max="5993" width="36.5703125" style="128" customWidth="1"/>
    <col min="5994" max="5996" width="36.85546875" style="128" customWidth="1"/>
    <col min="5997" max="5997" width="36.5703125" style="128" customWidth="1"/>
    <col min="5998" max="6005" width="36.85546875" style="128" customWidth="1"/>
    <col min="6006" max="6006" width="36.5703125" style="128" customWidth="1"/>
    <col min="6007" max="6144" width="36.85546875" style="128"/>
    <col min="6145" max="6145" width="18.5703125" style="128" customWidth="1"/>
    <col min="6146" max="6154" width="31.42578125" style="128" customWidth="1"/>
    <col min="6155" max="6171" width="36.85546875" style="128" customWidth="1"/>
    <col min="6172" max="6172" width="37" style="128" customWidth="1"/>
    <col min="6173" max="6188" width="36.85546875" style="128" customWidth="1"/>
    <col min="6189" max="6189" width="37.140625" style="128" customWidth="1"/>
    <col min="6190" max="6191" width="36.85546875" style="128" customWidth="1"/>
    <col min="6192" max="6192" width="36.5703125" style="128" customWidth="1"/>
    <col min="6193" max="6194" width="36.85546875" style="128" customWidth="1"/>
    <col min="6195" max="6195" width="36.5703125" style="128" customWidth="1"/>
    <col min="6196" max="6196" width="37" style="128" customWidth="1"/>
    <col min="6197" max="6215" width="36.85546875" style="128" customWidth="1"/>
    <col min="6216" max="6216" width="37" style="128" customWidth="1"/>
    <col min="6217" max="6234" width="36.85546875" style="128" customWidth="1"/>
    <col min="6235" max="6235" width="36.5703125" style="128" customWidth="1"/>
    <col min="6236" max="6248" width="36.85546875" style="128" customWidth="1"/>
    <col min="6249" max="6249" width="36.5703125" style="128" customWidth="1"/>
    <col min="6250" max="6252" width="36.85546875" style="128" customWidth="1"/>
    <col min="6253" max="6253" width="36.5703125" style="128" customWidth="1"/>
    <col min="6254" max="6261" width="36.85546875" style="128" customWidth="1"/>
    <col min="6262" max="6262" width="36.5703125" style="128" customWidth="1"/>
    <col min="6263" max="6400" width="36.85546875" style="128"/>
    <col min="6401" max="6401" width="18.5703125" style="128" customWidth="1"/>
    <col min="6402" max="6410" width="31.42578125" style="128" customWidth="1"/>
    <col min="6411" max="6427" width="36.85546875" style="128" customWidth="1"/>
    <col min="6428" max="6428" width="37" style="128" customWidth="1"/>
    <col min="6429" max="6444" width="36.85546875" style="128" customWidth="1"/>
    <col min="6445" max="6445" width="37.140625" style="128" customWidth="1"/>
    <col min="6446" max="6447" width="36.85546875" style="128" customWidth="1"/>
    <col min="6448" max="6448" width="36.5703125" style="128" customWidth="1"/>
    <col min="6449" max="6450" width="36.85546875" style="128" customWidth="1"/>
    <col min="6451" max="6451" width="36.5703125" style="128" customWidth="1"/>
    <col min="6452" max="6452" width="37" style="128" customWidth="1"/>
    <col min="6453" max="6471" width="36.85546875" style="128" customWidth="1"/>
    <col min="6472" max="6472" width="37" style="128" customWidth="1"/>
    <col min="6473" max="6490" width="36.85546875" style="128" customWidth="1"/>
    <col min="6491" max="6491" width="36.5703125" style="128" customWidth="1"/>
    <col min="6492" max="6504" width="36.85546875" style="128" customWidth="1"/>
    <col min="6505" max="6505" width="36.5703125" style="128" customWidth="1"/>
    <col min="6506" max="6508" width="36.85546875" style="128" customWidth="1"/>
    <col min="6509" max="6509" width="36.5703125" style="128" customWidth="1"/>
    <col min="6510" max="6517" width="36.85546875" style="128" customWidth="1"/>
    <col min="6518" max="6518" width="36.5703125" style="128" customWidth="1"/>
    <col min="6519" max="6656" width="36.85546875" style="128"/>
    <col min="6657" max="6657" width="18.5703125" style="128" customWidth="1"/>
    <col min="6658" max="6666" width="31.42578125" style="128" customWidth="1"/>
    <col min="6667" max="6683" width="36.85546875" style="128" customWidth="1"/>
    <col min="6684" max="6684" width="37" style="128" customWidth="1"/>
    <col min="6685" max="6700" width="36.85546875" style="128" customWidth="1"/>
    <col min="6701" max="6701" width="37.140625" style="128" customWidth="1"/>
    <col min="6702" max="6703" width="36.85546875" style="128" customWidth="1"/>
    <col min="6704" max="6704" width="36.5703125" style="128" customWidth="1"/>
    <col min="6705" max="6706" width="36.85546875" style="128" customWidth="1"/>
    <col min="6707" max="6707" width="36.5703125" style="128" customWidth="1"/>
    <col min="6708" max="6708" width="37" style="128" customWidth="1"/>
    <col min="6709" max="6727" width="36.85546875" style="128" customWidth="1"/>
    <col min="6728" max="6728" width="37" style="128" customWidth="1"/>
    <col min="6729" max="6746" width="36.85546875" style="128" customWidth="1"/>
    <col min="6747" max="6747" width="36.5703125" style="128" customWidth="1"/>
    <col min="6748" max="6760" width="36.85546875" style="128" customWidth="1"/>
    <col min="6761" max="6761" width="36.5703125" style="128" customWidth="1"/>
    <col min="6762" max="6764" width="36.85546875" style="128" customWidth="1"/>
    <col min="6765" max="6765" width="36.5703125" style="128" customWidth="1"/>
    <col min="6766" max="6773" width="36.85546875" style="128" customWidth="1"/>
    <col min="6774" max="6774" width="36.5703125" style="128" customWidth="1"/>
    <col min="6775" max="6912" width="36.85546875" style="128"/>
    <col min="6913" max="6913" width="18.5703125" style="128" customWidth="1"/>
    <col min="6914" max="6922" width="31.42578125" style="128" customWidth="1"/>
    <col min="6923" max="6939" width="36.85546875" style="128" customWidth="1"/>
    <col min="6940" max="6940" width="37" style="128" customWidth="1"/>
    <col min="6941" max="6956" width="36.85546875" style="128" customWidth="1"/>
    <col min="6957" max="6957" width="37.140625" style="128" customWidth="1"/>
    <col min="6958" max="6959" width="36.85546875" style="128" customWidth="1"/>
    <col min="6960" max="6960" width="36.5703125" style="128" customWidth="1"/>
    <col min="6961" max="6962" width="36.85546875" style="128" customWidth="1"/>
    <col min="6963" max="6963" width="36.5703125" style="128" customWidth="1"/>
    <col min="6964" max="6964" width="37" style="128" customWidth="1"/>
    <col min="6965" max="6983" width="36.85546875" style="128" customWidth="1"/>
    <col min="6984" max="6984" width="37" style="128" customWidth="1"/>
    <col min="6985" max="7002" width="36.85546875" style="128" customWidth="1"/>
    <col min="7003" max="7003" width="36.5703125" style="128" customWidth="1"/>
    <col min="7004" max="7016" width="36.85546875" style="128" customWidth="1"/>
    <col min="7017" max="7017" width="36.5703125" style="128" customWidth="1"/>
    <col min="7018" max="7020" width="36.85546875" style="128" customWidth="1"/>
    <col min="7021" max="7021" width="36.5703125" style="128" customWidth="1"/>
    <col min="7022" max="7029" width="36.85546875" style="128" customWidth="1"/>
    <col min="7030" max="7030" width="36.5703125" style="128" customWidth="1"/>
    <col min="7031" max="7168" width="36.85546875" style="128"/>
    <col min="7169" max="7169" width="18.5703125" style="128" customWidth="1"/>
    <col min="7170" max="7178" width="31.42578125" style="128" customWidth="1"/>
    <col min="7179" max="7195" width="36.85546875" style="128" customWidth="1"/>
    <col min="7196" max="7196" width="37" style="128" customWidth="1"/>
    <col min="7197" max="7212" width="36.85546875" style="128" customWidth="1"/>
    <col min="7213" max="7213" width="37.140625" style="128" customWidth="1"/>
    <col min="7214" max="7215" width="36.85546875" style="128" customWidth="1"/>
    <col min="7216" max="7216" width="36.5703125" style="128" customWidth="1"/>
    <col min="7217" max="7218" width="36.85546875" style="128" customWidth="1"/>
    <col min="7219" max="7219" width="36.5703125" style="128" customWidth="1"/>
    <col min="7220" max="7220" width="37" style="128" customWidth="1"/>
    <col min="7221" max="7239" width="36.85546875" style="128" customWidth="1"/>
    <col min="7240" max="7240" width="37" style="128" customWidth="1"/>
    <col min="7241" max="7258" width="36.85546875" style="128" customWidth="1"/>
    <col min="7259" max="7259" width="36.5703125" style="128" customWidth="1"/>
    <col min="7260" max="7272" width="36.85546875" style="128" customWidth="1"/>
    <col min="7273" max="7273" width="36.5703125" style="128" customWidth="1"/>
    <col min="7274" max="7276" width="36.85546875" style="128" customWidth="1"/>
    <col min="7277" max="7277" width="36.5703125" style="128" customWidth="1"/>
    <col min="7278" max="7285" width="36.85546875" style="128" customWidth="1"/>
    <col min="7286" max="7286" width="36.5703125" style="128" customWidth="1"/>
    <col min="7287" max="7424" width="36.85546875" style="128"/>
    <col min="7425" max="7425" width="18.5703125" style="128" customWidth="1"/>
    <col min="7426" max="7434" width="31.42578125" style="128" customWidth="1"/>
    <col min="7435" max="7451" width="36.85546875" style="128" customWidth="1"/>
    <col min="7452" max="7452" width="37" style="128" customWidth="1"/>
    <col min="7453" max="7468" width="36.85546875" style="128" customWidth="1"/>
    <col min="7469" max="7469" width="37.140625" style="128" customWidth="1"/>
    <col min="7470" max="7471" width="36.85546875" style="128" customWidth="1"/>
    <col min="7472" max="7472" width="36.5703125" style="128" customWidth="1"/>
    <col min="7473" max="7474" width="36.85546875" style="128" customWidth="1"/>
    <col min="7475" max="7475" width="36.5703125" style="128" customWidth="1"/>
    <col min="7476" max="7476" width="37" style="128" customWidth="1"/>
    <col min="7477" max="7495" width="36.85546875" style="128" customWidth="1"/>
    <col min="7496" max="7496" width="37" style="128" customWidth="1"/>
    <col min="7497" max="7514" width="36.85546875" style="128" customWidth="1"/>
    <col min="7515" max="7515" width="36.5703125" style="128" customWidth="1"/>
    <col min="7516" max="7528" width="36.85546875" style="128" customWidth="1"/>
    <col min="7529" max="7529" width="36.5703125" style="128" customWidth="1"/>
    <col min="7530" max="7532" width="36.85546875" style="128" customWidth="1"/>
    <col min="7533" max="7533" width="36.5703125" style="128" customWidth="1"/>
    <col min="7534" max="7541" width="36.85546875" style="128" customWidth="1"/>
    <col min="7542" max="7542" width="36.5703125" style="128" customWidth="1"/>
    <col min="7543" max="7680" width="36.85546875" style="128"/>
    <col min="7681" max="7681" width="18.5703125" style="128" customWidth="1"/>
    <col min="7682" max="7690" width="31.42578125" style="128" customWidth="1"/>
    <col min="7691" max="7707" width="36.85546875" style="128" customWidth="1"/>
    <col min="7708" max="7708" width="37" style="128" customWidth="1"/>
    <col min="7709" max="7724" width="36.85546875" style="128" customWidth="1"/>
    <col min="7725" max="7725" width="37.140625" style="128" customWidth="1"/>
    <col min="7726" max="7727" width="36.85546875" style="128" customWidth="1"/>
    <col min="7728" max="7728" width="36.5703125" style="128" customWidth="1"/>
    <col min="7729" max="7730" width="36.85546875" style="128" customWidth="1"/>
    <col min="7731" max="7731" width="36.5703125" style="128" customWidth="1"/>
    <col min="7732" max="7732" width="37" style="128" customWidth="1"/>
    <col min="7733" max="7751" width="36.85546875" style="128" customWidth="1"/>
    <col min="7752" max="7752" width="37" style="128" customWidth="1"/>
    <col min="7753" max="7770" width="36.85546875" style="128" customWidth="1"/>
    <col min="7771" max="7771" width="36.5703125" style="128" customWidth="1"/>
    <col min="7772" max="7784" width="36.85546875" style="128" customWidth="1"/>
    <col min="7785" max="7785" width="36.5703125" style="128" customWidth="1"/>
    <col min="7786" max="7788" width="36.85546875" style="128" customWidth="1"/>
    <col min="7789" max="7789" width="36.5703125" style="128" customWidth="1"/>
    <col min="7790" max="7797" width="36.85546875" style="128" customWidth="1"/>
    <col min="7798" max="7798" width="36.5703125" style="128" customWidth="1"/>
    <col min="7799" max="7936" width="36.85546875" style="128"/>
    <col min="7937" max="7937" width="18.5703125" style="128" customWidth="1"/>
    <col min="7938" max="7946" width="31.42578125" style="128" customWidth="1"/>
    <col min="7947" max="7963" width="36.85546875" style="128" customWidth="1"/>
    <col min="7964" max="7964" width="37" style="128" customWidth="1"/>
    <col min="7965" max="7980" width="36.85546875" style="128" customWidth="1"/>
    <col min="7981" max="7981" width="37.140625" style="128" customWidth="1"/>
    <col min="7982" max="7983" width="36.85546875" style="128" customWidth="1"/>
    <col min="7984" max="7984" width="36.5703125" style="128" customWidth="1"/>
    <col min="7985" max="7986" width="36.85546875" style="128" customWidth="1"/>
    <col min="7987" max="7987" width="36.5703125" style="128" customWidth="1"/>
    <col min="7988" max="7988" width="37" style="128" customWidth="1"/>
    <col min="7989" max="8007" width="36.85546875" style="128" customWidth="1"/>
    <col min="8008" max="8008" width="37" style="128" customWidth="1"/>
    <col min="8009" max="8026" width="36.85546875" style="128" customWidth="1"/>
    <col min="8027" max="8027" width="36.5703125" style="128" customWidth="1"/>
    <col min="8028" max="8040" width="36.85546875" style="128" customWidth="1"/>
    <col min="8041" max="8041" width="36.5703125" style="128" customWidth="1"/>
    <col min="8042" max="8044" width="36.85546875" style="128" customWidth="1"/>
    <col min="8045" max="8045" width="36.5703125" style="128" customWidth="1"/>
    <col min="8046" max="8053" width="36.85546875" style="128" customWidth="1"/>
    <col min="8054" max="8054" width="36.5703125" style="128" customWidth="1"/>
    <col min="8055" max="8192" width="36.85546875" style="128"/>
    <col min="8193" max="8193" width="18.5703125" style="128" customWidth="1"/>
    <col min="8194" max="8202" width="31.42578125" style="128" customWidth="1"/>
    <col min="8203" max="8219" width="36.85546875" style="128" customWidth="1"/>
    <col min="8220" max="8220" width="37" style="128" customWidth="1"/>
    <col min="8221" max="8236" width="36.85546875" style="128" customWidth="1"/>
    <col min="8237" max="8237" width="37.140625" style="128" customWidth="1"/>
    <col min="8238" max="8239" width="36.85546875" style="128" customWidth="1"/>
    <col min="8240" max="8240" width="36.5703125" style="128" customWidth="1"/>
    <col min="8241" max="8242" width="36.85546875" style="128" customWidth="1"/>
    <col min="8243" max="8243" width="36.5703125" style="128" customWidth="1"/>
    <col min="8244" max="8244" width="37" style="128" customWidth="1"/>
    <col min="8245" max="8263" width="36.85546875" style="128" customWidth="1"/>
    <col min="8264" max="8264" width="37" style="128" customWidth="1"/>
    <col min="8265" max="8282" width="36.85546875" style="128" customWidth="1"/>
    <col min="8283" max="8283" width="36.5703125" style="128" customWidth="1"/>
    <col min="8284" max="8296" width="36.85546875" style="128" customWidth="1"/>
    <col min="8297" max="8297" width="36.5703125" style="128" customWidth="1"/>
    <col min="8298" max="8300" width="36.85546875" style="128" customWidth="1"/>
    <col min="8301" max="8301" width="36.5703125" style="128" customWidth="1"/>
    <col min="8302" max="8309" width="36.85546875" style="128" customWidth="1"/>
    <col min="8310" max="8310" width="36.5703125" style="128" customWidth="1"/>
    <col min="8311" max="8448" width="36.85546875" style="128"/>
    <col min="8449" max="8449" width="18.5703125" style="128" customWidth="1"/>
    <col min="8450" max="8458" width="31.42578125" style="128" customWidth="1"/>
    <col min="8459" max="8475" width="36.85546875" style="128" customWidth="1"/>
    <col min="8476" max="8476" width="37" style="128" customWidth="1"/>
    <col min="8477" max="8492" width="36.85546875" style="128" customWidth="1"/>
    <col min="8493" max="8493" width="37.140625" style="128" customWidth="1"/>
    <col min="8494" max="8495" width="36.85546875" style="128" customWidth="1"/>
    <col min="8496" max="8496" width="36.5703125" style="128" customWidth="1"/>
    <col min="8497" max="8498" width="36.85546875" style="128" customWidth="1"/>
    <col min="8499" max="8499" width="36.5703125" style="128" customWidth="1"/>
    <col min="8500" max="8500" width="37" style="128" customWidth="1"/>
    <col min="8501" max="8519" width="36.85546875" style="128" customWidth="1"/>
    <col min="8520" max="8520" width="37" style="128" customWidth="1"/>
    <col min="8521" max="8538" width="36.85546875" style="128" customWidth="1"/>
    <col min="8539" max="8539" width="36.5703125" style="128" customWidth="1"/>
    <col min="8540" max="8552" width="36.85546875" style="128" customWidth="1"/>
    <col min="8553" max="8553" width="36.5703125" style="128" customWidth="1"/>
    <col min="8554" max="8556" width="36.85546875" style="128" customWidth="1"/>
    <col min="8557" max="8557" width="36.5703125" style="128" customWidth="1"/>
    <col min="8558" max="8565" width="36.85546875" style="128" customWidth="1"/>
    <col min="8566" max="8566" width="36.5703125" style="128" customWidth="1"/>
    <col min="8567" max="8704" width="36.85546875" style="128"/>
    <col min="8705" max="8705" width="18.5703125" style="128" customWidth="1"/>
    <col min="8706" max="8714" width="31.42578125" style="128" customWidth="1"/>
    <col min="8715" max="8731" width="36.85546875" style="128" customWidth="1"/>
    <col min="8732" max="8732" width="37" style="128" customWidth="1"/>
    <col min="8733" max="8748" width="36.85546875" style="128" customWidth="1"/>
    <col min="8749" max="8749" width="37.140625" style="128" customWidth="1"/>
    <col min="8750" max="8751" width="36.85546875" style="128" customWidth="1"/>
    <col min="8752" max="8752" width="36.5703125" style="128" customWidth="1"/>
    <col min="8753" max="8754" width="36.85546875" style="128" customWidth="1"/>
    <col min="8755" max="8755" width="36.5703125" style="128" customWidth="1"/>
    <col min="8756" max="8756" width="37" style="128" customWidth="1"/>
    <col min="8757" max="8775" width="36.85546875" style="128" customWidth="1"/>
    <col min="8776" max="8776" width="37" style="128" customWidth="1"/>
    <col min="8777" max="8794" width="36.85546875" style="128" customWidth="1"/>
    <col min="8795" max="8795" width="36.5703125" style="128" customWidth="1"/>
    <col min="8796" max="8808" width="36.85546875" style="128" customWidth="1"/>
    <col min="8809" max="8809" width="36.5703125" style="128" customWidth="1"/>
    <col min="8810" max="8812" width="36.85546875" style="128" customWidth="1"/>
    <col min="8813" max="8813" width="36.5703125" style="128" customWidth="1"/>
    <col min="8814" max="8821" width="36.85546875" style="128" customWidth="1"/>
    <col min="8822" max="8822" width="36.5703125" style="128" customWidth="1"/>
    <col min="8823" max="8960" width="36.85546875" style="128"/>
    <col min="8961" max="8961" width="18.5703125" style="128" customWidth="1"/>
    <col min="8962" max="8970" width="31.42578125" style="128" customWidth="1"/>
    <col min="8971" max="8987" width="36.85546875" style="128" customWidth="1"/>
    <col min="8988" max="8988" width="37" style="128" customWidth="1"/>
    <col min="8989" max="9004" width="36.85546875" style="128" customWidth="1"/>
    <col min="9005" max="9005" width="37.140625" style="128" customWidth="1"/>
    <col min="9006" max="9007" width="36.85546875" style="128" customWidth="1"/>
    <col min="9008" max="9008" width="36.5703125" style="128" customWidth="1"/>
    <col min="9009" max="9010" width="36.85546875" style="128" customWidth="1"/>
    <col min="9011" max="9011" width="36.5703125" style="128" customWidth="1"/>
    <col min="9012" max="9012" width="37" style="128" customWidth="1"/>
    <col min="9013" max="9031" width="36.85546875" style="128" customWidth="1"/>
    <col min="9032" max="9032" width="37" style="128" customWidth="1"/>
    <col min="9033" max="9050" width="36.85546875" style="128" customWidth="1"/>
    <col min="9051" max="9051" width="36.5703125" style="128" customWidth="1"/>
    <col min="9052" max="9064" width="36.85546875" style="128" customWidth="1"/>
    <col min="9065" max="9065" width="36.5703125" style="128" customWidth="1"/>
    <col min="9066" max="9068" width="36.85546875" style="128" customWidth="1"/>
    <col min="9069" max="9069" width="36.5703125" style="128" customWidth="1"/>
    <col min="9070" max="9077" width="36.85546875" style="128" customWidth="1"/>
    <col min="9078" max="9078" width="36.5703125" style="128" customWidth="1"/>
    <col min="9079" max="9216" width="36.85546875" style="128"/>
    <col min="9217" max="9217" width="18.5703125" style="128" customWidth="1"/>
    <col min="9218" max="9226" width="31.42578125" style="128" customWidth="1"/>
    <col min="9227" max="9243" width="36.85546875" style="128" customWidth="1"/>
    <col min="9244" max="9244" width="37" style="128" customWidth="1"/>
    <col min="9245" max="9260" width="36.85546875" style="128" customWidth="1"/>
    <col min="9261" max="9261" width="37.140625" style="128" customWidth="1"/>
    <col min="9262" max="9263" width="36.85546875" style="128" customWidth="1"/>
    <col min="9264" max="9264" width="36.5703125" style="128" customWidth="1"/>
    <col min="9265" max="9266" width="36.85546875" style="128" customWidth="1"/>
    <col min="9267" max="9267" width="36.5703125" style="128" customWidth="1"/>
    <col min="9268" max="9268" width="37" style="128" customWidth="1"/>
    <col min="9269" max="9287" width="36.85546875" style="128" customWidth="1"/>
    <col min="9288" max="9288" width="37" style="128" customWidth="1"/>
    <col min="9289" max="9306" width="36.85546875" style="128" customWidth="1"/>
    <col min="9307" max="9307" width="36.5703125" style="128" customWidth="1"/>
    <col min="9308" max="9320" width="36.85546875" style="128" customWidth="1"/>
    <col min="9321" max="9321" width="36.5703125" style="128" customWidth="1"/>
    <col min="9322" max="9324" width="36.85546875" style="128" customWidth="1"/>
    <col min="9325" max="9325" width="36.5703125" style="128" customWidth="1"/>
    <col min="9326" max="9333" width="36.85546875" style="128" customWidth="1"/>
    <col min="9334" max="9334" width="36.5703125" style="128" customWidth="1"/>
    <col min="9335" max="9472" width="36.85546875" style="128"/>
    <col min="9473" max="9473" width="18.5703125" style="128" customWidth="1"/>
    <col min="9474" max="9482" width="31.42578125" style="128" customWidth="1"/>
    <col min="9483" max="9499" width="36.85546875" style="128" customWidth="1"/>
    <col min="9500" max="9500" width="37" style="128" customWidth="1"/>
    <col min="9501" max="9516" width="36.85546875" style="128" customWidth="1"/>
    <col min="9517" max="9517" width="37.140625" style="128" customWidth="1"/>
    <col min="9518" max="9519" width="36.85546875" style="128" customWidth="1"/>
    <col min="9520" max="9520" width="36.5703125" style="128" customWidth="1"/>
    <col min="9521" max="9522" width="36.85546875" style="128" customWidth="1"/>
    <col min="9523" max="9523" width="36.5703125" style="128" customWidth="1"/>
    <col min="9524" max="9524" width="37" style="128" customWidth="1"/>
    <col min="9525" max="9543" width="36.85546875" style="128" customWidth="1"/>
    <col min="9544" max="9544" width="37" style="128" customWidth="1"/>
    <col min="9545" max="9562" width="36.85546875" style="128" customWidth="1"/>
    <col min="9563" max="9563" width="36.5703125" style="128" customWidth="1"/>
    <col min="9564" max="9576" width="36.85546875" style="128" customWidth="1"/>
    <col min="9577" max="9577" width="36.5703125" style="128" customWidth="1"/>
    <col min="9578" max="9580" width="36.85546875" style="128" customWidth="1"/>
    <col min="9581" max="9581" width="36.5703125" style="128" customWidth="1"/>
    <col min="9582" max="9589" width="36.85546875" style="128" customWidth="1"/>
    <col min="9590" max="9590" width="36.5703125" style="128" customWidth="1"/>
    <col min="9591" max="9728" width="36.85546875" style="128"/>
    <col min="9729" max="9729" width="18.5703125" style="128" customWidth="1"/>
    <col min="9730" max="9738" width="31.42578125" style="128" customWidth="1"/>
    <col min="9739" max="9755" width="36.85546875" style="128" customWidth="1"/>
    <col min="9756" max="9756" width="37" style="128" customWidth="1"/>
    <col min="9757" max="9772" width="36.85546875" style="128" customWidth="1"/>
    <col min="9773" max="9773" width="37.140625" style="128" customWidth="1"/>
    <col min="9774" max="9775" width="36.85546875" style="128" customWidth="1"/>
    <col min="9776" max="9776" width="36.5703125" style="128" customWidth="1"/>
    <col min="9777" max="9778" width="36.85546875" style="128" customWidth="1"/>
    <col min="9779" max="9779" width="36.5703125" style="128" customWidth="1"/>
    <col min="9780" max="9780" width="37" style="128" customWidth="1"/>
    <col min="9781" max="9799" width="36.85546875" style="128" customWidth="1"/>
    <col min="9800" max="9800" width="37" style="128" customWidth="1"/>
    <col min="9801" max="9818" width="36.85546875" style="128" customWidth="1"/>
    <col min="9819" max="9819" width="36.5703125" style="128" customWidth="1"/>
    <col min="9820" max="9832" width="36.85546875" style="128" customWidth="1"/>
    <col min="9833" max="9833" width="36.5703125" style="128" customWidth="1"/>
    <col min="9834" max="9836" width="36.85546875" style="128" customWidth="1"/>
    <col min="9837" max="9837" width="36.5703125" style="128" customWidth="1"/>
    <col min="9838" max="9845" width="36.85546875" style="128" customWidth="1"/>
    <col min="9846" max="9846" width="36.5703125" style="128" customWidth="1"/>
    <col min="9847" max="9984" width="36.85546875" style="128"/>
    <col min="9985" max="9985" width="18.5703125" style="128" customWidth="1"/>
    <col min="9986" max="9994" width="31.42578125" style="128" customWidth="1"/>
    <col min="9995" max="10011" width="36.85546875" style="128" customWidth="1"/>
    <col min="10012" max="10012" width="37" style="128" customWidth="1"/>
    <col min="10013" max="10028" width="36.85546875" style="128" customWidth="1"/>
    <col min="10029" max="10029" width="37.140625" style="128" customWidth="1"/>
    <col min="10030" max="10031" width="36.85546875" style="128" customWidth="1"/>
    <col min="10032" max="10032" width="36.5703125" style="128" customWidth="1"/>
    <col min="10033" max="10034" width="36.85546875" style="128" customWidth="1"/>
    <col min="10035" max="10035" width="36.5703125" style="128" customWidth="1"/>
    <col min="10036" max="10036" width="37" style="128" customWidth="1"/>
    <col min="10037" max="10055" width="36.85546875" style="128" customWidth="1"/>
    <col min="10056" max="10056" width="37" style="128" customWidth="1"/>
    <col min="10057" max="10074" width="36.85546875" style="128" customWidth="1"/>
    <col min="10075" max="10075" width="36.5703125" style="128" customWidth="1"/>
    <col min="10076" max="10088" width="36.85546875" style="128" customWidth="1"/>
    <col min="10089" max="10089" width="36.5703125" style="128" customWidth="1"/>
    <col min="10090" max="10092" width="36.85546875" style="128" customWidth="1"/>
    <col min="10093" max="10093" width="36.5703125" style="128" customWidth="1"/>
    <col min="10094" max="10101" width="36.85546875" style="128" customWidth="1"/>
    <col min="10102" max="10102" width="36.5703125" style="128" customWidth="1"/>
    <col min="10103" max="10240" width="36.85546875" style="128"/>
    <col min="10241" max="10241" width="18.5703125" style="128" customWidth="1"/>
    <col min="10242" max="10250" width="31.42578125" style="128" customWidth="1"/>
    <col min="10251" max="10267" width="36.85546875" style="128" customWidth="1"/>
    <col min="10268" max="10268" width="37" style="128" customWidth="1"/>
    <col min="10269" max="10284" width="36.85546875" style="128" customWidth="1"/>
    <col min="10285" max="10285" width="37.140625" style="128" customWidth="1"/>
    <col min="10286" max="10287" width="36.85546875" style="128" customWidth="1"/>
    <col min="10288" max="10288" width="36.5703125" style="128" customWidth="1"/>
    <col min="10289" max="10290" width="36.85546875" style="128" customWidth="1"/>
    <col min="10291" max="10291" width="36.5703125" style="128" customWidth="1"/>
    <col min="10292" max="10292" width="37" style="128" customWidth="1"/>
    <col min="10293" max="10311" width="36.85546875" style="128" customWidth="1"/>
    <col min="10312" max="10312" width="37" style="128" customWidth="1"/>
    <col min="10313" max="10330" width="36.85546875" style="128" customWidth="1"/>
    <col min="10331" max="10331" width="36.5703125" style="128" customWidth="1"/>
    <col min="10332" max="10344" width="36.85546875" style="128" customWidth="1"/>
    <col min="10345" max="10345" width="36.5703125" style="128" customWidth="1"/>
    <col min="10346" max="10348" width="36.85546875" style="128" customWidth="1"/>
    <col min="10349" max="10349" width="36.5703125" style="128" customWidth="1"/>
    <col min="10350" max="10357" width="36.85546875" style="128" customWidth="1"/>
    <col min="10358" max="10358" width="36.5703125" style="128" customWidth="1"/>
    <col min="10359" max="10496" width="36.85546875" style="128"/>
    <col min="10497" max="10497" width="18.5703125" style="128" customWidth="1"/>
    <col min="10498" max="10506" width="31.42578125" style="128" customWidth="1"/>
    <col min="10507" max="10523" width="36.85546875" style="128" customWidth="1"/>
    <col min="10524" max="10524" width="37" style="128" customWidth="1"/>
    <col min="10525" max="10540" width="36.85546875" style="128" customWidth="1"/>
    <col min="10541" max="10541" width="37.140625" style="128" customWidth="1"/>
    <col min="10542" max="10543" width="36.85546875" style="128" customWidth="1"/>
    <col min="10544" max="10544" width="36.5703125" style="128" customWidth="1"/>
    <col min="10545" max="10546" width="36.85546875" style="128" customWidth="1"/>
    <col min="10547" max="10547" width="36.5703125" style="128" customWidth="1"/>
    <col min="10548" max="10548" width="37" style="128" customWidth="1"/>
    <col min="10549" max="10567" width="36.85546875" style="128" customWidth="1"/>
    <col min="10568" max="10568" width="37" style="128" customWidth="1"/>
    <col min="10569" max="10586" width="36.85546875" style="128" customWidth="1"/>
    <col min="10587" max="10587" width="36.5703125" style="128" customWidth="1"/>
    <col min="10588" max="10600" width="36.85546875" style="128" customWidth="1"/>
    <col min="10601" max="10601" width="36.5703125" style="128" customWidth="1"/>
    <col min="10602" max="10604" width="36.85546875" style="128" customWidth="1"/>
    <col min="10605" max="10605" width="36.5703125" style="128" customWidth="1"/>
    <col min="10606" max="10613" width="36.85546875" style="128" customWidth="1"/>
    <col min="10614" max="10614" width="36.5703125" style="128" customWidth="1"/>
    <col min="10615" max="10752" width="36.85546875" style="128"/>
    <col min="10753" max="10753" width="18.5703125" style="128" customWidth="1"/>
    <col min="10754" max="10762" width="31.42578125" style="128" customWidth="1"/>
    <col min="10763" max="10779" width="36.85546875" style="128" customWidth="1"/>
    <col min="10780" max="10780" width="37" style="128" customWidth="1"/>
    <col min="10781" max="10796" width="36.85546875" style="128" customWidth="1"/>
    <col min="10797" max="10797" width="37.140625" style="128" customWidth="1"/>
    <col min="10798" max="10799" width="36.85546875" style="128" customWidth="1"/>
    <col min="10800" max="10800" width="36.5703125" style="128" customWidth="1"/>
    <col min="10801" max="10802" width="36.85546875" style="128" customWidth="1"/>
    <col min="10803" max="10803" width="36.5703125" style="128" customWidth="1"/>
    <col min="10804" max="10804" width="37" style="128" customWidth="1"/>
    <col min="10805" max="10823" width="36.85546875" style="128" customWidth="1"/>
    <col min="10824" max="10824" width="37" style="128" customWidth="1"/>
    <col min="10825" max="10842" width="36.85546875" style="128" customWidth="1"/>
    <col min="10843" max="10843" width="36.5703125" style="128" customWidth="1"/>
    <col min="10844" max="10856" width="36.85546875" style="128" customWidth="1"/>
    <col min="10857" max="10857" width="36.5703125" style="128" customWidth="1"/>
    <col min="10858" max="10860" width="36.85546875" style="128" customWidth="1"/>
    <col min="10861" max="10861" width="36.5703125" style="128" customWidth="1"/>
    <col min="10862" max="10869" width="36.85546875" style="128" customWidth="1"/>
    <col min="10870" max="10870" width="36.5703125" style="128" customWidth="1"/>
    <col min="10871" max="11008" width="36.85546875" style="128"/>
    <col min="11009" max="11009" width="18.5703125" style="128" customWidth="1"/>
    <col min="11010" max="11018" width="31.42578125" style="128" customWidth="1"/>
    <col min="11019" max="11035" width="36.85546875" style="128" customWidth="1"/>
    <col min="11036" max="11036" width="37" style="128" customWidth="1"/>
    <col min="11037" max="11052" width="36.85546875" style="128" customWidth="1"/>
    <col min="11053" max="11053" width="37.140625" style="128" customWidth="1"/>
    <col min="11054" max="11055" width="36.85546875" style="128" customWidth="1"/>
    <col min="11056" max="11056" width="36.5703125" style="128" customWidth="1"/>
    <col min="11057" max="11058" width="36.85546875" style="128" customWidth="1"/>
    <col min="11059" max="11059" width="36.5703125" style="128" customWidth="1"/>
    <col min="11060" max="11060" width="37" style="128" customWidth="1"/>
    <col min="11061" max="11079" width="36.85546875" style="128" customWidth="1"/>
    <col min="11080" max="11080" width="37" style="128" customWidth="1"/>
    <col min="11081" max="11098" width="36.85546875" style="128" customWidth="1"/>
    <col min="11099" max="11099" width="36.5703125" style="128" customWidth="1"/>
    <col min="11100" max="11112" width="36.85546875" style="128" customWidth="1"/>
    <col min="11113" max="11113" width="36.5703125" style="128" customWidth="1"/>
    <col min="11114" max="11116" width="36.85546875" style="128" customWidth="1"/>
    <col min="11117" max="11117" width="36.5703125" style="128" customWidth="1"/>
    <col min="11118" max="11125" width="36.85546875" style="128" customWidth="1"/>
    <col min="11126" max="11126" width="36.5703125" style="128" customWidth="1"/>
    <col min="11127" max="11264" width="36.85546875" style="128"/>
    <col min="11265" max="11265" width="18.5703125" style="128" customWidth="1"/>
    <col min="11266" max="11274" width="31.42578125" style="128" customWidth="1"/>
    <col min="11275" max="11291" width="36.85546875" style="128" customWidth="1"/>
    <col min="11292" max="11292" width="37" style="128" customWidth="1"/>
    <col min="11293" max="11308" width="36.85546875" style="128" customWidth="1"/>
    <col min="11309" max="11309" width="37.140625" style="128" customWidth="1"/>
    <col min="11310" max="11311" width="36.85546875" style="128" customWidth="1"/>
    <col min="11312" max="11312" width="36.5703125" style="128" customWidth="1"/>
    <col min="11313" max="11314" width="36.85546875" style="128" customWidth="1"/>
    <col min="11315" max="11315" width="36.5703125" style="128" customWidth="1"/>
    <col min="11316" max="11316" width="37" style="128" customWidth="1"/>
    <col min="11317" max="11335" width="36.85546875" style="128" customWidth="1"/>
    <col min="11336" max="11336" width="37" style="128" customWidth="1"/>
    <col min="11337" max="11354" width="36.85546875" style="128" customWidth="1"/>
    <col min="11355" max="11355" width="36.5703125" style="128" customWidth="1"/>
    <col min="11356" max="11368" width="36.85546875" style="128" customWidth="1"/>
    <col min="11369" max="11369" width="36.5703125" style="128" customWidth="1"/>
    <col min="11370" max="11372" width="36.85546875" style="128" customWidth="1"/>
    <col min="11373" max="11373" width="36.5703125" style="128" customWidth="1"/>
    <col min="11374" max="11381" width="36.85546875" style="128" customWidth="1"/>
    <col min="11382" max="11382" width="36.5703125" style="128" customWidth="1"/>
    <col min="11383" max="11520" width="36.85546875" style="128"/>
    <col min="11521" max="11521" width="18.5703125" style="128" customWidth="1"/>
    <col min="11522" max="11530" width="31.42578125" style="128" customWidth="1"/>
    <col min="11531" max="11547" width="36.85546875" style="128" customWidth="1"/>
    <col min="11548" max="11548" width="37" style="128" customWidth="1"/>
    <col min="11549" max="11564" width="36.85546875" style="128" customWidth="1"/>
    <col min="11565" max="11565" width="37.140625" style="128" customWidth="1"/>
    <col min="11566" max="11567" width="36.85546875" style="128" customWidth="1"/>
    <col min="11568" max="11568" width="36.5703125" style="128" customWidth="1"/>
    <col min="11569" max="11570" width="36.85546875" style="128" customWidth="1"/>
    <col min="11571" max="11571" width="36.5703125" style="128" customWidth="1"/>
    <col min="11572" max="11572" width="37" style="128" customWidth="1"/>
    <col min="11573" max="11591" width="36.85546875" style="128" customWidth="1"/>
    <col min="11592" max="11592" width="37" style="128" customWidth="1"/>
    <col min="11593" max="11610" width="36.85546875" style="128" customWidth="1"/>
    <col min="11611" max="11611" width="36.5703125" style="128" customWidth="1"/>
    <col min="11612" max="11624" width="36.85546875" style="128" customWidth="1"/>
    <col min="11625" max="11625" width="36.5703125" style="128" customWidth="1"/>
    <col min="11626" max="11628" width="36.85546875" style="128" customWidth="1"/>
    <col min="11629" max="11629" width="36.5703125" style="128" customWidth="1"/>
    <col min="11630" max="11637" width="36.85546875" style="128" customWidth="1"/>
    <col min="11638" max="11638" width="36.5703125" style="128" customWidth="1"/>
    <col min="11639" max="11776" width="36.85546875" style="128"/>
    <col min="11777" max="11777" width="18.5703125" style="128" customWidth="1"/>
    <col min="11778" max="11786" width="31.42578125" style="128" customWidth="1"/>
    <col min="11787" max="11803" width="36.85546875" style="128" customWidth="1"/>
    <col min="11804" max="11804" width="37" style="128" customWidth="1"/>
    <col min="11805" max="11820" width="36.85546875" style="128" customWidth="1"/>
    <col min="11821" max="11821" width="37.140625" style="128" customWidth="1"/>
    <col min="11822" max="11823" width="36.85546875" style="128" customWidth="1"/>
    <col min="11824" max="11824" width="36.5703125" style="128" customWidth="1"/>
    <col min="11825" max="11826" width="36.85546875" style="128" customWidth="1"/>
    <col min="11827" max="11827" width="36.5703125" style="128" customWidth="1"/>
    <col min="11828" max="11828" width="37" style="128" customWidth="1"/>
    <col min="11829" max="11847" width="36.85546875" style="128" customWidth="1"/>
    <col min="11848" max="11848" width="37" style="128" customWidth="1"/>
    <col min="11849" max="11866" width="36.85546875" style="128" customWidth="1"/>
    <col min="11867" max="11867" width="36.5703125" style="128" customWidth="1"/>
    <col min="11868" max="11880" width="36.85546875" style="128" customWidth="1"/>
    <col min="11881" max="11881" width="36.5703125" style="128" customWidth="1"/>
    <col min="11882" max="11884" width="36.85546875" style="128" customWidth="1"/>
    <col min="11885" max="11885" width="36.5703125" style="128" customWidth="1"/>
    <col min="11886" max="11893" width="36.85546875" style="128" customWidth="1"/>
    <col min="11894" max="11894" width="36.5703125" style="128" customWidth="1"/>
    <col min="11895" max="12032" width="36.85546875" style="128"/>
    <col min="12033" max="12033" width="18.5703125" style="128" customWidth="1"/>
    <col min="12034" max="12042" width="31.42578125" style="128" customWidth="1"/>
    <col min="12043" max="12059" width="36.85546875" style="128" customWidth="1"/>
    <col min="12060" max="12060" width="37" style="128" customWidth="1"/>
    <col min="12061" max="12076" width="36.85546875" style="128" customWidth="1"/>
    <col min="12077" max="12077" width="37.140625" style="128" customWidth="1"/>
    <col min="12078" max="12079" width="36.85546875" style="128" customWidth="1"/>
    <col min="12080" max="12080" width="36.5703125" style="128" customWidth="1"/>
    <col min="12081" max="12082" width="36.85546875" style="128" customWidth="1"/>
    <col min="12083" max="12083" width="36.5703125" style="128" customWidth="1"/>
    <col min="12084" max="12084" width="37" style="128" customWidth="1"/>
    <col min="12085" max="12103" width="36.85546875" style="128" customWidth="1"/>
    <col min="12104" max="12104" width="37" style="128" customWidth="1"/>
    <col min="12105" max="12122" width="36.85546875" style="128" customWidth="1"/>
    <col min="12123" max="12123" width="36.5703125" style="128" customWidth="1"/>
    <col min="12124" max="12136" width="36.85546875" style="128" customWidth="1"/>
    <col min="12137" max="12137" width="36.5703125" style="128" customWidth="1"/>
    <col min="12138" max="12140" width="36.85546875" style="128" customWidth="1"/>
    <col min="12141" max="12141" width="36.5703125" style="128" customWidth="1"/>
    <col min="12142" max="12149" width="36.85546875" style="128" customWidth="1"/>
    <col min="12150" max="12150" width="36.5703125" style="128" customWidth="1"/>
    <col min="12151" max="12288" width="36.85546875" style="128"/>
    <col min="12289" max="12289" width="18.5703125" style="128" customWidth="1"/>
    <col min="12290" max="12298" width="31.42578125" style="128" customWidth="1"/>
    <col min="12299" max="12315" width="36.85546875" style="128" customWidth="1"/>
    <col min="12316" max="12316" width="37" style="128" customWidth="1"/>
    <col min="12317" max="12332" width="36.85546875" style="128" customWidth="1"/>
    <col min="12333" max="12333" width="37.140625" style="128" customWidth="1"/>
    <col min="12334" max="12335" width="36.85546875" style="128" customWidth="1"/>
    <col min="12336" max="12336" width="36.5703125" style="128" customWidth="1"/>
    <col min="12337" max="12338" width="36.85546875" style="128" customWidth="1"/>
    <col min="12339" max="12339" width="36.5703125" style="128" customWidth="1"/>
    <col min="12340" max="12340" width="37" style="128" customWidth="1"/>
    <col min="12341" max="12359" width="36.85546875" style="128" customWidth="1"/>
    <col min="12360" max="12360" width="37" style="128" customWidth="1"/>
    <col min="12361" max="12378" width="36.85546875" style="128" customWidth="1"/>
    <col min="12379" max="12379" width="36.5703125" style="128" customWidth="1"/>
    <col min="12380" max="12392" width="36.85546875" style="128" customWidth="1"/>
    <col min="12393" max="12393" width="36.5703125" style="128" customWidth="1"/>
    <col min="12394" max="12396" width="36.85546875" style="128" customWidth="1"/>
    <col min="12397" max="12397" width="36.5703125" style="128" customWidth="1"/>
    <col min="12398" max="12405" width="36.85546875" style="128" customWidth="1"/>
    <col min="12406" max="12406" width="36.5703125" style="128" customWidth="1"/>
    <col min="12407" max="12544" width="36.85546875" style="128"/>
    <col min="12545" max="12545" width="18.5703125" style="128" customWidth="1"/>
    <col min="12546" max="12554" width="31.42578125" style="128" customWidth="1"/>
    <col min="12555" max="12571" width="36.85546875" style="128" customWidth="1"/>
    <col min="12572" max="12572" width="37" style="128" customWidth="1"/>
    <col min="12573" max="12588" width="36.85546875" style="128" customWidth="1"/>
    <col min="12589" max="12589" width="37.140625" style="128" customWidth="1"/>
    <col min="12590" max="12591" width="36.85546875" style="128" customWidth="1"/>
    <col min="12592" max="12592" width="36.5703125" style="128" customWidth="1"/>
    <col min="12593" max="12594" width="36.85546875" style="128" customWidth="1"/>
    <col min="12595" max="12595" width="36.5703125" style="128" customWidth="1"/>
    <col min="12596" max="12596" width="37" style="128" customWidth="1"/>
    <col min="12597" max="12615" width="36.85546875" style="128" customWidth="1"/>
    <col min="12616" max="12616" width="37" style="128" customWidth="1"/>
    <col min="12617" max="12634" width="36.85546875" style="128" customWidth="1"/>
    <col min="12635" max="12635" width="36.5703125" style="128" customWidth="1"/>
    <col min="12636" max="12648" width="36.85546875" style="128" customWidth="1"/>
    <col min="12649" max="12649" width="36.5703125" style="128" customWidth="1"/>
    <col min="12650" max="12652" width="36.85546875" style="128" customWidth="1"/>
    <col min="12653" max="12653" width="36.5703125" style="128" customWidth="1"/>
    <col min="12654" max="12661" width="36.85546875" style="128" customWidth="1"/>
    <col min="12662" max="12662" width="36.5703125" style="128" customWidth="1"/>
    <col min="12663" max="12800" width="36.85546875" style="128"/>
    <col min="12801" max="12801" width="18.5703125" style="128" customWidth="1"/>
    <col min="12802" max="12810" width="31.42578125" style="128" customWidth="1"/>
    <col min="12811" max="12827" width="36.85546875" style="128" customWidth="1"/>
    <col min="12828" max="12828" width="37" style="128" customWidth="1"/>
    <col min="12829" max="12844" width="36.85546875" style="128" customWidth="1"/>
    <col min="12845" max="12845" width="37.140625" style="128" customWidth="1"/>
    <col min="12846" max="12847" width="36.85546875" style="128" customWidth="1"/>
    <col min="12848" max="12848" width="36.5703125" style="128" customWidth="1"/>
    <col min="12849" max="12850" width="36.85546875" style="128" customWidth="1"/>
    <col min="12851" max="12851" width="36.5703125" style="128" customWidth="1"/>
    <col min="12852" max="12852" width="37" style="128" customWidth="1"/>
    <col min="12853" max="12871" width="36.85546875" style="128" customWidth="1"/>
    <col min="12872" max="12872" width="37" style="128" customWidth="1"/>
    <col min="12873" max="12890" width="36.85546875" style="128" customWidth="1"/>
    <col min="12891" max="12891" width="36.5703125" style="128" customWidth="1"/>
    <col min="12892" max="12904" width="36.85546875" style="128" customWidth="1"/>
    <col min="12905" max="12905" width="36.5703125" style="128" customWidth="1"/>
    <col min="12906" max="12908" width="36.85546875" style="128" customWidth="1"/>
    <col min="12909" max="12909" width="36.5703125" style="128" customWidth="1"/>
    <col min="12910" max="12917" width="36.85546875" style="128" customWidth="1"/>
    <col min="12918" max="12918" width="36.5703125" style="128" customWidth="1"/>
    <col min="12919" max="13056" width="36.85546875" style="128"/>
    <col min="13057" max="13057" width="18.5703125" style="128" customWidth="1"/>
    <col min="13058" max="13066" width="31.42578125" style="128" customWidth="1"/>
    <col min="13067" max="13083" width="36.85546875" style="128" customWidth="1"/>
    <col min="13084" max="13084" width="37" style="128" customWidth="1"/>
    <col min="13085" max="13100" width="36.85546875" style="128" customWidth="1"/>
    <col min="13101" max="13101" width="37.140625" style="128" customWidth="1"/>
    <col min="13102" max="13103" width="36.85546875" style="128" customWidth="1"/>
    <col min="13104" max="13104" width="36.5703125" style="128" customWidth="1"/>
    <col min="13105" max="13106" width="36.85546875" style="128" customWidth="1"/>
    <col min="13107" max="13107" width="36.5703125" style="128" customWidth="1"/>
    <col min="13108" max="13108" width="37" style="128" customWidth="1"/>
    <col min="13109" max="13127" width="36.85546875" style="128" customWidth="1"/>
    <col min="13128" max="13128" width="37" style="128" customWidth="1"/>
    <col min="13129" max="13146" width="36.85546875" style="128" customWidth="1"/>
    <col min="13147" max="13147" width="36.5703125" style="128" customWidth="1"/>
    <col min="13148" max="13160" width="36.85546875" style="128" customWidth="1"/>
    <col min="13161" max="13161" width="36.5703125" style="128" customWidth="1"/>
    <col min="13162" max="13164" width="36.85546875" style="128" customWidth="1"/>
    <col min="13165" max="13165" width="36.5703125" style="128" customWidth="1"/>
    <col min="13166" max="13173" width="36.85546875" style="128" customWidth="1"/>
    <col min="13174" max="13174" width="36.5703125" style="128" customWidth="1"/>
    <col min="13175" max="13312" width="36.85546875" style="128"/>
    <col min="13313" max="13313" width="18.5703125" style="128" customWidth="1"/>
    <col min="13314" max="13322" width="31.42578125" style="128" customWidth="1"/>
    <col min="13323" max="13339" width="36.85546875" style="128" customWidth="1"/>
    <col min="13340" max="13340" width="37" style="128" customWidth="1"/>
    <col min="13341" max="13356" width="36.85546875" style="128" customWidth="1"/>
    <col min="13357" max="13357" width="37.140625" style="128" customWidth="1"/>
    <col min="13358" max="13359" width="36.85546875" style="128" customWidth="1"/>
    <col min="13360" max="13360" width="36.5703125" style="128" customWidth="1"/>
    <col min="13361" max="13362" width="36.85546875" style="128" customWidth="1"/>
    <col min="13363" max="13363" width="36.5703125" style="128" customWidth="1"/>
    <col min="13364" max="13364" width="37" style="128" customWidth="1"/>
    <col min="13365" max="13383" width="36.85546875" style="128" customWidth="1"/>
    <col min="13384" max="13384" width="37" style="128" customWidth="1"/>
    <col min="13385" max="13402" width="36.85546875" style="128" customWidth="1"/>
    <col min="13403" max="13403" width="36.5703125" style="128" customWidth="1"/>
    <col min="13404" max="13416" width="36.85546875" style="128" customWidth="1"/>
    <col min="13417" max="13417" width="36.5703125" style="128" customWidth="1"/>
    <col min="13418" max="13420" width="36.85546875" style="128" customWidth="1"/>
    <col min="13421" max="13421" width="36.5703125" style="128" customWidth="1"/>
    <col min="13422" max="13429" width="36.85546875" style="128" customWidth="1"/>
    <col min="13430" max="13430" width="36.5703125" style="128" customWidth="1"/>
    <col min="13431" max="13568" width="36.85546875" style="128"/>
    <col min="13569" max="13569" width="18.5703125" style="128" customWidth="1"/>
    <col min="13570" max="13578" width="31.42578125" style="128" customWidth="1"/>
    <col min="13579" max="13595" width="36.85546875" style="128" customWidth="1"/>
    <col min="13596" max="13596" width="37" style="128" customWidth="1"/>
    <col min="13597" max="13612" width="36.85546875" style="128" customWidth="1"/>
    <col min="13613" max="13613" width="37.140625" style="128" customWidth="1"/>
    <col min="13614" max="13615" width="36.85546875" style="128" customWidth="1"/>
    <col min="13616" max="13616" width="36.5703125" style="128" customWidth="1"/>
    <col min="13617" max="13618" width="36.85546875" style="128" customWidth="1"/>
    <col min="13619" max="13619" width="36.5703125" style="128" customWidth="1"/>
    <col min="13620" max="13620" width="37" style="128" customWidth="1"/>
    <col min="13621" max="13639" width="36.85546875" style="128" customWidth="1"/>
    <col min="13640" max="13640" width="37" style="128" customWidth="1"/>
    <col min="13641" max="13658" width="36.85546875" style="128" customWidth="1"/>
    <col min="13659" max="13659" width="36.5703125" style="128" customWidth="1"/>
    <col min="13660" max="13672" width="36.85546875" style="128" customWidth="1"/>
    <col min="13673" max="13673" width="36.5703125" style="128" customWidth="1"/>
    <col min="13674" max="13676" width="36.85546875" style="128" customWidth="1"/>
    <col min="13677" max="13677" width="36.5703125" style="128" customWidth="1"/>
    <col min="13678" max="13685" width="36.85546875" style="128" customWidth="1"/>
    <col min="13686" max="13686" width="36.5703125" style="128" customWidth="1"/>
    <col min="13687" max="13824" width="36.85546875" style="128"/>
    <col min="13825" max="13825" width="18.5703125" style="128" customWidth="1"/>
    <col min="13826" max="13834" width="31.42578125" style="128" customWidth="1"/>
    <col min="13835" max="13851" width="36.85546875" style="128" customWidth="1"/>
    <col min="13852" max="13852" width="37" style="128" customWidth="1"/>
    <col min="13853" max="13868" width="36.85546875" style="128" customWidth="1"/>
    <col min="13869" max="13869" width="37.140625" style="128" customWidth="1"/>
    <col min="13870" max="13871" width="36.85546875" style="128" customWidth="1"/>
    <col min="13872" max="13872" width="36.5703125" style="128" customWidth="1"/>
    <col min="13873" max="13874" width="36.85546875" style="128" customWidth="1"/>
    <col min="13875" max="13875" width="36.5703125" style="128" customWidth="1"/>
    <col min="13876" max="13876" width="37" style="128" customWidth="1"/>
    <col min="13877" max="13895" width="36.85546875" style="128" customWidth="1"/>
    <col min="13896" max="13896" width="37" style="128" customWidth="1"/>
    <col min="13897" max="13914" width="36.85546875" style="128" customWidth="1"/>
    <col min="13915" max="13915" width="36.5703125" style="128" customWidth="1"/>
    <col min="13916" max="13928" width="36.85546875" style="128" customWidth="1"/>
    <col min="13929" max="13929" width="36.5703125" style="128" customWidth="1"/>
    <col min="13930" max="13932" width="36.85546875" style="128" customWidth="1"/>
    <col min="13933" max="13933" width="36.5703125" style="128" customWidth="1"/>
    <col min="13934" max="13941" width="36.85546875" style="128" customWidth="1"/>
    <col min="13942" max="13942" width="36.5703125" style="128" customWidth="1"/>
    <col min="13943" max="14080" width="36.85546875" style="128"/>
    <col min="14081" max="14081" width="18.5703125" style="128" customWidth="1"/>
    <col min="14082" max="14090" width="31.42578125" style="128" customWidth="1"/>
    <col min="14091" max="14107" width="36.85546875" style="128" customWidth="1"/>
    <col min="14108" max="14108" width="37" style="128" customWidth="1"/>
    <col min="14109" max="14124" width="36.85546875" style="128" customWidth="1"/>
    <col min="14125" max="14125" width="37.140625" style="128" customWidth="1"/>
    <col min="14126" max="14127" width="36.85546875" style="128" customWidth="1"/>
    <col min="14128" max="14128" width="36.5703125" style="128" customWidth="1"/>
    <col min="14129" max="14130" width="36.85546875" style="128" customWidth="1"/>
    <col min="14131" max="14131" width="36.5703125" style="128" customWidth="1"/>
    <col min="14132" max="14132" width="37" style="128" customWidth="1"/>
    <col min="14133" max="14151" width="36.85546875" style="128" customWidth="1"/>
    <col min="14152" max="14152" width="37" style="128" customWidth="1"/>
    <col min="14153" max="14170" width="36.85546875" style="128" customWidth="1"/>
    <col min="14171" max="14171" width="36.5703125" style="128" customWidth="1"/>
    <col min="14172" max="14184" width="36.85546875" style="128" customWidth="1"/>
    <col min="14185" max="14185" width="36.5703125" style="128" customWidth="1"/>
    <col min="14186" max="14188" width="36.85546875" style="128" customWidth="1"/>
    <col min="14189" max="14189" width="36.5703125" style="128" customWidth="1"/>
    <col min="14190" max="14197" width="36.85546875" style="128" customWidth="1"/>
    <col min="14198" max="14198" width="36.5703125" style="128" customWidth="1"/>
    <col min="14199" max="14336" width="36.85546875" style="128"/>
    <col min="14337" max="14337" width="18.5703125" style="128" customWidth="1"/>
    <col min="14338" max="14346" width="31.42578125" style="128" customWidth="1"/>
    <col min="14347" max="14363" width="36.85546875" style="128" customWidth="1"/>
    <col min="14364" max="14364" width="37" style="128" customWidth="1"/>
    <col min="14365" max="14380" width="36.85546875" style="128" customWidth="1"/>
    <col min="14381" max="14381" width="37.140625" style="128" customWidth="1"/>
    <col min="14382" max="14383" width="36.85546875" style="128" customWidth="1"/>
    <col min="14384" max="14384" width="36.5703125" style="128" customWidth="1"/>
    <col min="14385" max="14386" width="36.85546875" style="128" customWidth="1"/>
    <col min="14387" max="14387" width="36.5703125" style="128" customWidth="1"/>
    <col min="14388" max="14388" width="37" style="128" customWidth="1"/>
    <col min="14389" max="14407" width="36.85546875" style="128" customWidth="1"/>
    <col min="14408" max="14408" width="37" style="128" customWidth="1"/>
    <col min="14409" max="14426" width="36.85546875" style="128" customWidth="1"/>
    <col min="14427" max="14427" width="36.5703125" style="128" customWidth="1"/>
    <col min="14428" max="14440" width="36.85546875" style="128" customWidth="1"/>
    <col min="14441" max="14441" width="36.5703125" style="128" customWidth="1"/>
    <col min="14442" max="14444" width="36.85546875" style="128" customWidth="1"/>
    <col min="14445" max="14445" width="36.5703125" style="128" customWidth="1"/>
    <col min="14446" max="14453" width="36.85546875" style="128" customWidth="1"/>
    <col min="14454" max="14454" width="36.5703125" style="128" customWidth="1"/>
    <col min="14455" max="14592" width="36.85546875" style="128"/>
    <col min="14593" max="14593" width="18.5703125" style="128" customWidth="1"/>
    <col min="14594" max="14602" width="31.42578125" style="128" customWidth="1"/>
    <col min="14603" max="14619" width="36.85546875" style="128" customWidth="1"/>
    <col min="14620" max="14620" width="37" style="128" customWidth="1"/>
    <col min="14621" max="14636" width="36.85546875" style="128" customWidth="1"/>
    <col min="14637" max="14637" width="37.140625" style="128" customWidth="1"/>
    <col min="14638" max="14639" width="36.85546875" style="128" customWidth="1"/>
    <col min="14640" max="14640" width="36.5703125" style="128" customWidth="1"/>
    <col min="14641" max="14642" width="36.85546875" style="128" customWidth="1"/>
    <col min="14643" max="14643" width="36.5703125" style="128" customWidth="1"/>
    <col min="14644" max="14644" width="37" style="128" customWidth="1"/>
    <col min="14645" max="14663" width="36.85546875" style="128" customWidth="1"/>
    <col min="14664" max="14664" width="37" style="128" customWidth="1"/>
    <col min="14665" max="14682" width="36.85546875" style="128" customWidth="1"/>
    <col min="14683" max="14683" width="36.5703125" style="128" customWidth="1"/>
    <col min="14684" max="14696" width="36.85546875" style="128" customWidth="1"/>
    <col min="14697" max="14697" width="36.5703125" style="128" customWidth="1"/>
    <col min="14698" max="14700" width="36.85546875" style="128" customWidth="1"/>
    <col min="14701" max="14701" width="36.5703125" style="128" customWidth="1"/>
    <col min="14702" max="14709" width="36.85546875" style="128" customWidth="1"/>
    <col min="14710" max="14710" width="36.5703125" style="128" customWidth="1"/>
    <col min="14711" max="14848" width="36.85546875" style="128"/>
    <col min="14849" max="14849" width="18.5703125" style="128" customWidth="1"/>
    <col min="14850" max="14858" width="31.42578125" style="128" customWidth="1"/>
    <col min="14859" max="14875" width="36.85546875" style="128" customWidth="1"/>
    <col min="14876" max="14876" width="37" style="128" customWidth="1"/>
    <col min="14877" max="14892" width="36.85546875" style="128" customWidth="1"/>
    <col min="14893" max="14893" width="37.140625" style="128" customWidth="1"/>
    <col min="14894" max="14895" width="36.85546875" style="128" customWidth="1"/>
    <col min="14896" max="14896" width="36.5703125" style="128" customWidth="1"/>
    <col min="14897" max="14898" width="36.85546875" style="128" customWidth="1"/>
    <col min="14899" max="14899" width="36.5703125" style="128" customWidth="1"/>
    <col min="14900" max="14900" width="37" style="128" customWidth="1"/>
    <col min="14901" max="14919" width="36.85546875" style="128" customWidth="1"/>
    <col min="14920" max="14920" width="37" style="128" customWidth="1"/>
    <col min="14921" max="14938" width="36.85546875" style="128" customWidth="1"/>
    <col min="14939" max="14939" width="36.5703125" style="128" customWidth="1"/>
    <col min="14940" max="14952" width="36.85546875" style="128" customWidth="1"/>
    <col min="14953" max="14953" width="36.5703125" style="128" customWidth="1"/>
    <col min="14954" max="14956" width="36.85546875" style="128" customWidth="1"/>
    <col min="14957" max="14957" width="36.5703125" style="128" customWidth="1"/>
    <col min="14958" max="14965" width="36.85546875" style="128" customWidth="1"/>
    <col min="14966" max="14966" width="36.5703125" style="128" customWidth="1"/>
    <col min="14967" max="15104" width="36.85546875" style="128"/>
    <col min="15105" max="15105" width="18.5703125" style="128" customWidth="1"/>
    <col min="15106" max="15114" width="31.42578125" style="128" customWidth="1"/>
    <col min="15115" max="15131" width="36.85546875" style="128" customWidth="1"/>
    <col min="15132" max="15132" width="37" style="128" customWidth="1"/>
    <col min="15133" max="15148" width="36.85546875" style="128" customWidth="1"/>
    <col min="15149" max="15149" width="37.140625" style="128" customWidth="1"/>
    <col min="15150" max="15151" width="36.85546875" style="128" customWidth="1"/>
    <col min="15152" max="15152" width="36.5703125" style="128" customWidth="1"/>
    <col min="15153" max="15154" width="36.85546875" style="128" customWidth="1"/>
    <col min="15155" max="15155" width="36.5703125" style="128" customWidth="1"/>
    <col min="15156" max="15156" width="37" style="128" customWidth="1"/>
    <col min="15157" max="15175" width="36.85546875" style="128" customWidth="1"/>
    <col min="15176" max="15176" width="37" style="128" customWidth="1"/>
    <col min="15177" max="15194" width="36.85546875" style="128" customWidth="1"/>
    <col min="15195" max="15195" width="36.5703125" style="128" customWidth="1"/>
    <col min="15196" max="15208" width="36.85546875" style="128" customWidth="1"/>
    <col min="15209" max="15209" width="36.5703125" style="128" customWidth="1"/>
    <col min="15210" max="15212" width="36.85546875" style="128" customWidth="1"/>
    <col min="15213" max="15213" width="36.5703125" style="128" customWidth="1"/>
    <col min="15214" max="15221" width="36.85546875" style="128" customWidth="1"/>
    <col min="15222" max="15222" width="36.5703125" style="128" customWidth="1"/>
    <col min="15223" max="15360" width="36.85546875" style="128"/>
    <col min="15361" max="15361" width="18.5703125" style="128" customWidth="1"/>
    <col min="15362" max="15370" width="31.42578125" style="128" customWidth="1"/>
    <col min="15371" max="15387" width="36.85546875" style="128" customWidth="1"/>
    <col min="15388" max="15388" width="37" style="128" customWidth="1"/>
    <col min="15389" max="15404" width="36.85546875" style="128" customWidth="1"/>
    <col min="15405" max="15405" width="37.140625" style="128" customWidth="1"/>
    <col min="15406" max="15407" width="36.85546875" style="128" customWidth="1"/>
    <col min="15408" max="15408" width="36.5703125" style="128" customWidth="1"/>
    <col min="15409" max="15410" width="36.85546875" style="128" customWidth="1"/>
    <col min="15411" max="15411" width="36.5703125" style="128" customWidth="1"/>
    <col min="15412" max="15412" width="37" style="128" customWidth="1"/>
    <col min="15413" max="15431" width="36.85546875" style="128" customWidth="1"/>
    <col min="15432" max="15432" width="37" style="128" customWidth="1"/>
    <col min="15433" max="15450" width="36.85546875" style="128" customWidth="1"/>
    <col min="15451" max="15451" width="36.5703125" style="128" customWidth="1"/>
    <col min="15452" max="15464" width="36.85546875" style="128" customWidth="1"/>
    <col min="15465" max="15465" width="36.5703125" style="128" customWidth="1"/>
    <col min="15466" max="15468" width="36.85546875" style="128" customWidth="1"/>
    <col min="15469" max="15469" width="36.5703125" style="128" customWidth="1"/>
    <col min="15470" max="15477" width="36.85546875" style="128" customWidth="1"/>
    <col min="15478" max="15478" width="36.5703125" style="128" customWidth="1"/>
    <col min="15479" max="15616" width="36.85546875" style="128"/>
    <col min="15617" max="15617" width="18.5703125" style="128" customWidth="1"/>
    <col min="15618" max="15626" width="31.42578125" style="128" customWidth="1"/>
    <col min="15627" max="15643" width="36.85546875" style="128" customWidth="1"/>
    <col min="15644" max="15644" width="37" style="128" customWidth="1"/>
    <col min="15645" max="15660" width="36.85546875" style="128" customWidth="1"/>
    <col min="15661" max="15661" width="37.140625" style="128" customWidth="1"/>
    <col min="15662" max="15663" width="36.85546875" style="128" customWidth="1"/>
    <col min="15664" max="15664" width="36.5703125" style="128" customWidth="1"/>
    <col min="15665" max="15666" width="36.85546875" style="128" customWidth="1"/>
    <col min="15667" max="15667" width="36.5703125" style="128" customWidth="1"/>
    <col min="15668" max="15668" width="37" style="128" customWidth="1"/>
    <col min="15669" max="15687" width="36.85546875" style="128" customWidth="1"/>
    <col min="15688" max="15688" width="37" style="128" customWidth="1"/>
    <col min="15689" max="15706" width="36.85546875" style="128" customWidth="1"/>
    <col min="15707" max="15707" width="36.5703125" style="128" customWidth="1"/>
    <col min="15708" max="15720" width="36.85546875" style="128" customWidth="1"/>
    <col min="15721" max="15721" width="36.5703125" style="128" customWidth="1"/>
    <col min="15722" max="15724" width="36.85546875" style="128" customWidth="1"/>
    <col min="15725" max="15725" width="36.5703125" style="128" customWidth="1"/>
    <col min="15726" max="15733" width="36.85546875" style="128" customWidth="1"/>
    <col min="15734" max="15734" width="36.5703125" style="128" customWidth="1"/>
    <col min="15735" max="15872" width="36.85546875" style="128"/>
    <col min="15873" max="15873" width="18.5703125" style="128" customWidth="1"/>
    <col min="15874" max="15882" width="31.42578125" style="128" customWidth="1"/>
    <col min="15883" max="15899" width="36.85546875" style="128" customWidth="1"/>
    <col min="15900" max="15900" width="37" style="128" customWidth="1"/>
    <col min="15901" max="15916" width="36.85546875" style="128" customWidth="1"/>
    <col min="15917" max="15917" width="37.140625" style="128" customWidth="1"/>
    <col min="15918" max="15919" width="36.85546875" style="128" customWidth="1"/>
    <col min="15920" max="15920" width="36.5703125" style="128" customWidth="1"/>
    <col min="15921" max="15922" width="36.85546875" style="128" customWidth="1"/>
    <col min="15923" max="15923" width="36.5703125" style="128" customWidth="1"/>
    <col min="15924" max="15924" width="37" style="128" customWidth="1"/>
    <col min="15925" max="15943" width="36.85546875" style="128" customWidth="1"/>
    <col min="15944" max="15944" width="37" style="128" customWidth="1"/>
    <col min="15945" max="15962" width="36.85546875" style="128" customWidth="1"/>
    <col min="15963" max="15963" width="36.5703125" style="128" customWidth="1"/>
    <col min="15964" max="15976" width="36.85546875" style="128" customWidth="1"/>
    <col min="15977" max="15977" width="36.5703125" style="128" customWidth="1"/>
    <col min="15978" max="15980" width="36.85546875" style="128" customWidth="1"/>
    <col min="15981" max="15981" width="36.5703125" style="128" customWidth="1"/>
    <col min="15982" max="15989" width="36.85546875" style="128" customWidth="1"/>
    <col min="15990" max="15990" width="36.5703125" style="128" customWidth="1"/>
    <col min="15991" max="16128" width="36.85546875" style="128"/>
    <col min="16129" max="16129" width="18.5703125" style="128" customWidth="1"/>
    <col min="16130" max="16138" width="31.42578125" style="128" customWidth="1"/>
    <col min="16139" max="16155" width="36.85546875" style="128" customWidth="1"/>
    <col min="16156" max="16156" width="37" style="128" customWidth="1"/>
    <col min="16157" max="16172" width="36.85546875" style="128" customWidth="1"/>
    <col min="16173" max="16173" width="37.140625" style="128" customWidth="1"/>
    <col min="16174" max="16175" width="36.85546875" style="128" customWidth="1"/>
    <col min="16176" max="16176" width="36.5703125" style="128" customWidth="1"/>
    <col min="16177" max="16178" width="36.85546875" style="128" customWidth="1"/>
    <col min="16179" max="16179" width="36.5703125" style="128" customWidth="1"/>
    <col min="16180" max="16180" width="37" style="128" customWidth="1"/>
    <col min="16181" max="16199" width="36.85546875" style="128" customWidth="1"/>
    <col min="16200" max="16200" width="37" style="128" customWidth="1"/>
    <col min="16201" max="16218" width="36.85546875" style="128" customWidth="1"/>
    <col min="16219" max="16219" width="36.5703125" style="128" customWidth="1"/>
    <col min="16220" max="16232" width="36.85546875" style="128" customWidth="1"/>
    <col min="16233" max="16233" width="36.5703125" style="128" customWidth="1"/>
    <col min="16234" max="16236" width="36.85546875" style="128" customWidth="1"/>
    <col min="16237" max="16237" width="36.5703125" style="128" customWidth="1"/>
    <col min="16238" max="16245" width="36.85546875" style="128" customWidth="1"/>
    <col min="16246" max="16246" width="36.5703125" style="128" customWidth="1"/>
    <col min="16247" max="16384" width="36.85546875" style="128"/>
  </cols>
  <sheetData>
    <row r="1" spans="1:245" s="80" customFormat="1" ht="12.75" customHeight="1" x14ac:dyDescent="0.25">
      <c r="A1" s="76" t="s">
        <v>114</v>
      </c>
      <c r="B1" s="77"/>
      <c r="C1" s="78"/>
      <c r="D1" s="78"/>
      <c r="E1" s="78"/>
      <c r="F1" s="78"/>
      <c r="G1" s="78"/>
      <c r="H1" s="78"/>
      <c r="I1" s="78"/>
      <c r="J1" s="78"/>
      <c r="K1" s="79"/>
      <c r="L1" s="79"/>
      <c r="M1" s="79"/>
      <c r="N1" s="79"/>
      <c r="O1" s="79"/>
      <c r="P1" s="79"/>
      <c r="Q1" s="79"/>
      <c r="R1" s="79"/>
      <c r="S1" s="79"/>
      <c r="T1" s="79"/>
      <c r="U1" s="79"/>
      <c r="V1" s="79"/>
      <c r="W1" s="79"/>
      <c r="X1" s="79"/>
      <c r="Y1" s="79"/>
      <c r="Z1" s="79"/>
      <c r="AA1" s="79"/>
      <c r="AB1" s="79"/>
      <c r="AC1" s="79"/>
      <c r="AD1" s="79"/>
      <c r="AE1" s="79"/>
      <c r="AF1" s="79"/>
      <c r="AG1" s="79"/>
      <c r="AH1" s="79"/>
      <c r="AI1" s="79"/>
    </row>
    <row r="2" spans="1:245" s="84" customFormat="1" ht="12.75" customHeight="1" x14ac:dyDescent="0.25">
      <c r="A2" s="81" t="s">
        <v>115</v>
      </c>
      <c r="B2" s="82">
        <v>1</v>
      </c>
      <c r="C2" s="82">
        <v>2</v>
      </c>
      <c r="D2" s="82">
        <v>3</v>
      </c>
      <c r="E2" s="82">
        <v>4</v>
      </c>
      <c r="F2" s="82">
        <v>5</v>
      </c>
      <c r="G2" s="82">
        <v>6</v>
      </c>
      <c r="H2" s="82">
        <v>7</v>
      </c>
      <c r="I2" s="82">
        <v>8</v>
      </c>
      <c r="J2" s="82">
        <v>9</v>
      </c>
      <c r="K2" s="82"/>
      <c r="L2" s="82"/>
      <c r="M2" s="82"/>
      <c r="N2" s="82"/>
      <c r="O2" s="82"/>
      <c r="P2" s="82"/>
      <c r="Q2" s="82"/>
      <c r="R2" s="82"/>
      <c r="S2" s="82"/>
      <c r="T2" s="82"/>
      <c r="U2" s="82"/>
      <c r="V2" s="82"/>
      <c r="W2" s="82"/>
      <c r="X2" s="82"/>
      <c r="Y2" s="82"/>
      <c r="Z2" s="82"/>
      <c r="AA2" s="82"/>
      <c r="AB2" s="82"/>
      <c r="AC2" s="82"/>
      <c r="AD2" s="82"/>
      <c r="AE2" s="82"/>
      <c r="AF2" s="82"/>
      <c r="AG2" s="82"/>
      <c r="AH2" s="82"/>
      <c r="AI2" s="82"/>
      <c r="AJ2" s="83"/>
      <c r="AK2" s="83" t="str">
        <f t="shared" ref="AK2:CV2" si="0">IF(AK3="","",AJ2+1)</f>
        <v/>
      </c>
      <c r="AL2" s="83" t="str">
        <f t="shared" si="0"/>
        <v/>
      </c>
      <c r="AM2" s="83" t="str">
        <f t="shared" si="0"/>
        <v/>
      </c>
      <c r="AN2" s="83" t="str">
        <f t="shared" si="0"/>
        <v/>
      </c>
      <c r="AO2" s="83" t="str">
        <f t="shared" si="0"/>
        <v/>
      </c>
      <c r="AP2" s="83" t="str">
        <f t="shared" si="0"/>
        <v/>
      </c>
      <c r="AQ2" s="83" t="str">
        <f t="shared" si="0"/>
        <v/>
      </c>
      <c r="AR2" s="83" t="str">
        <f t="shared" si="0"/>
        <v/>
      </c>
      <c r="AS2" s="83" t="str">
        <f t="shared" si="0"/>
        <v/>
      </c>
      <c r="AT2" s="83" t="str">
        <f t="shared" si="0"/>
        <v/>
      </c>
      <c r="AU2" s="83" t="str">
        <f t="shared" si="0"/>
        <v/>
      </c>
      <c r="AV2" s="83" t="str">
        <f t="shared" si="0"/>
        <v/>
      </c>
      <c r="AW2" s="83" t="str">
        <f t="shared" si="0"/>
        <v/>
      </c>
      <c r="AX2" s="83" t="str">
        <f t="shared" si="0"/>
        <v/>
      </c>
      <c r="AY2" s="83" t="str">
        <f t="shared" si="0"/>
        <v/>
      </c>
      <c r="AZ2" s="83" t="str">
        <f t="shared" si="0"/>
        <v/>
      </c>
      <c r="BA2" s="83" t="str">
        <f t="shared" si="0"/>
        <v/>
      </c>
      <c r="BB2" s="83" t="str">
        <f t="shared" si="0"/>
        <v/>
      </c>
      <c r="BC2" s="83" t="str">
        <f t="shared" si="0"/>
        <v/>
      </c>
      <c r="BD2" s="83" t="str">
        <f t="shared" si="0"/>
        <v/>
      </c>
      <c r="BE2" s="83" t="str">
        <f t="shared" si="0"/>
        <v/>
      </c>
      <c r="BF2" s="83" t="str">
        <f t="shared" si="0"/>
        <v/>
      </c>
      <c r="BG2" s="83" t="str">
        <f t="shared" si="0"/>
        <v/>
      </c>
      <c r="BH2" s="83" t="str">
        <f t="shared" si="0"/>
        <v/>
      </c>
      <c r="BI2" s="83" t="str">
        <f t="shared" si="0"/>
        <v/>
      </c>
      <c r="BJ2" s="83" t="str">
        <f t="shared" si="0"/>
        <v/>
      </c>
      <c r="BK2" s="83" t="str">
        <f t="shared" si="0"/>
        <v/>
      </c>
      <c r="BL2" s="83" t="str">
        <f t="shared" si="0"/>
        <v/>
      </c>
      <c r="BM2" s="83" t="str">
        <f t="shared" si="0"/>
        <v/>
      </c>
      <c r="BN2" s="83" t="str">
        <f t="shared" si="0"/>
        <v/>
      </c>
      <c r="BO2" s="83" t="str">
        <f t="shared" si="0"/>
        <v/>
      </c>
      <c r="BP2" s="83" t="str">
        <f t="shared" si="0"/>
        <v/>
      </c>
      <c r="BQ2" s="83" t="str">
        <f t="shared" si="0"/>
        <v/>
      </c>
      <c r="BR2" s="83" t="str">
        <f t="shared" si="0"/>
        <v/>
      </c>
      <c r="BS2" s="83" t="str">
        <f t="shared" si="0"/>
        <v/>
      </c>
      <c r="BT2" s="83" t="str">
        <f t="shared" si="0"/>
        <v/>
      </c>
      <c r="BU2" s="83" t="str">
        <f t="shared" si="0"/>
        <v/>
      </c>
      <c r="BV2" s="83" t="str">
        <f t="shared" si="0"/>
        <v/>
      </c>
      <c r="BW2" s="83" t="str">
        <f t="shared" si="0"/>
        <v/>
      </c>
      <c r="BX2" s="83" t="str">
        <f t="shared" si="0"/>
        <v/>
      </c>
      <c r="BY2" s="83" t="str">
        <f t="shared" si="0"/>
        <v/>
      </c>
      <c r="BZ2" s="83" t="str">
        <f t="shared" si="0"/>
        <v/>
      </c>
      <c r="CA2" s="83" t="str">
        <f t="shared" si="0"/>
        <v/>
      </c>
      <c r="CB2" s="83" t="str">
        <f t="shared" si="0"/>
        <v/>
      </c>
      <c r="CC2" s="83" t="str">
        <f t="shared" si="0"/>
        <v/>
      </c>
      <c r="CD2" s="83" t="str">
        <f t="shared" si="0"/>
        <v/>
      </c>
      <c r="CE2" s="83" t="str">
        <f t="shared" si="0"/>
        <v/>
      </c>
      <c r="CF2" s="83" t="str">
        <f t="shared" si="0"/>
        <v/>
      </c>
      <c r="CG2" s="83" t="str">
        <f t="shared" si="0"/>
        <v/>
      </c>
      <c r="CH2" s="83" t="str">
        <f t="shared" si="0"/>
        <v/>
      </c>
      <c r="CI2" s="83" t="str">
        <f t="shared" si="0"/>
        <v/>
      </c>
      <c r="CJ2" s="83" t="str">
        <f t="shared" si="0"/>
        <v/>
      </c>
      <c r="CK2" s="83" t="str">
        <f t="shared" si="0"/>
        <v/>
      </c>
      <c r="CL2" s="83" t="str">
        <f t="shared" si="0"/>
        <v/>
      </c>
      <c r="CM2" s="83" t="str">
        <f t="shared" si="0"/>
        <v/>
      </c>
      <c r="CN2" s="83" t="str">
        <f t="shared" si="0"/>
        <v/>
      </c>
      <c r="CO2" s="83" t="str">
        <f t="shared" si="0"/>
        <v/>
      </c>
      <c r="CP2" s="83" t="str">
        <f t="shared" si="0"/>
        <v/>
      </c>
      <c r="CQ2" s="83" t="str">
        <f t="shared" si="0"/>
        <v/>
      </c>
      <c r="CR2" s="83" t="str">
        <f t="shared" si="0"/>
        <v/>
      </c>
      <c r="CS2" s="83" t="str">
        <f t="shared" si="0"/>
        <v/>
      </c>
      <c r="CT2" s="83" t="str">
        <f t="shared" si="0"/>
        <v/>
      </c>
      <c r="CU2" s="83" t="str">
        <f t="shared" si="0"/>
        <v/>
      </c>
      <c r="CV2" s="83" t="str">
        <f t="shared" si="0"/>
        <v/>
      </c>
      <c r="CW2" s="83" t="str">
        <f t="shared" ref="CW2:FH2" si="1">IF(CW3="","",CV2+1)</f>
        <v/>
      </c>
      <c r="CX2" s="83" t="str">
        <f t="shared" si="1"/>
        <v/>
      </c>
      <c r="CY2" s="83" t="str">
        <f t="shared" si="1"/>
        <v/>
      </c>
      <c r="CZ2" s="83" t="str">
        <f t="shared" si="1"/>
        <v/>
      </c>
      <c r="DA2" s="83" t="str">
        <f t="shared" si="1"/>
        <v/>
      </c>
      <c r="DB2" s="83" t="str">
        <f t="shared" si="1"/>
        <v/>
      </c>
      <c r="DC2" s="83" t="str">
        <f t="shared" si="1"/>
        <v/>
      </c>
      <c r="DD2" s="83" t="str">
        <f t="shared" si="1"/>
        <v/>
      </c>
      <c r="DE2" s="83" t="str">
        <f t="shared" si="1"/>
        <v/>
      </c>
      <c r="DF2" s="83" t="str">
        <f t="shared" si="1"/>
        <v/>
      </c>
      <c r="DG2" s="83" t="str">
        <f t="shared" si="1"/>
        <v/>
      </c>
      <c r="DH2" s="83" t="str">
        <f t="shared" si="1"/>
        <v/>
      </c>
      <c r="DI2" s="83" t="str">
        <f t="shared" si="1"/>
        <v/>
      </c>
      <c r="DJ2" s="83" t="str">
        <f t="shared" si="1"/>
        <v/>
      </c>
      <c r="DK2" s="83" t="str">
        <f t="shared" si="1"/>
        <v/>
      </c>
      <c r="DL2" s="83" t="str">
        <f t="shared" si="1"/>
        <v/>
      </c>
      <c r="DM2" s="83" t="str">
        <f t="shared" si="1"/>
        <v/>
      </c>
      <c r="DN2" s="83" t="str">
        <f t="shared" si="1"/>
        <v/>
      </c>
      <c r="DO2" s="83" t="str">
        <f t="shared" si="1"/>
        <v/>
      </c>
      <c r="DP2" s="83" t="str">
        <f t="shared" si="1"/>
        <v/>
      </c>
      <c r="DQ2" s="83" t="str">
        <f t="shared" si="1"/>
        <v/>
      </c>
      <c r="DR2" s="83" t="str">
        <f t="shared" si="1"/>
        <v/>
      </c>
      <c r="DS2" s="83" t="str">
        <f t="shared" si="1"/>
        <v/>
      </c>
      <c r="DT2" s="83" t="str">
        <f t="shared" si="1"/>
        <v/>
      </c>
      <c r="DU2" s="83" t="str">
        <f t="shared" si="1"/>
        <v/>
      </c>
      <c r="DV2" s="83" t="str">
        <f t="shared" si="1"/>
        <v/>
      </c>
      <c r="DW2" s="83" t="str">
        <f t="shared" si="1"/>
        <v/>
      </c>
      <c r="DX2" s="83" t="str">
        <f t="shared" si="1"/>
        <v/>
      </c>
      <c r="DY2" s="83" t="str">
        <f t="shared" si="1"/>
        <v/>
      </c>
      <c r="DZ2" s="83" t="str">
        <f t="shared" si="1"/>
        <v/>
      </c>
      <c r="EA2" s="83" t="str">
        <f t="shared" si="1"/>
        <v/>
      </c>
      <c r="EB2" s="83" t="str">
        <f t="shared" si="1"/>
        <v/>
      </c>
      <c r="EC2" s="83" t="str">
        <f t="shared" si="1"/>
        <v/>
      </c>
      <c r="ED2" s="83" t="str">
        <f t="shared" si="1"/>
        <v/>
      </c>
      <c r="EE2" s="83" t="str">
        <f t="shared" si="1"/>
        <v/>
      </c>
      <c r="EF2" s="83" t="str">
        <f t="shared" si="1"/>
        <v/>
      </c>
      <c r="EG2" s="83" t="str">
        <f t="shared" si="1"/>
        <v/>
      </c>
      <c r="EH2" s="83" t="str">
        <f t="shared" si="1"/>
        <v/>
      </c>
      <c r="EI2" s="83" t="str">
        <f t="shared" si="1"/>
        <v/>
      </c>
      <c r="EJ2" s="83" t="str">
        <f t="shared" si="1"/>
        <v/>
      </c>
      <c r="EK2" s="83" t="str">
        <f t="shared" si="1"/>
        <v/>
      </c>
      <c r="EL2" s="83" t="str">
        <f t="shared" si="1"/>
        <v/>
      </c>
      <c r="EM2" s="83" t="str">
        <f t="shared" si="1"/>
        <v/>
      </c>
      <c r="EN2" s="83" t="str">
        <f t="shared" si="1"/>
        <v/>
      </c>
      <c r="EO2" s="83" t="str">
        <f t="shared" si="1"/>
        <v/>
      </c>
      <c r="EP2" s="83" t="str">
        <f t="shared" si="1"/>
        <v/>
      </c>
      <c r="EQ2" s="83" t="str">
        <f t="shared" si="1"/>
        <v/>
      </c>
      <c r="ER2" s="83" t="str">
        <f t="shared" si="1"/>
        <v/>
      </c>
      <c r="ES2" s="83" t="str">
        <f t="shared" si="1"/>
        <v/>
      </c>
      <c r="ET2" s="83" t="str">
        <f t="shared" si="1"/>
        <v/>
      </c>
      <c r="EU2" s="83" t="str">
        <f t="shared" si="1"/>
        <v/>
      </c>
      <c r="EV2" s="83" t="str">
        <f t="shared" si="1"/>
        <v/>
      </c>
      <c r="EW2" s="83" t="str">
        <f t="shared" si="1"/>
        <v/>
      </c>
      <c r="EX2" s="83" t="str">
        <f t="shared" si="1"/>
        <v/>
      </c>
      <c r="EY2" s="83" t="str">
        <f t="shared" si="1"/>
        <v/>
      </c>
      <c r="EZ2" s="83" t="str">
        <f t="shared" si="1"/>
        <v/>
      </c>
      <c r="FA2" s="83" t="str">
        <f t="shared" si="1"/>
        <v/>
      </c>
      <c r="FB2" s="83" t="str">
        <f t="shared" si="1"/>
        <v/>
      </c>
      <c r="FC2" s="83" t="str">
        <f t="shared" si="1"/>
        <v/>
      </c>
      <c r="FD2" s="83" t="str">
        <f t="shared" si="1"/>
        <v/>
      </c>
      <c r="FE2" s="83" t="str">
        <f t="shared" si="1"/>
        <v/>
      </c>
      <c r="FF2" s="83" t="str">
        <f t="shared" si="1"/>
        <v/>
      </c>
      <c r="FG2" s="83" t="str">
        <f t="shared" si="1"/>
        <v/>
      </c>
      <c r="FH2" s="83" t="str">
        <f t="shared" si="1"/>
        <v/>
      </c>
      <c r="FI2" s="83" t="str">
        <f t="shared" ref="FI2:HT2" si="2">IF(FI3="","",FH2+1)</f>
        <v/>
      </c>
      <c r="FJ2" s="83" t="str">
        <f t="shared" si="2"/>
        <v/>
      </c>
      <c r="FK2" s="83" t="str">
        <f t="shared" si="2"/>
        <v/>
      </c>
      <c r="FL2" s="83" t="str">
        <f t="shared" si="2"/>
        <v/>
      </c>
      <c r="FM2" s="83" t="str">
        <f t="shared" si="2"/>
        <v/>
      </c>
      <c r="FN2" s="83" t="str">
        <f t="shared" si="2"/>
        <v/>
      </c>
      <c r="FO2" s="83" t="str">
        <f t="shared" si="2"/>
        <v/>
      </c>
      <c r="FP2" s="83" t="str">
        <f t="shared" si="2"/>
        <v/>
      </c>
      <c r="FQ2" s="83" t="str">
        <f t="shared" si="2"/>
        <v/>
      </c>
      <c r="FR2" s="83" t="str">
        <f t="shared" si="2"/>
        <v/>
      </c>
      <c r="FS2" s="83" t="str">
        <f t="shared" si="2"/>
        <v/>
      </c>
      <c r="FT2" s="83" t="str">
        <f t="shared" si="2"/>
        <v/>
      </c>
      <c r="FU2" s="83" t="str">
        <f t="shared" si="2"/>
        <v/>
      </c>
      <c r="FV2" s="83" t="str">
        <f t="shared" si="2"/>
        <v/>
      </c>
      <c r="FW2" s="83" t="str">
        <f t="shared" si="2"/>
        <v/>
      </c>
      <c r="FX2" s="83" t="str">
        <f t="shared" si="2"/>
        <v/>
      </c>
      <c r="FY2" s="83" t="str">
        <f t="shared" si="2"/>
        <v/>
      </c>
      <c r="FZ2" s="83" t="str">
        <f t="shared" si="2"/>
        <v/>
      </c>
      <c r="GA2" s="83" t="str">
        <f t="shared" si="2"/>
        <v/>
      </c>
      <c r="GB2" s="83" t="str">
        <f t="shared" si="2"/>
        <v/>
      </c>
      <c r="GC2" s="83" t="str">
        <f t="shared" si="2"/>
        <v/>
      </c>
      <c r="GD2" s="83" t="str">
        <f t="shared" si="2"/>
        <v/>
      </c>
      <c r="GE2" s="83" t="str">
        <f t="shared" si="2"/>
        <v/>
      </c>
      <c r="GF2" s="83" t="str">
        <f t="shared" si="2"/>
        <v/>
      </c>
      <c r="GG2" s="83" t="str">
        <f t="shared" si="2"/>
        <v/>
      </c>
      <c r="GH2" s="83" t="str">
        <f t="shared" si="2"/>
        <v/>
      </c>
      <c r="GI2" s="83" t="str">
        <f t="shared" si="2"/>
        <v/>
      </c>
      <c r="GJ2" s="83" t="str">
        <f t="shared" si="2"/>
        <v/>
      </c>
      <c r="GK2" s="83" t="str">
        <f t="shared" si="2"/>
        <v/>
      </c>
      <c r="GL2" s="83" t="str">
        <f t="shared" si="2"/>
        <v/>
      </c>
      <c r="GM2" s="83" t="str">
        <f t="shared" si="2"/>
        <v/>
      </c>
      <c r="GN2" s="83" t="str">
        <f t="shared" si="2"/>
        <v/>
      </c>
      <c r="GO2" s="83" t="str">
        <f t="shared" si="2"/>
        <v/>
      </c>
      <c r="GP2" s="83" t="str">
        <f t="shared" si="2"/>
        <v/>
      </c>
      <c r="GQ2" s="83" t="str">
        <f t="shared" si="2"/>
        <v/>
      </c>
      <c r="GR2" s="83" t="str">
        <f t="shared" si="2"/>
        <v/>
      </c>
      <c r="GS2" s="83" t="str">
        <f t="shared" si="2"/>
        <v/>
      </c>
      <c r="GT2" s="83" t="str">
        <f t="shared" si="2"/>
        <v/>
      </c>
      <c r="GU2" s="83" t="str">
        <f t="shared" si="2"/>
        <v/>
      </c>
      <c r="GV2" s="83" t="str">
        <f t="shared" si="2"/>
        <v/>
      </c>
      <c r="GW2" s="83" t="str">
        <f t="shared" si="2"/>
        <v/>
      </c>
      <c r="GX2" s="83" t="str">
        <f t="shared" si="2"/>
        <v/>
      </c>
      <c r="GY2" s="83" t="str">
        <f t="shared" si="2"/>
        <v/>
      </c>
      <c r="GZ2" s="83" t="str">
        <f t="shared" si="2"/>
        <v/>
      </c>
      <c r="HA2" s="83" t="str">
        <f t="shared" si="2"/>
        <v/>
      </c>
      <c r="HB2" s="83" t="str">
        <f t="shared" si="2"/>
        <v/>
      </c>
      <c r="HC2" s="83" t="str">
        <f t="shared" si="2"/>
        <v/>
      </c>
      <c r="HD2" s="83" t="str">
        <f t="shared" si="2"/>
        <v/>
      </c>
      <c r="HE2" s="83" t="str">
        <f t="shared" si="2"/>
        <v/>
      </c>
      <c r="HF2" s="83" t="str">
        <f t="shared" si="2"/>
        <v/>
      </c>
      <c r="HG2" s="83" t="str">
        <f t="shared" si="2"/>
        <v/>
      </c>
      <c r="HH2" s="83" t="str">
        <f t="shared" si="2"/>
        <v/>
      </c>
      <c r="HI2" s="83" t="str">
        <f t="shared" si="2"/>
        <v/>
      </c>
      <c r="HJ2" s="83" t="str">
        <f t="shared" si="2"/>
        <v/>
      </c>
      <c r="HK2" s="83" t="str">
        <f t="shared" si="2"/>
        <v/>
      </c>
      <c r="HL2" s="83" t="str">
        <f t="shared" si="2"/>
        <v/>
      </c>
      <c r="HM2" s="83" t="str">
        <f t="shared" si="2"/>
        <v/>
      </c>
      <c r="HN2" s="83" t="str">
        <f t="shared" si="2"/>
        <v/>
      </c>
      <c r="HO2" s="83" t="str">
        <f t="shared" si="2"/>
        <v/>
      </c>
      <c r="HP2" s="83" t="str">
        <f t="shared" si="2"/>
        <v/>
      </c>
      <c r="HQ2" s="83" t="str">
        <f t="shared" si="2"/>
        <v/>
      </c>
      <c r="HR2" s="83" t="str">
        <f t="shared" si="2"/>
        <v/>
      </c>
      <c r="HS2" s="83" t="str">
        <f t="shared" si="2"/>
        <v/>
      </c>
      <c r="HT2" s="83" t="str">
        <f t="shared" si="2"/>
        <v/>
      </c>
      <c r="HU2" s="83" t="str">
        <f t="shared" ref="HU2:IK2" si="3">IF(HU3="","",HT2+1)</f>
        <v/>
      </c>
      <c r="HV2" s="83" t="str">
        <f t="shared" si="3"/>
        <v/>
      </c>
      <c r="HW2" s="83" t="str">
        <f t="shared" si="3"/>
        <v/>
      </c>
      <c r="HX2" s="83" t="str">
        <f t="shared" si="3"/>
        <v/>
      </c>
      <c r="HY2" s="83" t="str">
        <f t="shared" si="3"/>
        <v/>
      </c>
      <c r="HZ2" s="83" t="str">
        <f t="shared" si="3"/>
        <v/>
      </c>
      <c r="IA2" s="83" t="str">
        <f t="shared" si="3"/>
        <v/>
      </c>
      <c r="IB2" s="83" t="str">
        <f t="shared" si="3"/>
        <v/>
      </c>
      <c r="IC2" s="83" t="str">
        <f t="shared" si="3"/>
        <v/>
      </c>
      <c r="ID2" s="83" t="str">
        <f t="shared" si="3"/>
        <v/>
      </c>
      <c r="IE2" s="83" t="str">
        <f t="shared" si="3"/>
        <v/>
      </c>
      <c r="IF2" s="83" t="str">
        <f t="shared" si="3"/>
        <v/>
      </c>
      <c r="IG2" s="83" t="str">
        <f t="shared" si="3"/>
        <v/>
      </c>
      <c r="IH2" s="83" t="str">
        <f t="shared" si="3"/>
        <v/>
      </c>
      <c r="II2" s="83" t="str">
        <f t="shared" si="3"/>
        <v/>
      </c>
      <c r="IJ2" s="83" t="str">
        <f t="shared" si="3"/>
        <v/>
      </c>
      <c r="IK2" s="83" t="str">
        <f t="shared" si="3"/>
        <v/>
      </c>
    </row>
    <row r="3" spans="1:245" s="88" customFormat="1" x14ac:dyDescent="0.2">
      <c r="A3" s="85" t="s">
        <v>116</v>
      </c>
      <c r="B3" s="200" t="s">
        <v>146</v>
      </c>
      <c r="C3" s="207" t="s">
        <v>146</v>
      </c>
      <c r="D3" s="200" t="s">
        <v>146</v>
      </c>
      <c r="E3" s="86" t="s">
        <v>146</v>
      </c>
      <c r="F3" s="86"/>
      <c r="G3" s="86"/>
      <c r="H3" s="86"/>
      <c r="I3" s="86"/>
      <c r="J3" s="86"/>
      <c r="K3" s="87"/>
      <c r="L3" s="87"/>
      <c r="M3" s="87"/>
      <c r="N3" s="87"/>
      <c r="O3" s="87"/>
      <c r="P3" s="87"/>
      <c r="Q3" s="87"/>
      <c r="R3" s="87"/>
      <c r="S3" s="87"/>
      <c r="T3" s="87"/>
      <c r="U3" s="87"/>
      <c r="V3" s="87"/>
      <c r="W3" s="87"/>
      <c r="X3" s="87"/>
      <c r="Y3" s="87"/>
      <c r="Z3" s="87"/>
      <c r="AA3" s="87"/>
      <c r="AB3" s="87"/>
      <c r="AC3" s="87"/>
      <c r="AD3" s="87"/>
      <c r="AE3" s="87"/>
      <c r="AF3" s="87"/>
      <c r="AG3" s="87"/>
      <c r="AH3" s="87"/>
      <c r="AI3" s="87"/>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row>
    <row r="4" spans="1:245" s="88" customFormat="1" ht="63.75" x14ac:dyDescent="0.2">
      <c r="A4" s="85" t="s">
        <v>117</v>
      </c>
      <c r="B4" s="200" t="s">
        <v>241</v>
      </c>
      <c r="C4" s="200" t="s">
        <v>249</v>
      </c>
      <c r="D4" s="200" t="s">
        <v>271</v>
      </c>
      <c r="E4" s="86" t="s">
        <v>272</v>
      </c>
      <c r="F4" s="86"/>
      <c r="G4" s="86"/>
      <c r="H4" s="86"/>
      <c r="I4" s="86"/>
      <c r="J4" s="86"/>
      <c r="K4" s="87"/>
      <c r="L4" s="86"/>
      <c r="M4" s="86"/>
      <c r="N4" s="86"/>
      <c r="O4" s="87"/>
      <c r="P4" s="87"/>
      <c r="Q4" s="86"/>
      <c r="R4" s="86"/>
      <c r="S4" s="86"/>
      <c r="T4" s="86"/>
      <c r="U4" s="86"/>
      <c r="V4" s="86"/>
      <c r="W4" s="86"/>
      <c r="X4" s="90"/>
      <c r="Y4" s="86"/>
      <c r="Z4" s="87"/>
      <c r="AA4" s="86"/>
      <c r="AB4" s="86"/>
      <c r="AC4" s="87"/>
      <c r="AD4" s="87"/>
      <c r="AE4" s="87"/>
      <c r="AF4" s="87"/>
      <c r="AG4" s="87"/>
      <c r="AH4" s="87"/>
      <c r="AI4" s="87"/>
      <c r="AQ4" s="91"/>
      <c r="AR4" s="91"/>
      <c r="AS4" s="91"/>
      <c r="AT4" s="91"/>
      <c r="AU4" s="91"/>
      <c r="AV4" s="91"/>
      <c r="AW4" s="91"/>
      <c r="GA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row>
    <row r="5" spans="1:245" s="95" customFormat="1" x14ac:dyDescent="0.2">
      <c r="A5" s="92" t="s">
        <v>118</v>
      </c>
      <c r="B5" s="201" t="s">
        <v>242</v>
      </c>
      <c r="C5" s="208" t="s">
        <v>250</v>
      </c>
      <c r="D5" s="208" t="s">
        <v>250</v>
      </c>
      <c r="E5" s="93" t="s">
        <v>248</v>
      </c>
      <c r="F5" s="93"/>
      <c r="G5" s="93"/>
      <c r="H5" s="93"/>
      <c r="I5" s="93"/>
      <c r="J5" s="93"/>
      <c r="K5" s="93"/>
      <c r="L5" s="94"/>
      <c r="M5" s="93"/>
      <c r="N5" s="94"/>
      <c r="O5" s="94"/>
      <c r="P5" s="94"/>
      <c r="Q5" s="93"/>
      <c r="R5" s="94"/>
      <c r="S5" s="93"/>
      <c r="T5" s="94"/>
      <c r="U5" s="93"/>
      <c r="V5" s="94"/>
      <c r="W5" s="93"/>
      <c r="X5" s="94"/>
      <c r="Y5" s="93"/>
      <c r="Z5" s="93"/>
      <c r="AA5" s="94"/>
      <c r="AB5" s="94"/>
      <c r="AC5" s="94"/>
      <c r="AD5" s="94"/>
      <c r="AE5" s="94"/>
      <c r="AF5" s="94"/>
      <c r="AG5" s="94"/>
      <c r="AH5" s="94"/>
      <c r="AI5" s="94"/>
      <c r="DO5" s="96"/>
      <c r="GC5" s="97"/>
      <c r="GD5" s="97"/>
      <c r="GE5" s="97"/>
      <c r="GF5" s="97"/>
      <c r="GG5" s="97"/>
      <c r="GH5" s="97"/>
      <c r="GI5" s="97"/>
      <c r="GJ5" s="97"/>
      <c r="GK5" s="97"/>
      <c r="GL5" s="97"/>
      <c r="GM5" s="97"/>
      <c r="GN5" s="97"/>
      <c r="GO5" s="97"/>
      <c r="GP5" s="97"/>
      <c r="GQ5" s="97"/>
      <c r="GR5" s="97"/>
      <c r="GS5" s="97"/>
      <c r="GT5" s="97"/>
      <c r="GU5" s="97"/>
      <c r="GV5" s="97"/>
      <c r="GW5" s="98"/>
      <c r="GX5" s="97"/>
      <c r="GY5" s="97"/>
      <c r="GZ5" s="97"/>
      <c r="HA5" s="97"/>
      <c r="HB5" s="97"/>
    </row>
    <row r="6" spans="1:245" s="95" customFormat="1" ht="38.25" x14ac:dyDescent="0.2">
      <c r="A6" s="92" t="s">
        <v>119</v>
      </c>
      <c r="B6" s="201" t="s">
        <v>243</v>
      </c>
      <c r="C6" s="208" t="s">
        <v>251</v>
      </c>
      <c r="D6" s="201"/>
      <c r="E6" s="93"/>
      <c r="F6" s="93"/>
      <c r="G6" s="93"/>
      <c r="H6" s="93"/>
      <c r="I6" s="93"/>
      <c r="J6" s="93"/>
      <c r="K6" s="94"/>
      <c r="L6" s="94"/>
      <c r="M6" s="94"/>
      <c r="N6" s="94"/>
      <c r="O6" s="94"/>
      <c r="P6" s="94"/>
      <c r="Q6" s="94"/>
      <c r="R6" s="94"/>
      <c r="S6" s="94"/>
      <c r="T6" s="94"/>
      <c r="U6" s="94"/>
      <c r="V6" s="94"/>
      <c r="W6" s="94"/>
      <c r="X6" s="94"/>
      <c r="Y6" s="94"/>
      <c r="Z6" s="94"/>
      <c r="AA6" s="94"/>
      <c r="AB6" s="94"/>
      <c r="AC6" s="94"/>
      <c r="AD6" s="94"/>
      <c r="AE6" s="94"/>
      <c r="AF6" s="94"/>
      <c r="AG6" s="94"/>
      <c r="AH6" s="94"/>
      <c r="AI6" s="94"/>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row>
    <row r="7" spans="1:245" s="101" customFormat="1" x14ac:dyDescent="0.2">
      <c r="A7" s="85" t="s">
        <v>120</v>
      </c>
      <c r="B7" s="202">
        <v>2011</v>
      </c>
      <c r="C7" s="209" t="s">
        <v>252</v>
      </c>
      <c r="D7" s="203" t="s">
        <v>273</v>
      </c>
      <c r="E7" s="99" t="s">
        <v>274</v>
      </c>
      <c r="F7" s="99"/>
      <c r="G7" s="99"/>
      <c r="H7" s="99"/>
      <c r="I7" s="99"/>
      <c r="J7" s="99"/>
      <c r="K7" s="100"/>
      <c r="L7" s="100"/>
      <c r="M7" s="99"/>
      <c r="N7" s="100"/>
      <c r="O7" s="100"/>
      <c r="P7" s="100"/>
      <c r="Q7" s="99"/>
      <c r="R7" s="100"/>
      <c r="S7" s="99"/>
      <c r="T7" s="100"/>
      <c r="U7" s="100"/>
      <c r="V7" s="100"/>
      <c r="W7" s="100"/>
      <c r="X7" s="100"/>
      <c r="Y7" s="100"/>
      <c r="Z7" s="100"/>
      <c r="AA7" s="100"/>
      <c r="AB7" s="100"/>
      <c r="AC7" s="100"/>
      <c r="AD7" s="100"/>
      <c r="AE7" s="100"/>
      <c r="AF7" s="100"/>
      <c r="AG7" s="100"/>
      <c r="AH7" s="100"/>
      <c r="AI7" s="100"/>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row>
    <row r="8" spans="1:245" s="101" customFormat="1" x14ac:dyDescent="0.2">
      <c r="A8" s="85" t="s">
        <v>121</v>
      </c>
      <c r="B8" s="203" t="s">
        <v>246</v>
      </c>
      <c r="C8" s="209" t="s">
        <v>253</v>
      </c>
      <c r="D8" s="203" t="s">
        <v>275</v>
      </c>
      <c r="E8" s="99"/>
      <c r="F8" s="99"/>
      <c r="G8" s="99"/>
      <c r="H8" s="99"/>
      <c r="I8" s="99"/>
      <c r="J8" s="99"/>
      <c r="K8" s="100"/>
      <c r="L8" s="100"/>
      <c r="M8" s="100"/>
      <c r="N8" s="99"/>
      <c r="O8" s="100"/>
      <c r="P8" s="100"/>
      <c r="Q8" s="100"/>
      <c r="R8" s="100"/>
      <c r="S8" s="99"/>
      <c r="T8" s="100"/>
      <c r="U8" s="100"/>
      <c r="V8" s="100"/>
      <c r="W8" s="100"/>
      <c r="X8" s="100"/>
      <c r="Y8" s="100"/>
      <c r="Z8" s="100"/>
      <c r="AA8" s="100"/>
      <c r="AB8" s="100"/>
      <c r="AC8" s="100"/>
      <c r="AD8" s="100"/>
      <c r="AE8" s="100"/>
      <c r="AF8" s="100"/>
      <c r="AG8" s="100"/>
      <c r="AH8" s="100"/>
      <c r="AI8" s="100"/>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row>
    <row r="9" spans="1:245" s="95" customFormat="1" x14ac:dyDescent="0.2">
      <c r="A9" s="92" t="s">
        <v>122</v>
      </c>
      <c r="B9" s="201"/>
      <c r="C9" s="208"/>
      <c r="D9" s="201"/>
      <c r="E9" s="93"/>
      <c r="F9" s="93"/>
      <c r="G9" s="93"/>
      <c r="H9" s="93"/>
      <c r="I9" s="93"/>
      <c r="J9" s="93"/>
      <c r="K9" s="94"/>
      <c r="L9" s="93"/>
      <c r="M9" s="93"/>
      <c r="N9" s="94"/>
      <c r="O9" s="94"/>
      <c r="P9" s="94"/>
      <c r="Q9" s="103"/>
      <c r="R9" s="94"/>
      <c r="S9" s="93"/>
      <c r="T9" s="93"/>
      <c r="U9" s="93"/>
      <c r="V9" s="94"/>
      <c r="W9" s="94"/>
      <c r="X9" s="94"/>
      <c r="Y9" s="94"/>
      <c r="Z9" s="94"/>
      <c r="AA9" s="94"/>
      <c r="AB9" s="94"/>
      <c r="AC9" s="94"/>
      <c r="AD9" s="94"/>
      <c r="AE9" s="94"/>
      <c r="AF9" s="94"/>
      <c r="AG9" s="94"/>
      <c r="AH9" s="94"/>
      <c r="AI9" s="94"/>
      <c r="AY9" s="96"/>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row>
    <row r="10" spans="1:245" s="95" customFormat="1" x14ac:dyDescent="0.2">
      <c r="A10" s="92" t="s">
        <v>123</v>
      </c>
      <c r="B10" s="201" t="s">
        <v>244</v>
      </c>
      <c r="C10" s="208" t="s">
        <v>244</v>
      </c>
      <c r="D10" s="201"/>
      <c r="E10" s="93" t="s">
        <v>248</v>
      </c>
      <c r="F10" s="93"/>
      <c r="G10" s="93"/>
      <c r="H10" s="93"/>
      <c r="I10" s="93"/>
      <c r="J10" s="93"/>
      <c r="K10" s="94"/>
      <c r="L10" s="94"/>
      <c r="M10" s="94"/>
      <c r="N10" s="94"/>
      <c r="O10" s="94"/>
      <c r="P10" s="94"/>
      <c r="Q10" s="93"/>
      <c r="R10" s="94"/>
      <c r="S10" s="94"/>
      <c r="T10" s="94"/>
      <c r="U10" s="94"/>
      <c r="V10" s="94"/>
      <c r="W10" s="94"/>
      <c r="X10" s="94"/>
      <c r="Y10" s="94"/>
      <c r="Z10" s="94"/>
      <c r="AA10" s="94"/>
      <c r="AB10" s="94"/>
      <c r="AC10" s="94"/>
      <c r="AD10" s="94"/>
      <c r="AE10" s="94"/>
      <c r="AF10" s="94"/>
      <c r="AG10" s="94"/>
      <c r="AH10" s="94"/>
      <c r="AI10" s="94"/>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row>
    <row r="11" spans="1:245" s="101" customFormat="1" x14ac:dyDescent="0.2">
      <c r="A11" s="85" t="s">
        <v>124</v>
      </c>
      <c r="B11" s="203"/>
      <c r="C11" s="209"/>
      <c r="D11" s="203"/>
      <c r="E11" s="99"/>
      <c r="F11" s="99"/>
      <c r="G11" s="99"/>
      <c r="H11" s="99"/>
      <c r="I11" s="99"/>
      <c r="J11" s="99"/>
      <c r="K11" s="100"/>
      <c r="L11" s="100"/>
      <c r="M11" s="100"/>
      <c r="N11" s="100"/>
      <c r="O11" s="100"/>
      <c r="P11" s="100"/>
      <c r="Q11" s="100"/>
      <c r="R11" s="100"/>
      <c r="S11" s="99"/>
      <c r="T11" s="100"/>
      <c r="U11" s="100"/>
      <c r="V11" s="100"/>
      <c r="W11" s="100"/>
      <c r="X11" s="99"/>
      <c r="Y11" s="100"/>
      <c r="Z11" s="100"/>
      <c r="AA11" s="100"/>
      <c r="AB11" s="100"/>
      <c r="AC11" s="100"/>
      <c r="AD11" s="100"/>
      <c r="AE11" s="100"/>
      <c r="AF11" s="100"/>
      <c r="AG11" s="100"/>
      <c r="AH11" s="100"/>
      <c r="AI11" s="100"/>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row>
    <row r="12" spans="1:245" s="101" customFormat="1" ht="25.5" x14ac:dyDescent="0.2">
      <c r="A12" s="85" t="s">
        <v>125</v>
      </c>
      <c r="B12" s="203" t="s">
        <v>240</v>
      </c>
      <c r="C12" s="209"/>
      <c r="D12" s="203"/>
      <c r="E12" s="99"/>
      <c r="F12" s="99"/>
      <c r="G12" s="99"/>
      <c r="H12" s="99"/>
      <c r="I12" s="99"/>
      <c r="J12" s="99"/>
      <c r="K12" s="100"/>
      <c r="L12" s="100"/>
      <c r="M12" s="100"/>
      <c r="N12" s="100"/>
      <c r="O12" s="100"/>
      <c r="P12" s="100"/>
      <c r="Q12" s="100"/>
      <c r="R12" s="100"/>
      <c r="S12" s="99"/>
      <c r="T12" s="100"/>
      <c r="U12" s="100"/>
      <c r="V12" s="100"/>
      <c r="W12" s="100"/>
      <c r="X12" s="99"/>
      <c r="Y12" s="100"/>
      <c r="Z12" s="100"/>
      <c r="AA12" s="100"/>
      <c r="AB12" s="100"/>
      <c r="AC12" s="100"/>
      <c r="AD12" s="100"/>
      <c r="AE12" s="100"/>
      <c r="AF12" s="100"/>
      <c r="AG12" s="100"/>
      <c r="AH12" s="100"/>
      <c r="AI12" s="100"/>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row>
    <row r="13" spans="1:245" s="95" customFormat="1" x14ac:dyDescent="0.2">
      <c r="A13" s="92" t="s">
        <v>126</v>
      </c>
      <c r="B13" s="201"/>
      <c r="C13" s="208"/>
      <c r="D13" s="201"/>
      <c r="E13" s="93"/>
      <c r="F13" s="93"/>
      <c r="G13" s="93"/>
      <c r="H13" s="93"/>
      <c r="I13" s="93"/>
      <c r="J13" s="93"/>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row>
    <row r="14" spans="1:245" s="95" customFormat="1" x14ac:dyDescent="0.2">
      <c r="A14" s="92" t="s">
        <v>127</v>
      </c>
      <c r="B14" s="201"/>
      <c r="C14" s="208"/>
      <c r="D14" s="201"/>
      <c r="E14" s="93"/>
      <c r="F14" s="93"/>
      <c r="G14" s="93"/>
      <c r="H14" s="93"/>
      <c r="I14" s="93"/>
      <c r="J14" s="93"/>
      <c r="K14" s="94"/>
      <c r="L14" s="94"/>
      <c r="M14" s="94"/>
      <c r="N14" s="93"/>
      <c r="O14" s="94"/>
      <c r="P14" s="94"/>
      <c r="Q14" s="94"/>
      <c r="R14" s="94"/>
      <c r="S14" s="94"/>
      <c r="T14" s="94"/>
      <c r="U14" s="94"/>
      <c r="V14" s="94"/>
      <c r="W14" s="94"/>
      <c r="X14" s="94"/>
      <c r="Y14" s="94"/>
      <c r="Z14" s="94"/>
      <c r="AA14" s="94"/>
      <c r="AB14" s="94"/>
      <c r="AC14" s="94"/>
      <c r="AD14" s="94"/>
      <c r="AE14" s="94"/>
      <c r="AF14" s="94"/>
      <c r="AG14" s="94"/>
      <c r="AH14" s="94"/>
      <c r="AI14" s="94"/>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row>
    <row r="15" spans="1:245" s="88" customFormat="1" x14ac:dyDescent="0.2">
      <c r="A15" s="85" t="s">
        <v>128</v>
      </c>
      <c r="B15" s="200"/>
      <c r="C15" s="207"/>
      <c r="D15" s="200"/>
      <c r="E15" s="86"/>
      <c r="F15" s="86"/>
      <c r="G15" s="86"/>
      <c r="H15" s="86"/>
      <c r="I15" s="86"/>
      <c r="J15" s="86"/>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row>
    <row r="16" spans="1:245" s="101" customFormat="1" x14ac:dyDescent="0.2">
      <c r="A16" s="85" t="s">
        <v>129</v>
      </c>
      <c r="B16" s="203"/>
      <c r="C16" s="209"/>
      <c r="D16" s="203"/>
      <c r="E16" s="99"/>
      <c r="F16" s="99"/>
      <c r="G16" s="99"/>
      <c r="H16" s="99"/>
      <c r="I16" s="99"/>
      <c r="J16" s="99"/>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CC16" s="88"/>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row>
    <row r="17" spans="1:210" s="106" customFormat="1" x14ac:dyDescent="0.2">
      <c r="A17" s="92" t="s">
        <v>130</v>
      </c>
      <c r="B17" s="204"/>
      <c r="C17" s="210"/>
      <c r="D17" s="204"/>
      <c r="E17" s="104"/>
      <c r="F17" s="104"/>
      <c r="G17" s="104"/>
      <c r="H17" s="104"/>
      <c r="I17" s="104"/>
      <c r="J17" s="104"/>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row>
    <row r="18" spans="1:210" s="106" customFormat="1" x14ac:dyDescent="0.2">
      <c r="A18" s="92" t="s">
        <v>131</v>
      </c>
      <c r="B18" s="204"/>
      <c r="C18" s="210"/>
      <c r="D18" s="204"/>
      <c r="E18" s="104"/>
      <c r="F18" s="104"/>
      <c r="G18" s="104"/>
      <c r="H18" s="104"/>
      <c r="I18" s="104"/>
      <c r="J18" s="104"/>
      <c r="K18" s="105"/>
      <c r="L18" s="105"/>
      <c r="M18" s="105"/>
      <c r="N18" s="105"/>
      <c r="O18" s="105"/>
      <c r="P18" s="105"/>
      <c r="Q18" s="105"/>
      <c r="R18" s="105"/>
      <c r="S18" s="105"/>
      <c r="T18" s="105"/>
      <c r="U18" s="105"/>
      <c r="V18" s="105"/>
      <c r="W18" s="105"/>
      <c r="X18" s="108"/>
      <c r="Y18" s="105"/>
      <c r="Z18" s="105"/>
      <c r="AA18" s="105"/>
      <c r="AB18" s="105"/>
      <c r="AC18" s="105"/>
      <c r="AD18" s="105"/>
      <c r="AE18" s="105"/>
      <c r="AF18" s="105"/>
      <c r="AG18" s="105"/>
      <c r="AH18" s="105"/>
      <c r="AI18" s="105"/>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row>
    <row r="19" spans="1:210" s="88" customFormat="1" x14ac:dyDescent="0.2">
      <c r="A19" s="85" t="s">
        <v>132</v>
      </c>
      <c r="B19" s="200"/>
      <c r="C19" s="207"/>
      <c r="D19" s="200"/>
      <c r="E19" s="86"/>
      <c r="F19" s="86"/>
      <c r="G19" s="86"/>
      <c r="H19" s="86"/>
      <c r="I19" s="86"/>
      <c r="J19" s="86"/>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row>
    <row r="20" spans="1:210" s="113" customFormat="1" ht="45" x14ac:dyDescent="0.25">
      <c r="A20" s="109" t="s">
        <v>133</v>
      </c>
      <c r="B20" s="205"/>
      <c r="C20" s="205"/>
      <c r="D20" s="213"/>
      <c r="E20" s="219" t="s">
        <v>276</v>
      </c>
      <c r="F20" s="219"/>
      <c r="G20"/>
      <c r="H20" s="219"/>
      <c r="I20"/>
      <c r="J20" s="110"/>
      <c r="K20" s="111"/>
      <c r="L20" s="111"/>
      <c r="M20" s="112"/>
      <c r="N20" s="111"/>
      <c r="P20" s="114"/>
      <c r="Q20" s="111"/>
      <c r="R20" s="111"/>
      <c r="T20" s="111"/>
      <c r="U20" s="111"/>
      <c r="V20" s="111"/>
      <c r="W20" s="111"/>
      <c r="X20" s="111"/>
      <c r="Y20" s="111"/>
      <c r="Z20" s="111"/>
      <c r="AA20" s="114"/>
      <c r="AB20" s="114"/>
      <c r="AC20" s="114"/>
      <c r="AD20" s="114"/>
      <c r="AE20" s="114"/>
      <c r="AF20" s="114"/>
      <c r="AG20" s="114"/>
      <c r="AH20" s="114"/>
      <c r="AI20" s="114"/>
      <c r="AJ20" s="114"/>
      <c r="AK20" s="114"/>
      <c r="AL20" s="114"/>
      <c r="AM20" s="114"/>
      <c r="AN20" s="114"/>
      <c r="AO20" s="114"/>
      <c r="AP20" s="114"/>
      <c r="AQ20" s="114"/>
      <c r="AR20" s="114"/>
      <c r="AS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X20" s="114"/>
      <c r="BY20" s="114"/>
      <c r="BZ20" s="114"/>
      <c r="CA20" s="114"/>
      <c r="CB20" s="114"/>
      <c r="CC20" s="114"/>
      <c r="CD20" s="114"/>
      <c r="CE20" s="114"/>
      <c r="CF20" s="114"/>
      <c r="CG20" s="114"/>
      <c r="CH20" s="114"/>
      <c r="CI20" s="114"/>
      <c r="CK20" s="114"/>
      <c r="CL20" s="114"/>
      <c r="CN20" s="114"/>
      <c r="CO20" s="114"/>
      <c r="CP20" s="114"/>
      <c r="CQ20" s="114"/>
      <c r="CR20" s="114"/>
      <c r="CS20" s="114"/>
      <c r="CT20" s="114"/>
      <c r="CU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GC20" s="112"/>
      <c r="GE20" s="112"/>
      <c r="GI20" s="112"/>
      <c r="GJ20" s="112"/>
      <c r="GK20" s="112"/>
      <c r="GM20" s="112"/>
      <c r="GN20" s="112"/>
      <c r="GO20" s="112"/>
      <c r="GP20" s="112"/>
      <c r="GQ20" s="112"/>
      <c r="GR20" s="112"/>
      <c r="GS20" s="112"/>
      <c r="GT20" s="112"/>
      <c r="GU20" s="112"/>
      <c r="GV20" s="112"/>
      <c r="GW20" s="112"/>
      <c r="GX20" s="112"/>
      <c r="GY20" s="112"/>
      <c r="GZ20" s="112"/>
      <c r="HA20" s="112"/>
      <c r="HB20" s="112"/>
    </row>
    <row r="21" spans="1:210" s="99" customFormat="1" ht="25.5" x14ac:dyDescent="0.25">
      <c r="A21" s="115" t="s">
        <v>134</v>
      </c>
      <c r="B21" s="206"/>
      <c r="C21" s="206"/>
      <c r="D21" s="206"/>
      <c r="E21" s="116"/>
      <c r="F21" s="116"/>
      <c r="G21" s="116"/>
      <c r="H21" s="116"/>
      <c r="I21" s="116"/>
      <c r="J21" s="116"/>
      <c r="K21" s="117"/>
      <c r="L21" s="117"/>
      <c r="M21" s="118"/>
      <c r="N21" s="117"/>
      <c r="P21" s="119"/>
      <c r="Q21" s="117"/>
      <c r="R21" s="117"/>
      <c r="T21" s="117"/>
      <c r="U21" s="117"/>
      <c r="V21" s="117"/>
      <c r="W21" s="117"/>
      <c r="X21" s="117"/>
      <c r="Y21" s="117"/>
      <c r="Z21" s="117"/>
      <c r="AA21" s="119"/>
      <c r="AB21" s="119"/>
      <c r="AC21" s="119"/>
      <c r="AD21" s="119"/>
      <c r="AE21" s="119"/>
      <c r="AF21" s="119"/>
      <c r="AG21" s="119"/>
      <c r="AH21" s="119"/>
      <c r="AI21" s="119"/>
      <c r="AJ21" s="119"/>
      <c r="AK21" s="119"/>
      <c r="AL21" s="119"/>
      <c r="AM21" s="119"/>
      <c r="AN21" s="119"/>
      <c r="AO21" s="119"/>
      <c r="AP21" s="119"/>
      <c r="AQ21" s="119"/>
      <c r="AR21" s="119"/>
      <c r="AS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X21" s="119"/>
      <c r="BY21" s="119"/>
      <c r="BZ21" s="119"/>
      <c r="CA21" s="119"/>
      <c r="CB21" s="119"/>
      <c r="CC21" s="119"/>
      <c r="CD21" s="119"/>
      <c r="CE21" s="119"/>
      <c r="CF21" s="119"/>
      <c r="CG21" s="119"/>
      <c r="CH21" s="119"/>
      <c r="CI21" s="119"/>
      <c r="CK21" s="119"/>
      <c r="CL21" s="119"/>
      <c r="CN21" s="119"/>
      <c r="CO21" s="119"/>
      <c r="CP21" s="119"/>
      <c r="CQ21" s="119"/>
      <c r="CR21" s="119"/>
      <c r="CS21" s="119"/>
      <c r="CT21" s="119"/>
      <c r="CU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GC21" s="118"/>
      <c r="GE21" s="118"/>
      <c r="GI21" s="118"/>
      <c r="GJ21" s="118"/>
      <c r="GK21" s="118"/>
      <c r="GM21" s="118"/>
      <c r="GN21" s="118"/>
      <c r="GO21" s="118"/>
      <c r="GP21" s="118"/>
      <c r="GQ21" s="118"/>
      <c r="GR21" s="118"/>
      <c r="GS21" s="118"/>
      <c r="GT21" s="118"/>
      <c r="GU21" s="118"/>
      <c r="GV21" s="118"/>
      <c r="GW21" s="118"/>
      <c r="GX21" s="118"/>
      <c r="GY21" s="118"/>
      <c r="GZ21" s="118"/>
      <c r="HA21" s="118"/>
      <c r="HB21" s="118"/>
    </row>
    <row r="22" spans="1:210" s="95" customFormat="1" x14ac:dyDescent="0.2">
      <c r="A22" s="92" t="s">
        <v>135</v>
      </c>
      <c r="B22" s="201"/>
      <c r="C22" s="208"/>
      <c r="D22" s="201"/>
      <c r="E22" s="93"/>
      <c r="F22" s="93"/>
      <c r="G22" s="93"/>
      <c r="H22" s="93"/>
      <c r="I22" s="93"/>
      <c r="J22" s="93"/>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row>
    <row r="23" spans="1:210" s="106" customFormat="1" ht="25.5" x14ac:dyDescent="0.2">
      <c r="A23" s="92" t="s">
        <v>136</v>
      </c>
      <c r="B23" s="204"/>
      <c r="C23" s="210"/>
      <c r="D23" s="201"/>
      <c r="E23" s="104"/>
      <c r="F23" s="104"/>
      <c r="G23" s="104"/>
      <c r="H23" s="104"/>
      <c r="I23" s="104"/>
      <c r="J23" s="104"/>
      <c r="K23" s="94"/>
      <c r="L23" s="105"/>
      <c r="M23" s="93"/>
      <c r="N23" s="105"/>
      <c r="O23" s="105"/>
      <c r="P23" s="105"/>
      <c r="Q23" s="104"/>
      <c r="R23" s="105"/>
      <c r="S23" s="104"/>
      <c r="T23" s="105"/>
      <c r="U23" s="105"/>
      <c r="V23" s="105"/>
      <c r="W23" s="105"/>
      <c r="X23" s="104"/>
      <c r="Y23" s="105"/>
      <c r="Z23" s="105"/>
      <c r="AA23" s="105"/>
      <c r="AB23" s="105"/>
      <c r="AC23" s="105"/>
      <c r="AD23" s="105"/>
      <c r="AE23" s="105"/>
      <c r="AF23" s="105"/>
      <c r="AG23" s="105"/>
      <c r="AH23" s="105"/>
      <c r="AI23" s="105"/>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row>
    <row r="24" spans="1:210" s="101" customFormat="1" ht="25.5" x14ac:dyDescent="0.2">
      <c r="A24" s="85" t="s">
        <v>137</v>
      </c>
      <c r="B24" s="203" t="s">
        <v>245</v>
      </c>
      <c r="C24" s="209" t="s">
        <v>245</v>
      </c>
      <c r="D24" s="200" t="s">
        <v>245</v>
      </c>
      <c r="E24" s="99"/>
      <c r="F24" s="99"/>
      <c r="G24" s="99"/>
      <c r="H24" s="99"/>
      <c r="I24" s="99"/>
      <c r="J24" s="99"/>
      <c r="K24" s="87"/>
      <c r="L24" s="100"/>
      <c r="M24" s="86"/>
      <c r="N24" s="100"/>
      <c r="O24" s="100"/>
      <c r="P24" s="100"/>
      <c r="Q24" s="87"/>
      <c r="R24" s="100"/>
      <c r="S24" s="86"/>
      <c r="T24" s="100"/>
      <c r="U24" s="100"/>
      <c r="V24" s="100"/>
      <c r="W24" s="100"/>
      <c r="X24" s="100"/>
      <c r="Y24" s="100"/>
      <c r="Z24" s="100"/>
      <c r="AA24" s="100"/>
      <c r="AB24" s="100"/>
      <c r="AC24" s="100"/>
      <c r="AD24" s="100"/>
      <c r="AE24" s="100"/>
      <c r="AF24" s="100"/>
      <c r="AG24" s="100"/>
      <c r="AH24" s="100"/>
      <c r="AI24" s="100"/>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row>
    <row r="25" spans="1:210" s="88" customFormat="1" x14ac:dyDescent="0.2">
      <c r="A25" s="85" t="s">
        <v>138</v>
      </c>
      <c r="B25" s="200"/>
      <c r="C25" s="207"/>
      <c r="D25" s="200"/>
      <c r="E25" s="86"/>
      <c r="F25" s="86"/>
      <c r="G25" s="86"/>
      <c r="H25" s="86"/>
      <c r="I25" s="86"/>
      <c r="J25" s="86"/>
      <c r="K25" s="87"/>
      <c r="L25" s="87"/>
      <c r="M25" s="86"/>
      <c r="N25" s="87"/>
      <c r="O25" s="87"/>
      <c r="P25" s="87"/>
      <c r="Q25" s="86"/>
      <c r="R25" s="87"/>
      <c r="S25" s="86"/>
      <c r="T25" s="87"/>
      <c r="U25" s="87"/>
      <c r="V25" s="87"/>
      <c r="W25" s="87"/>
      <c r="X25" s="87"/>
      <c r="Y25" s="87"/>
      <c r="Z25" s="87"/>
      <c r="AA25" s="87"/>
      <c r="AB25" s="87"/>
      <c r="AC25" s="87"/>
      <c r="AD25" s="87"/>
      <c r="AE25" s="87"/>
      <c r="AF25" s="87"/>
      <c r="AG25" s="87"/>
      <c r="AH25" s="87"/>
      <c r="AI25" s="87"/>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row>
    <row r="26" spans="1:210" s="95" customFormat="1" ht="103.5" customHeight="1" x14ac:dyDescent="0.2">
      <c r="A26" s="96" t="s">
        <v>139</v>
      </c>
      <c r="B26" s="201" t="s">
        <v>459</v>
      </c>
      <c r="C26" s="201" t="s">
        <v>460</v>
      </c>
      <c r="D26" s="201" t="s">
        <v>277</v>
      </c>
      <c r="E26" s="93" t="s">
        <v>278</v>
      </c>
      <c r="F26" s="93"/>
      <c r="G26" s="93"/>
      <c r="H26" s="93"/>
      <c r="I26" s="93"/>
      <c r="J26" s="93"/>
      <c r="K26" s="120"/>
      <c r="L26" s="93"/>
      <c r="M26" s="93"/>
      <c r="N26" s="93"/>
      <c r="O26" s="93"/>
      <c r="P26" s="93"/>
      <c r="Q26" s="93"/>
      <c r="R26" s="93"/>
      <c r="S26" s="93"/>
      <c r="T26" s="93"/>
      <c r="U26" s="93"/>
      <c r="V26" s="93"/>
      <c r="W26" s="93"/>
      <c r="X26" s="93"/>
      <c r="Y26" s="93"/>
      <c r="Z26" s="93"/>
      <c r="AA26" s="121"/>
      <c r="AB26" s="121"/>
      <c r="AC26" s="121"/>
      <c r="AD26" s="93"/>
      <c r="AE26" s="121"/>
      <c r="AF26" s="121"/>
      <c r="AG26" s="121"/>
      <c r="AH26" s="121"/>
      <c r="AI26" s="121"/>
      <c r="AJ26" s="96"/>
      <c r="AK26" s="122"/>
      <c r="AL26" s="122"/>
      <c r="AM26" s="122"/>
      <c r="AN26" s="122"/>
      <c r="AO26" s="122"/>
      <c r="AP26" s="122"/>
      <c r="AQ26" s="122"/>
      <c r="AR26" s="122"/>
      <c r="AS26" s="122"/>
      <c r="AU26" s="96"/>
      <c r="AV26" s="96"/>
      <c r="AW26" s="96"/>
      <c r="AX26" s="96"/>
      <c r="BL26" s="122"/>
      <c r="DS26" s="96"/>
      <c r="DT26" s="96"/>
      <c r="GC26" s="97"/>
      <c r="GD26" s="97"/>
      <c r="GE26" s="97"/>
      <c r="GF26" s="97"/>
      <c r="GG26" s="97"/>
      <c r="GH26" s="97"/>
      <c r="GI26" s="97"/>
      <c r="GJ26" s="97"/>
      <c r="GK26" s="98"/>
      <c r="GL26" s="97"/>
      <c r="GM26" s="97"/>
      <c r="GN26" s="97"/>
      <c r="GO26" s="97"/>
      <c r="GP26" s="97"/>
      <c r="GQ26" s="97"/>
      <c r="GR26" s="97"/>
      <c r="GS26" s="97"/>
      <c r="GT26" s="97"/>
      <c r="GU26" s="97"/>
      <c r="GV26" s="97"/>
      <c r="GW26" s="97"/>
      <c r="GX26" s="97"/>
      <c r="GY26" s="97"/>
      <c r="GZ26" s="97"/>
      <c r="HA26" s="123"/>
      <c r="HB26" s="123"/>
    </row>
    <row r="27" spans="1:210" s="95" customFormat="1" x14ac:dyDescent="0.25">
      <c r="A27" s="92" t="s">
        <v>140</v>
      </c>
      <c r="B27" s="201" t="s">
        <v>409</v>
      </c>
      <c r="C27" s="201" t="s">
        <v>409</v>
      </c>
      <c r="D27" s="201" t="s">
        <v>279</v>
      </c>
      <c r="E27" s="93" t="s">
        <v>280</v>
      </c>
      <c r="F27" s="93"/>
      <c r="G27" s="93"/>
      <c r="H27" s="93"/>
      <c r="I27" s="93"/>
      <c r="J27" s="93"/>
      <c r="K27" s="94"/>
      <c r="L27" s="94"/>
      <c r="M27" s="94"/>
      <c r="N27" s="94"/>
      <c r="O27" s="94"/>
      <c r="P27" s="94"/>
      <c r="Q27" s="94"/>
      <c r="R27" s="94"/>
      <c r="S27" s="93"/>
      <c r="T27" s="94"/>
      <c r="U27" s="94"/>
      <c r="V27" s="94"/>
      <c r="W27" s="94"/>
      <c r="X27" s="93"/>
      <c r="Y27" s="94"/>
      <c r="Z27" s="94"/>
      <c r="AA27" s="94"/>
      <c r="AB27" s="94"/>
      <c r="AC27" s="94"/>
      <c r="AD27" s="94"/>
      <c r="AE27" s="94"/>
      <c r="AF27" s="94"/>
      <c r="AG27" s="94"/>
      <c r="AH27" s="94"/>
      <c r="AI27" s="94"/>
    </row>
    <row r="28" spans="1:210" s="124" customFormat="1" ht="12.75" customHeight="1" x14ac:dyDescent="0.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row>
    <row r="29" spans="1:210" s="124" customFormat="1" ht="12.75" customHeight="1" x14ac:dyDescent="0.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row>
    <row r="30" spans="1:210" s="124" customFormat="1" ht="12.75" customHeight="1" x14ac:dyDescent="0.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row>
    <row r="31" spans="1:210" s="124" customFormat="1" ht="12.75" customHeight="1" x14ac:dyDescent="0.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row>
    <row r="32" spans="1:210" s="124" customFormat="1" ht="12.75" customHeight="1" x14ac:dyDescent="0.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row>
    <row r="33" spans="2:35" s="124" customFormat="1" ht="12.75" customHeight="1" x14ac:dyDescent="0.2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row>
    <row r="34" spans="2:35" s="124" customFormat="1" ht="12.75" customHeight="1" x14ac:dyDescent="0.2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row>
    <row r="35" spans="2:35" s="124" customFormat="1" ht="12.75" customHeight="1" x14ac:dyDescent="0.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row>
    <row r="36" spans="2:35" s="124" customFormat="1" ht="12.75" customHeight="1" x14ac:dyDescent="0.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row>
    <row r="37" spans="2:35" s="124" customFormat="1" ht="12.75" customHeight="1" x14ac:dyDescent="0.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row>
    <row r="38" spans="2:35" s="124" customFormat="1" ht="12.75" customHeight="1" x14ac:dyDescent="0.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row>
    <row r="39" spans="2:35" s="124" customFormat="1" ht="12.75" customHeight="1" x14ac:dyDescent="0.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row>
    <row r="40" spans="2:35" s="124" customFormat="1" ht="12.75" customHeight="1" x14ac:dyDescent="0.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row>
    <row r="50" spans="1:35" ht="12.75" customHeight="1" x14ac:dyDescent="0.2">
      <c r="A50" s="126" t="s">
        <v>141</v>
      </c>
    </row>
    <row r="51" spans="1:35" s="129" customFormat="1" ht="12.75" customHeight="1" x14ac:dyDescent="0.25">
      <c r="B51" s="130" t="s">
        <v>142</v>
      </c>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row>
    <row r="52" spans="1:35" ht="12.75" customHeight="1" x14ac:dyDescent="0.2">
      <c r="B52" s="131" t="s">
        <v>79</v>
      </c>
    </row>
    <row r="53" spans="1:35" ht="12.75" customHeight="1" x14ac:dyDescent="0.2">
      <c r="B53" s="132" t="s">
        <v>143</v>
      </c>
    </row>
    <row r="54" spans="1:35" ht="12.75" customHeight="1" x14ac:dyDescent="0.2">
      <c r="B54" s="132" t="s">
        <v>144</v>
      </c>
    </row>
    <row r="55" spans="1:35" ht="12.75" customHeight="1" x14ac:dyDescent="0.2">
      <c r="B55" s="132" t="s">
        <v>145</v>
      </c>
    </row>
    <row r="56" spans="1:35" ht="12.75" customHeight="1" x14ac:dyDescent="0.2">
      <c r="B56" s="132" t="s">
        <v>146</v>
      </c>
    </row>
    <row r="57" spans="1:35" ht="12.75" customHeight="1" x14ac:dyDescent="0.2">
      <c r="B57" s="132" t="s">
        <v>147</v>
      </c>
    </row>
    <row r="58" spans="1:35" ht="12.75" customHeight="1" x14ac:dyDescent="0.2">
      <c r="B58" s="132" t="s">
        <v>148</v>
      </c>
    </row>
    <row r="59" spans="1:35" ht="12.75" customHeight="1" x14ac:dyDescent="0.2">
      <c r="B59" s="132" t="s">
        <v>149</v>
      </c>
    </row>
    <row r="60" spans="1:35" ht="12.75" customHeight="1" x14ac:dyDescent="0.2">
      <c r="B60" s="132" t="s">
        <v>150</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6"/>
  <sheetViews>
    <sheetView showWhiteSpace="0" zoomScaleNormal="100" zoomScalePageLayoutView="85" workbookViewId="0">
      <selection activeCell="B4" sqref="B4:H6"/>
    </sheetView>
  </sheetViews>
  <sheetFormatPr defaultColWidth="9.140625" defaultRowHeight="12.75" x14ac:dyDescent="0.2"/>
  <cols>
    <col min="1" max="1" width="3.140625" style="3" customWidth="1"/>
    <col min="2" max="2" width="31.570312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00" t="s">
        <v>18</v>
      </c>
      <c r="B1" s="300"/>
      <c r="C1" s="300"/>
      <c r="D1" s="300"/>
      <c r="E1" s="300"/>
      <c r="F1" s="300"/>
      <c r="G1" s="300"/>
      <c r="H1" s="300"/>
      <c r="I1" s="300"/>
      <c r="J1" s="300"/>
      <c r="K1" s="300"/>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33" t="s">
        <v>151</v>
      </c>
      <c r="C2" s="134"/>
      <c r="D2" s="134"/>
      <c r="E2" s="134"/>
      <c r="F2" s="134"/>
      <c r="G2" s="134"/>
      <c r="H2" s="134"/>
    </row>
    <row r="3" spans="1:39" s="132" customFormat="1" ht="40.5" customHeight="1" x14ac:dyDescent="0.2">
      <c r="B3" s="135" t="s">
        <v>152</v>
      </c>
      <c r="C3" s="136" t="s">
        <v>153</v>
      </c>
      <c r="D3" s="136" t="s">
        <v>154</v>
      </c>
      <c r="E3" s="136" t="s">
        <v>89</v>
      </c>
      <c r="F3" s="136" t="s">
        <v>155</v>
      </c>
      <c r="G3" s="136" t="s">
        <v>156</v>
      </c>
      <c r="H3" s="136" t="s">
        <v>157</v>
      </c>
      <c r="I3" s="137" t="s">
        <v>17</v>
      </c>
      <c r="J3" s="136" t="s">
        <v>158</v>
      </c>
      <c r="K3" s="136" t="s">
        <v>159</v>
      </c>
    </row>
    <row r="4" spans="1:39" s="132" customFormat="1" x14ac:dyDescent="0.2">
      <c r="B4" s="59" t="s">
        <v>419</v>
      </c>
      <c r="C4" s="46" t="s">
        <v>420</v>
      </c>
      <c r="D4" s="138">
        <v>2</v>
      </c>
      <c r="E4" s="138">
        <v>1</v>
      </c>
      <c r="F4" s="138">
        <v>2</v>
      </c>
      <c r="G4" s="138">
        <v>1</v>
      </c>
      <c r="H4" s="139">
        <v>1</v>
      </c>
      <c r="I4" s="140" t="str">
        <f t="shared" ref="I4:I6" si="0">IF(D4&lt;&gt;"",D4&amp;","&amp;E4&amp;","&amp;F4&amp;","&amp;G4&amp;","&amp;H4,"0,0,0,0,0")</f>
        <v>2,1,2,1,1</v>
      </c>
      <c r="J4" s="141" t="str">
        <f>IF(MAX(D4:H4)&gt;=5, "Requirements not met", "Requirements met")</f>
        <v>Requirements met</v>
      </c>
      <c r="K4" s="142" t="str">
        <f>IF(MAX(D4:H4)&gt;=5, "Not OK", "OK")</f>
        <v>OK</v>
      </c>
    </row>
    <row r="5" spans="1:39" s="132" customFormat="1" x14ac:dyDescent="0.2">
      <c r="B5" s="59" t="s">
        <v>421</v>
      </c>
      <c r="C5" s="46">
        <v>3</v>
      </c>
      <c r="D5" s="138">
        <v>2</v>
      </c>
      <c r="E5" s="138">
        <v>1</v>
      </c>
      <c r="F5" s="138">
        <v>2</v>
      </c>
      <c r="G5" s="138">
        <v>1</v>
      </c>
      <c r="H5" s="139">
        <v>1</v>
      </c>
      <c r="I5" s="140" t="str">
        <f t="shared" si="0"/>
        <v>2,1,2,1,1</v>
      </c>
      <c r="J5" s="141" t="str">
        <f>IF(MAX(D5:H5)&gt;=5, "Requirements not met", "Requirements met")</f>
        <v>Requirements met</v>
      </c>
      <c r="K5" s="142" t="str">
        <f>IF(MAX(D5:H5)&gt;=5, "Not OK", "OK")</f>
        <v>OK</v>
      </c>
    </row>
    <row r="6" spans="1:39" s="132" customFormat="1" x14ac:dyDescent="0.2">
      <c r="B6" s="59" t="s">
        <v>422</v>
      </c>
      <c r="C6" s="46">
        <v>4</v>
      </c>
      <c r="D6" s="138">
        <v>2</v>
      </c>
      <c r="E6" s="138">
        <v>1</v>
      </c>
      <c r="F6" s="138">
        <v>3</v>
      </c>
      <c r="G6" s="138">
        <v>1</v>
      </c>
      <c r="H6" s="139">
        <v>1</v>
      </c>
      <c r="I6" s="140" t="str">
        <f t="shared" si="0"/>
        <v>2,1,3,1,1</v>
      </c>
      <c r="J6" s="141" t="str">
        <f>IF(MAX(D6:H6)&gt;=5, "Requirements not met", "Requirements met")</f>
        <v>Requirements met</v>
      </c>
      <c r="K6" s="142" t="str">
        <f>IF(MAX(D6:H6)&gt;=5, "Not OK", "OK")</f>
        <v>OK</v>
      </c>
    </row>
    <row r="7" spans="1:39" s="132" customFormat="1" ht="12.75" customHeight="1" x14ac:dyDescent="0.2">
      <c r="B7" s="143" t="s">
        <v>73</v>
      </c>
      <c r="C7" s="144"/>
      <c r="D7" s="144"/>
      <c r="E7" s="144"/>
      <c r="F7" s="144"/>
      <c r="G7" s="144"/>
      <c r="H7" s="144"/>
      <c r="I7" s="145" t="str">
        <f>MAX(D4:D6)&amp;","&amp;MAX(E4:E6)&amp;","&amp;MAX(F4:F6)&amp;","&amp;MAX(G4:G6)&amp;","&amp;MAX(H4:H6)</f>
        <v>2,1,3,1,1</v>
      </c>
      <c r="J7" s="301"/>
      <c r="K7" s="301"/>
    </row>
    <row r="8" spans="1:39" ht="20.25" x14ac:dyDescent="0.3">
      <c r="B8" s="11"/>
      <c r="C8" s="11"/>
      <c r="D8" s="11"/>
      <c r="E8" s="11"/>
      <c r="F8" s="11"/>
      <c r="G8" s="11"/>
      <c r="H8" s="11"/>
      <c r="I8" s="75"/>
      <c r="O8" s="11"/>
      <c r="P8" s="11"/>
      <c r="Q8" s="11"/>
      <c r="R8" s="11"/>
      <c r="S8" s="11"/>
      <c r="T8" s="11"/>
      <c r="U8" s="11"/>
      <c r="V8" s="11"/>
      <c r="W8" s="11"/>
      <c r="X8" s="11"/>
      <c r="Y8" s="11"/>
      <c r="Z8" s="11"/>
      <c r="AA8" s="11"/>
      <c r="AB8" s="11"/>
      <c r="AC8" s="11"/>
      <c r="AD8" s="11"/>
      <c r="AE8" s="11"/>
      <c r="AF8" s="11"/>
      <c r="AG8" s="11"/>
      <c r="AH8" s="11"/>
      <c r="AI8" s="11"/>
      <c r="AJ8" s="11"/>
      <c r="AK8" s="11"/>
      <c r="AL8" s="11"/>
      <c r="AM8" s="11"/>
    </row>
    <row r="9" spans="1:39" ht="20.25" x14ac:dyDescent="0.3">
      <c r="A9" s="133" t="s">
        <v>160</v>
      </c>
      <c r="C9" s="11"/>
      <c r="D9" s="11"/>
      <c r="E9" s="11"/>
      <c r="F9" s="11"/>
      <c r="G9" s="11"/>
      <c r="H9" s="75"/>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1:39" s="147" customFormat="1" ht="13.5" thickBot="1" x14ac:dyDescent="0.25">
      <c r="A10" s="146" t="s">
        <v>161</v>
      </c>
    </row>
    <row r="11" spans="1:39" ht="17.25" customHeight="1" thickBot="1" x14ac:dyDescent="0.25">
      <c r="B11" s="302" t="s">
        <v>162</v>
      </c>
      <c r="C11" s="304" t="s">
        <v>163</v>
      </c>
      <c r="D11" s="305"/>
      <c r="E11" s="305"/>
      <c r="F11" s="305"/>
      <c r="G11" s="306"/>
    </row>
    <row r="12" spans="1:39" ht="13.5" thickBot="1" x14ac:dyDescent="0.25">
      <c r="B12" s="303"/>
      <c r="C12" s="148">
        <v>1</v>
      </c>
      <c r="D12" s="148">
        <v>2</v>
      </c>
      <c r="E12" s="148">
        <v>3</v>
      </c>
      <c r="F12" s="148">
        <v>4</v>
      </c>
      <c r="G12" s="148">
        <v>5</v>
      </c>
    </row>
    <row r="13" spans="1:39" ht="72.75" thickBot="1" x14ac:dyDescent="0.25">
      <c r="B13" s="307" t="s">
        <v>164</v>
      </c>
      <c r="C13" s="149" t="s">
        <v>165</v>
      </c>
      <c r="D13" s="149" t="s">
        <v>166</v>
      </c>
      <c r="E13" s="149" t="s">
        <v>167</v>
      </c>
      <c r="F13" s="149" t="s">
        <v>168</v>
      </c>
      <c r="G13" s="149" t="s">
        <v>169</v>
      </c>
    </row>
    <row r="14" spans="1:39" ht="24" customHeight="1" thickBot="1" x14ac:dyDescent="0.25">
      <c r="B14" s="308"/>
      <c r="C14" s="310" t="s">
        <v>170</v>
      </c>
      <c r="D14" s="311"/>
      <c r="E14" s="310" t="s">
        <v>171</v>
      </c>
      <c r="F14" s="312"/>
      <c r="G14" s="311"/>
    </row>
    <row r="15" spans="1:39" ht="36.75" thickBot="1" x14ac:dyDescent="0.25">
      <c r="B15" s="309"/>
      <c r="C15" s="150" t="s">
        <v>172</v>
      </c>
      <c r="D15" s="313" t="s">
        <v>173</v>
      </c>
      <c r="E15" s="314"/>
      <c r="F15" s="315" t="s">
        <v>174</v>
      </c>
      <c r="G15" s="316"/>
    </row>
    <row r="16" spans="1:39" ht="60.75" thickBot="1" x14ac:dyDescent="0.25">
      <c r="B16" s="151" t="s">
        <v>89</v>
      </c>
      <c r="C16" s="149" t="s">
        <v>175</v>
      </c>
      <c r="D16" s="149" t="s">
        <v>176</v>
      </c>
      <c r="E16" s="149" t="s">
        <v>177</v>
      </c>
      <c r="F16" s="149" t="s">
        <v>178</v>
      </c>
      <c r="G16" s="149" t="s">
        <v>179</v>
      </c>
    </row>
    <row r="17" spans="1:18" ht="44.25" customHeight="1" thickBot="1" x14ac:dyDescent="0.25">
      <c r="B17" s="151" t="s">
        <v>155</v>
      </c>
      <c r="C17" s="149" t="s">
        <v>180</v>
      </c>
      <c r="D17" s="149" t="s">
        <v>181</v>
      </c>
      <c r="E17" s="149" t="s">
        <v>182</v>
      </c>
      <c r="F17" s="149" t="s">
        <v>183</v>
      </c>
      <c r="G17" s="149" t="s">
        <v>184</v>
      </c>
    </row>
    <row r="18" spans="1:18" ht="44.25" customHeight="1" thickBot="1" x14ac:dyDescent="0.25">
      <c r="B18" s="151" t="s">
        <v>156</v>
      </c>
      <c r="C18" s="149" t="s">
        <v>185</v>
      </c>
      <c r="D18" s="149" t="s">
        <v>186</v>
      </c>
      <c r="E18" s="149" t="s">
        <v>187</v>
      </c>
      <c r="F18" s="149" t="s">
        <v>188</v>
      </c>
      <c r="G18" s="149" t="s">
        <v>189</v>
      </c>
    </row>
    <row r="19" spans="1:18" ht="44.25" customHeight="1" thickBot="1" x14ac:dyDescent="0.25">
      <c r="B19" s="151" t="s">
        <v>190</v>
      </c>
      <c r="C19" s="149" t="s">
        <v>191</v>
      </c>
      <c r="D19" s="310" t="s">
        <v>192</v>
      </c>
      <c r="E19" s="311"/>
      <c r="F19" s="149" t="s">
        <v>193</v>
      </c>
      <c r="G19" s="149" t="s">
        <v>194</v>
      </c>
    </row>
    <row r="20" spans="1:18" x14ac:dyDescent="0.2">
      <c r="B20" s="152"/>
      <c r="C20" s="153"/>
      <c r="D20" s="153"/>
      <c r="E20" s="153"/>
      <c r="F20" s="153"/>
      <c r="G20" s="153"/>
    </row>
    <row r="21" spans="1:18" customFormat="1" ht="15" x14ac:dyDescent="0.25">
      <c r="A21" s="154" t="s">
        <v>195</v>
      </c>
      <c r="C21" s="155"/>
      <c r="D21" s="155"/>
      <c r="E21" s="155"/>
      <c r="F21" s="155"/>
      <c r="G21" s="155"/>
      <c r="H21" s="155"/>
      <c r="I21" s="155"/>
      <c r="J21" s="155"/>
      <c r="K21" s="155"/>
      <c r="L21" s="155"/>
      <c r="M21" s="155"/>
      <c r="N21" s="155"/>
      <c r="O21" s="155"/>
      <c r="P21" s="155"/>
      <c r="Q21" s="155"/>
      <c r="R21" s="155"/>
    </row>
    <row r="22" spans="1:18" customFormat="1" ht="15" x14ac:dyDescent="0.25">
      <c r="B22" s="156" t="s">
        <v>196</v>
      </c>
      <c r="C22" s="157"/>
      <c r="D22" s="157"/>
      <c r="E22" s="157"/>
      <c r="F22" s="157"/>
      <c r="G22" s="157"/>
      <c r="H22" s="158"/>
      <c r="I22" s="155"/>
      <c r="J22" s="155"/>
      <c r="K22" s="155"/>
      <c r="L22" s="155"/>
      <c r="M22" s="155"/>
      <c r="N22" s="155"/>
      <c r="O22" s="155"/>
      <c r="P22" s="155"/>
      <c r="Q22" s="155"/>
      <c r="R22" s="155"/>
    </row>
    <row r="23" spans="1:18" customFormat="1" ht="65.25" customHeight="1" x14ac:dyDescent="0.25">
      <c r="B23" s="159"/>
      <c r="C23" s="297" t="s">
        <v>197</v>
      </c>
      <c r="D23" s="298"/>
      <c r="E23" s="298"/>
      <c r="F23" s="298"/>
      <c r="G23" s="298"/>
      <c r="H23" s="299"/>
      <c r="N23" s="160"/>
      <c r="O23" s="160"/>
      <c r="P23" s="160"/>
      <c r="Q23" s="160"/>
      <c r="R23" s="160"/>
    </row>
    <row r="24" spans="1:18" customFormat="1" ht="15" x14ac:dyDescent="0.25">
      <c r="B24" s="159"/>
      <c r="C24" s="161" t="s">
        <v>198</v>
      </c>
      <c r="D24" s="162"/>
      <c r="E24" s="162"/>
      <c r="F24" s="162"/>
      <c r="G24" s="162"/>
      <c r="H24" s="163"/>
      <c r="I24" s="155"/>
      <c r="J24" s="155"/>
      <c r="K24" s="155"/>
      <c r="L24" s="155"/>
      <c r="M24" s="155"/>
      <c r="N24" s="155"/>
      <c r="O24" s="155"/>
      <c r="P24" s="155"/>
      <c r="Q24" s="155"/>
      <c r="R24" s="155"/>
    </row>
    <row r="25" spans="1:18" customFormat="1" ht="15" x14ac:dyDescent="0.25">
      <c r="B25" s="159"/>
      <c r="C25" s="164" t="s">
        <v>199</v>
      </c>
      <c r="D25" s="165"/>
      <c r="E25" s="165"/>
      <c r="F25" s="165"/>
      <c r="G25" s="165"/>
      <c r="H25" s="166"/>
      <c r="I25" s="155"/>
      <c r="J25" s="155"/>
      <c r="K25" s="155"/>
      <c r="L25" s="155"/>
      <c r="M25" s="155"/>
      <c r="N25" s="155"/>
      <c r="O25" s="155"/>
      <c r="P25" s="155"/>
      <c r="Q25" s="155"/>
      <c r="R25" s="155"/>
    </row>
    <row r="26" spans="1:18" customFormat="1" ht="15" x14ac:dyDescent="0.25">
      <c r="B26" s="159"/>
      <c r="C26" s="164" t="s">
        <v>200</v>
      </c>
      <c r="D26" s="165"/>
      <c r="E26" s="165"/>
      <c r="F26" s="165"/>
      <c r="G26" s="165"/>
      <c r="H26" s="166"/>
      <c r="I26" s="155"/>
      <c r="J26" s="155"/>
      <c r="K26" s="155"/>
      <c r="L26" s="155"/>
      <c r="M26" s="155"/>
      <c r="N26" s="155"/>
      <c r="O26" s="155"/>
      <c r="P26" s="155"/>
      <c r="Q26" s="155"/>
      <c r="R26" s="155"/>
    </row>
    <row r="27" spans="1:18" customFormat="1" ht="15" x14ac:dyDescent="0.25">
      <c r="B27" s="159"/>
      <c r="C27" s="164" t="s">
        <v>201</v>
      </c>
      <c r="D27" s="165"/>
      <c r="E27" s="165"/>
      <c r="F27" s="165"/>
      <c r="G27" s="165"/>
      <c r="H27" s="166"/>
      <c r="I27" s="155"/>
      <c r="J27" s="155"/>
      <c r="K27" s="155"/>
      <c r="L27" s="155"/>
      <c r="M27" s="155"/>
      <c r="N27" s="155"/>
      <c r="O27" s="155"/>
      <c r="P27" s="155"/>
      <c r="Q27" s="155"/>
      <c r="R27" s="155"/>
    </row>
    <row r="28" spans="1:18" customFormat="1" ht="15" x14ac:dyDescent="0.25">
      <c r="B28" s="159"/>
      <c r="C28" s="164" t="s">
        <v>202</v>
      </c>
      <c r="D28" s="165"/>
      <c r="E28" s="165"/>
      <c r="F28" s="165"/>
      <c r="G28" s="165"/>
      <c r="H28" s="166"/>
      <c r="I28" s="155"/>
      <c r="J28" s="155"/>
      <c r="K28" s="155"/>
      <c r="L28" s="155"/>
      <c r="M28" s="155"/>
      <c r="N28" s="155"/>
      <c r="O28" s="155"/>
      <c r="P28" s="155"/>
      <c r="Q28" s="155"/>
      <c r="R28" s="155"/>
    </row>
    <row r="29" spans="1:18" customFormat="1" ht="41.25" customHeight="1" x14ac:dyDescent="0.25">
      <c r="B29" s="159"/>
      <c r="C29" s="317" t="s">
        <v>203</v>
      </c>
      <c r="D29" s="318"/>
      <c r="E29" s="318"/>
      <c r="F29" s="318"/>
      <c r="G29" s="318"/>
      <c r="H29" s="319"/>
      <c r="N29" s="167"/>
      <c r="O29" s="167"/>
      <c r="P29" s="167"/>
      <c r="Q29" s="155"/>
      <c r="R29" s="155"/>
    </row>
    <row r="30" spans="1:18" customFormat="1" ht="38.25" customHeight="1" x14ac:dyDescent="0.25">
      <c r="B30" s="168"/>
      <c r="C30" s="297" t="s">
        <v>204</v>
      </c>
      <c r="D30" s="298"/>
      <c r="E30" s="298"/>
      <c r="F30" s="298"/>
      <c r="G30" s="298"/>
      <c r="H30" s="299"/>
      <c r="N30" s="160"/>
      <c r="O30" s="160"/>
      <c r="P30" s="160"/>
      <c r="Q30" s="160"/>
      <c r="R30" s="155"/>
    </row>
    <row r="31" spans="1:18" customFormat="1" ht="43.5" customHeight="1" x14ac:dyDescent="0.25">
      <c r="B31" s="297" t="s">
        <v>205</v>
      </c>
      <c r="C31" s="298"/>
      <c r="D31" s="298"/>
      <c r="E31" s="298"/>
      <c r="F31" s="298"/>
      <c r="G31" s="298"/>
      <c r="H31" s="299"/>
      <c r="I31" s="155"/>
      <c r="J31" s="155"/>
      <c r="K31" s="155"/>
      <c r="L31" s="155"/>
      <c r="M31" s="155"/>
      <c r="N31" s="155"/>
      <c r="O31" s="155"/>
      <c r="P31" s="155"/>
      <c r="Q31" s="155"/>
      <c r="R31" s="155"/>
    </row>
    <row r="32" spans="1:18" customFormat="1" ht="49.5" customHeight="1" x14ac:dyDescent="0.25">
      <c r="B32" s="297" t="s">
        <v>206</v>
      </c>
      <c r="C32" s="298"/>
      <c r="D32" s="298"/>
      <c r="E32" s="298"/>
      <c r="F32" s="298"/>
      <c r="G32" s="298"/>
      <c r="H32" s="299"/>
      <c r="I32" s="169"/>
    </row>
    <row r="33" spans="1:9" customFormat="1" ht="46.5" customHeight="1" x14ac:dyDescent="0.25">
      <c r="B33" s="297" t="s">
        <v>207</v>
      </c>
      <c r="C33" s="298"/>
      <c r="D33" s="298"/>
      <c r="E33" s="298"/>
      <c r="F33" s="298"/>
      <c r="G33" s="298"/>
      <c r="H33" s="299"/>
      <c r="I33" s="169"/>
    </row>
    <row r="34" spans="1:9" customFormat="1" ht="30" customHeight="1" x14ac:dyDescent="0.25">
      <c r="B34" s="297" t="s">
        <v>208</v>
      </c>
      <c r="C34" s="298"/>
      <c r="D34" s="298"/>
      <c r="E34" s="298"/>
      <c r="F34" s="298"/>
      <c r="G34" s="298"/>
      <c r="H34" s="299"/>
      <c r="I34" s="169"/>
    </row>
    <row r="35" spans="1:9" customFormat="1" ht="15" customHeight="1" x14ac:dyDescent="0.25">
      <c r="A35" s="170" t="s">
        <v>209</v>
      </c>
      <c r="B35" s="170"/>
      <c r="I35" s="171"/>
    </row>
    <row r="36" spans="1:9" customFormat="1" ht="30" customHeight="1" x14ac:dyDescent="0.25">
      <c r="B36" s="321" t="s">
        <v>210</v>
      </c>
      <c r="C36" s="322"/>
      <c r="D36" s="322"/>
      <c r="E36" s="322"/>
      <c r="F36" s="322"/>
      <c r="G36" s="322"/>
      <c r="H36" s="323"/>
    </row>
    <row r="37" spans="1:9" customFormat="1" ht="12.75" customHeight="1" x14ac:dyDescent="0.25">
      <c r="B37" s="324" t="s">
        <v>211</v>
      </c>
      <c r="C37" s="325"/>
      <c r="D37" s="325"/>
      <c r="E37" s="325"/>
      <c r="F37" s="325"/>
      <c r="G37" s="172"/>
      <c r="H37" s="173"/>
    </row>
    <row r="38" spans="1:9" customFormat="1" ht="29.25" customHeight="1" x14ac:dyDescent="0.25">
      <c r="B38" s="326" t="s">
        <v>212</v>
      </c>
      <c r="C38" s="327"/>
      <c r="D38" s="327"/>
      <c r="E38" s="327"/>
      <c r="F38" s="327"/>
      <c r="G38" s="327"/>
      <c r="H38" s="328"/>
    </row>
    <row r="39" spans="1:9" customFormat="1" ht="15" customHeight="1" x14ac:dyDescent="0.25">
      <c r="B39" s="174" t="s">
        <v>213</v>
      </c>
      <c r="C39" s="172"/>
      <c r="D39" s="172"/>
      <c r="E39" s="172"/>
      <c r="F39" s="172"/>
      <c r="G39" s="172"/>
      <c r="H39" s="173"/>
    </row>
    <row r="40" spans="1:9" customFormat="1" ht="30.75" customHeight="1" x14ac:dyDescent="0.25">
      <c r="B40" s="326" t="s">
        <v>214</v>
      </c>
      <c r="C40" s="327"/>
      <c r="D40" s="327"/>
      <c r="E40" s="327"/>
      <c r="F40" s="327"/>
      <c r="G40" s="327"/>
      <c r="H40" s="328"/>
    </row>
    <row r="41" spans="1:9" customFormat="1" ht="12.75" customHeight="1" x14ac:dyDescent="0.25">
      <c r="B41" s="329" t="s">
        <v>215</v>
      </c>
      <c r="C41" s="330"/>
      <c r="D41" s="330"/>
      <c r="E41" s="330"/>
      <c r="F41" s="330"/>
      <c r="G41" s="330"/>
      <c r="H41" s="173"/>
    </row>
    <row r="42" spans="1:9" customFormat="1" ht="35.25" customHeight="1" x14ac:dyDescent="0.25">
      <c r="B42" s="326" t="s">
        <v>216</v>
      </c>
      <c r="C42" s="327"/>
      <c r="D42" s="327"/>
      <c r="E42" s="327"/>
      <c r="F42" s="327"/>
      <c r="G42" s="327"/>
      <c r="H42" s="328"/>
    </row>
    <row r="43" spans="1:9" customFormat="1" ht="24.75" customHeight="1" x14ac:dyDescent="0.25">
      <c r="B43" s="331" t="s">
        <v>217</v>
      </c>
      <c r="C43" s="332"/>
      <c r="D43" s="332"/>
      <c r="E43" s="332"/>
      <c r="F43" s="332"/>
      <c r="G43" s="332"/>
      <c r="H43" s="333"/>
    </row>
    <row r="44" spans="1:9" customFormat="1" ht="27.75" customHeight="1" x14ac:dyDescent="0.25">
      <c r="B44" s="317" t="s">
        <v>218</v>
      </c>
      <c r="C44" s="318"/>
      <c r="D44" s="318"/>
      <c r="E44" s="318"/>
      <c r="F44" s="318"/>
      <c r="G44" s="318"/>
      <c r="H44" s="319"/>
    </row>
    <row r="45" spans="1:9" customFormat="1" ht="21" customHeight="1" x14ac:dyDescent="0.25">
      <c r="B45" s="297" t="s">
        <v>219</v>
      </c>
      <c r="C45" s="298"/>
      <c r="D45" s="298"/>
      <c r="E45" s="298"/>
      <c r="F45" s="298"/>
      <c r="G45" s="298"/>
      <c r="H45" s="299"/>
    </row>
    <row r="46" spans="1:9" customFormat="1" ht="26.25" customHeight="1" x14ac:dyDescent="0.25">
      <c r="B46" s="320" t="s">
        <v>220</v>
      </c>
      <c r="C46" s="320"/>
      <c r="D46" s="320"/>
      <c r="E46" s="320"/>
      <c r="F46" s="320"/>
      <c r="G46" s="320"/>
      <c r="H46" s="320"/>
    </row>
  </sheetData>
  <mergeCells count="27">
    <mergeCell ref="B46:H46"/>
    <mergeCell ref="B33:H33"/>
    <mergeCell ref="B34:H34"/>
    <mergeCell ref="B36:H36"/>
    <mergeCell ref="B37:F37"/>
    <mergeCell ref="B38:H38"/>
    <mergeCell ref="B40:H40"/>
    <mergeCell ref="B41:G41"/>
    <mergeCell ref="B42:H42"/>
    <mergeCell ref="B43:H43"/>
    <mergeCell ref="B44:H44"/>
    <mergeCell ref="B45:H45"/>
    <mergeCell ref="B32:H32"/>
    <mergeCell ref="A1:K1"/>
    <mergeCell ref="J7:K7"/>
    <mergeCell ref="B11:B12"/>
    <mergeCell ref="C11:G11"/>
    <mergeCell ref="B13:B15"/>
    <mergeCell ref="C14:D14"/>
    <mergeCell ref="E14:G14"/>
    <mergeCell ref="D15:E15"/>
    <mergeCell ref="F15:G15"/>
    <mergeCell ref="D19:E19"/>
    <mergeCell ref="C23:H23"/>
    <mergeCell ref="C29:H29"/>
    <mergeCell ref="C30:H30"/>
    <mergeCell ref="B31:H31"/>
  </mergeCells>
  <conditionalFormatting sqref="J4:K4">
    <cfRule type="expression" dxfId="3" priority="5">
      <formula>MAX(D4:H4)&gt;=5</formula>
    </cfRule>
  </conditionalFormatting>
  <conditionalFormatting sqref="J5:K5">
    <cfRule type="expression" dxfId="2" priority="4">
      <formula>MAX(D5:H5)&gt;=5</formula>
    </cfRule>
  </conditionalFormatting>
  <conditionalFormatting sqref="J6:K6">
    <cfRule type="expression" dxfId="1" priority="3">
      <formula>MAX(D6:H6)&gt;=5</formula>
    </cfRule>
  </conditionalFormatting>
  <conditionalFormatting sqref="I7">
    <cfRule type="expression" dxfId="0" priority="1">
      <formula>MAX($D$4:$H$6)&gt;=5</formula>
    </cfRule>
  </conditionalFormatting>
  <pageMargins left="0.7" right="0.7" top="0.75" bottom="0.75" header="0.3" footer="0.3"/>
  <pageSetup paperSize="3" orientation="landscape" r:id="rId1"/>
  <headerFooter>
    <oddFooter>Page &amp;P&amp;R&amp;F</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0"/>
  <sheetViews>
    <sheetView zoomScale="85" zoomScaleNormal="85" workbookViewId="0">
      <selection activeCell="H70" sqref="H70"/>
    </sheetView>
  </sheetViews>
  <sheetFormatPr defaultRowHeight="15" x14ac:dyDescent="0.25"/>
  <cols>
    <col min="1" max="1" width="34.7109375" bestFit="1" customWidth="1"/>
    <col min="2" max="2" width="12.42578125" bestFit="1" customWidth="1"/>
    <col min="3" max="3" width="10.42578125" bestFit="1" customWidth="1"/>
    <col min="4" max="4" width="10.7109375" bestFit="1" customWidth="1"/>
    <col min="5" max="5" width="19.85546875" bestFit="1" customWidth="1"/>
    <col min="6" max="6" width="13.42578125" bestFit="1" customWidth="1"/>
    <col min="7" max="8" width="9.28515625" bestFit="1" customWidth="1"/>
    <col min="9" max="9" width="9.7109375" bestFit="1" customWidth="1"/>
    <col min="10" max="10" width="29.5703125" customWidth="1"/>
    <col min="11" max="11" width="15" customWidth="1"/>
    <col min="27" max="27" width="12.28515625" bestFit="1" customWidth="1"/>
    <col min="29" max="29" width="10.28515625" bestFit="1" customWidth="1"/>
  </cols>
  <sheetData>
    <row r="1" spans="1:14" ht="20.25" x14ac:dyDescent="0.3">
      <c r="A1" s="11"/>
      <c r="B1" s="11"/>
      <c r="C1" s="11"/>
      <c r="D1" s="11"/>
      <c r="E1" s="11"/>
      <c r="F1" s="11"/>
      <c r="G1" s="11"/>
      <c r="H1" s="193" t="s">
        <v>296</v>
      </c>
      <c r="I1" s="175"/>
      <c r="J1" s="11"/>
      <c r="K1" s="11"/>
    </row>
    <row r="2" spans="1:14" ht="20.25" x14ac:dyDescent="0.3">
      <c r="A2" s="11"/>
      <c r="B2" s="11"/>
      <c r="C2" s="11"/>
      <c r="D2" s="11"/>
      <c r="E2" s="196" t="s">
        <v>237</v>
      </c>
      <c r="F2" s="11"/>
      <c r="G2" s="11"/>
      <c r="H2" s="193"/>
      <c r="I2" s="175"/>
      <c r="J2" s="196" t="s">
        <v>237</v>
      </c>
      <c r="K2" s="196" t="s">
        <v>221</v>
      </c>
    </row>
    <row r="3" spans="1:14" x14ac:dyDescent="0.25">
      <c r="A3" s="195" t="s">
        <v>224</v>
      </c>
      <c r="B3" s="336" t="s">
        <v>297</v>
      </c>
      <c r="C3" s="336"/>
      <c r="D3" s="336"/>
      <c r="E3" t="s">
        <v>466</v>
      </c>
      <c r="F3" s="214"/>
      <c r="G3" s="334" t="s">
        <v>298</v>
      </c>
      <c r="H3" s="334"/>
      <c r="I3" s="334"/>
      <c r="N3" t="s">
        <v>414</v>
      </c>
    </row>
    <row r="4" spans="1:14" x14ac:dyDescent="0.25">
      <c r="A4" s="196" t="s">
        <v>225</v>
      </c>
      <c r="B4" s="196" t="s">
        <v>60</v>
      </c>
      <c r="C4" s="196" t="s">
        <v>226</v>
      </c>
      <c r="D4" s="196" t="s">
        <v>227</v>
      </c>
      <c r="F4" s="224"/>
      <c r="G4" s="196" t="s">
        <v>60</v>
      </c>
      <c r="H4" s="196" t="s">
        <v>226</v>
      </c>
      <c r="I4" s="196" t="s">
        <v>227</v>
      </c>
    </row>
    <row r="5" spans="1:14" x14ac:dyDescent="0.25">
      <c r="A5" s="197" t="s">
        <v>299</v>
      </c>
      <c r="B5" s="197">
        <v>0.85</v>
      </c>
      <c r="C5" s="197">
        <v>0.78</v>
      </c>
      <c r="D5" s="197">
        <v>0.9</v>
      </c>
      <c r="E5" s="197" t="s">
        <v>255</v>
      </c>
      <c r="F5" s="211"/>
      <c r="G5" s="197">
        <v>1.03</v>
      </c>
      <c r="H5" s="197">
        <v>0.95</v>
      </c>
      <c r="I5" s="197">
        <v>1.05</v>
      </c>
      <c r="J5" s="197" t="s">
        <v>255</v>
      </c>
      <c r="K5" s="197" t="s">
        <v>413</v>
      </c>
    </row>
    <row r="6" spans="1:14" x14ac:dyDescent="0.25">
      <c r="A6" s="197" t="s">
        <v>451</v>
      </c>
      <c r="B6" s="197">
        <f>B5/(1+$B$76)</f>
        <v>0.59499999999999997</v>
      </c>
      <c r="C6" s="197">
        <f>C5/(1+$B$76)</f>
        <v>0.54600000000000004</v>
      </c>
      <c r="D6" s="197">
        <f>D5/(1+$B$76)</f>
        <v>0.63</v>
      </c>
      <c r="E6" s="240" t="s">
        <v>452</v>
      </c>
      <c r="F6" s="211"/>
      <c r="G6" s="197">
        <f>G5/(1+$B$76)</f>
        <v>0.72099999999999997</v>
      </c>
      <c r="H6" s="197">
        <f>H5/(1+$B$76)</f>
        <v>0.66499999999999992</v>
      </c>
      <c r="I6" s="197">
        <f>I5/(1+$B$76)</f>
        <v>0.73499999999999999</v>
      </c>
      <c r="J6" s="240" t="s">
        <v>452</v>
      </c>
      <c r="K6" s="197" t="s">
        <v>457</v>
      </c>
    </row>
    <row r="7" spans="1:14" x14ac:dyDescent="0.25">
      <c r="A7" s="197" t="s">
        <v>228</v>
      </c>
      <c r="B7" s="197">
        <f t="shared" ref="B7" si="0">AVERAGE(C7:D7)</f>
        <v>55</v>
      </c>
      <c r="C7" s="197">
        <v>40</v>
      </c>
      <c r="D7" s="197">
        <v>70</v>
      </c>
      <c r="E7" s="197" t="s">
        <v>300</v>
      </c>
      <c r="F7" s="211"/>
      <c r="G7" s="197">
        <v>100</v>
      </c>
      <c r="H7" s="197">
        <v>85</v>
      </c>
      <c r="I7" s="197">
        <v>130</v>
      </c>
      <c r="J7" s="197" t="s">
        <v>300</v>
      </c>
      <c r="K7" s="197" t="s">
        <v>413</v>
      </c>
    </row>
    <row r="8" spans="1:14" x14ac:dyDescent="0.25">
      <c r="A8" s="197" t="s">
        <v>301</v>
      </c>
      <c r="B8" s="197">
        <v>70</v>
      </c>
      <c r="C8" s="197">
        <v>55</v>
      </c>
      <c r="D8" s="197">
        <v>115</v>
      </c>
      <c r="E8" s="197" t="s">
        <v>302</v>
      </c>
      <c r="F8" s="211"/>
      <c r="G8" s="197">
        <v>55</v>
      </c>
      <c r="H8" s="197">
        <v>25</v>
      </c>
      <c r="I8" s="197">
        <v>115</v>
      </c>
      <c r="J8" s="197" t="s">
        <v>302</v>
      </c>
      <c r="K8" s="197" t="s">
        <v>413</v>
      </c>
    </row>
    <row r="9" spans="1:14" x14ac:dyDescent="0.25">
      <c r="A9" s="197" t="s">
        <v>303</v>
      </c>
      <c r="B9" s="197">
        <v>80</v>
      </c>
      <c r="C9" s="197">
        <v>65</v>
      </c>
      <c r="D9" s="197">
        <v>200</v>
      </c>
      <c r="E9" s="197" t="s">
        <v>302</v>
      </c>
      <c r="F9" s="211"/>
      <c r="G9" s="197">
        <v>80</v>
      </c>
      <c r="H9" s="197">
        <v>75</v>
      </c>
      <c r="I9" s="197">
        <v>200</v>
      </c>
      <c r="J9" s="197" t="s">
        <v>302</v>
      </c>
      <c r="K9" s="197" t="s">
        <v>413</v>
      </c>
    </row>
    <row r="10" spans="1:14" x14ac:dyDescent="0.25">
      <c r="A10" s="197" t="s">
        <v>304</v>
      </c>
      <c r="B10" s="197">
        <v>20</v>
      </c>
      <c r="C10" s="197">
        <v>5</v>
      </c>
      <c r="D10" s="197">
        <v>30</v>
      </c>
      <c r="E10" s="197" t="s">
        <v>305</v>
      </c>
      <c r="F10" s="211"/>
      <c r="G10" s="197">
        <v>20</v>
      </c>
      <c r="H10" s="197">
        <v>5</v>
      </c>
      <c r="I10" s="197">
        <v>30</v>
      </c>
      <c r="J10" s="197" t="s">
        <v>305</v>
      </c>
      <c r="K10" s="197" t="s">
        <v>413</v>
      </c>
    </row>
    <row r="11" spans="1:14" x14ac:dyDescent="0.25">
      <c r="A11" s="197" t="s">
        <v>306</v>
      </c>
      <c r="B11" s="197">
        <v>6.5</v>
      </c>
      <c r="C11" s="197">
        <v>5</v>
      </c>
      <c r="D11" s="197">
        <v>10</v>
      </c>
      <c r="E11" s="197" t="s">
        <v>307</v>
      </c>
      <c r="F11" s="211"/>
      <c r="G11" s="197">
        <v>6.5</v>
      </c>
      <c r="H11" s="197">
        <v>5</v>
      </c>
      <c r="I11" s="197">
        <v>10</v>
      </c>
      <c r="J11" s="197" t="s">
        <v>307</v>
      </c>
      <c r="K11" s="197" t="s">
        <v>413</v>
      </c>
    </row>
    <row r="12" spans="1:14" x14ac:dyDescent="0.25">
      <c r="A12" s="197" t="s">
        <v>229</v>
      </c>
      <c r="B12" s="197">
        <v>1</v>
      </c>
      <c r="C12" s="197">
        <v>0</v>
      </c>
      <c r="D12" s="197">
        <v>2</v>
      </c>
      <c r="E12" s="197" t="s">
        <v>307</v>
      </c>
      <c r="F12" s="211"/>
      <c r="G12" s="197">
        <v>1</v>
      </c>
      <c r="H12" s="197">
        <v>0</v>
      </c>
      <c r="I12" s="197">
        <v>2</v>
      </c>
      <c r="J12" s="197" t="s">
        <v>307</v>
      </c>
      <c r="K12" s="197" t="s">
        <v>413</v>
      </c>
    </row>
    <row r="13" spans="1:14" x14ac:dyDescent="0.25">
      <c r="A13" s="197" t="s">
        <v>308</v>
      </c>
      <c r="B13" s="197">
        <v>105</v>
      </c>
      <c r="C13" s="197">
        <v>55</v>
      </c>
      <c r="D13" s="197">
        <v>115</v>
      </c>
      <c r="E13" s="197" t="s">
        <v>302</v>
      </c>
      <c r="F13" s="211"/>
      <c r="G13" s="197">
        <v>85</v>
      </c>
      <c r="H13" s="197">
        <v>55</v>
      </c>
      <c r="I13" s="197">
        <v>115</v>
      </c>
      <c r="J13" s="197" t="s">
        <v>302</v>
      </c>
      <c r="K13" s="197" t="s">
        <v>413</v>
      </c>
    </row>
    <row r="14" spans="1:14" x14ac:dyDescent="0.25">
      <c r="A14" s="199" t="s">
        <v>322</v>
      </c>
      <c r="B14" s="236">
        <f>B9/$B$70</f>
        <v>34.782608695652179</v>
      </c>
      <c r="C14" s="236">
        <f>C9/$B$70</f>
        <v>28.260869565217394</v>
      </c>
      <c r="D14" s="236">
        <f>D9/$B$70</f>
        <v>86.956521739130437</v>
      </c>
      <c r="E14" s="197" t="s">
        <v>302</v>
      </c>
      <c r="F14" s="211"/>
      <c r="G14" s="236">
        <f>G9/$B$70</f>
        <v>34.782608695652179</v>
      </c>
      <c r="H14" s="236">
        <f>H9/$B$70</f>
        <v>32.608695652173914</v>
      </c>
      <c r="I14" s="236">
        <f>I9/$B$70</f>
        <v>86.956521739130437</v>
      </c>
      <c r="J14" s="197" t="s">
        <v>302</v>
      </c>
      <c r="K14" s="197"/>
    </row>
    <row r="15" spans="1:14" x14ac:dyDescent="0.25">
      <c r="A15" s="199" t="s">
        <v>348</v>
      </c>
      <c r="B15" s="236">
        <f>B13-B14</f>
        <v>70.217391304347814</v>
      </c>
      <c r="C15" s="236">
        <f t="shared" ref="C15:D15" si="1">C13-C14</f>
        <v>26.739130434782606</v>
      </c>
      <c r="D15" s="236">
        <f t="shared" si="1"/>
        <v>28.043478260869563</v>
      </c>
      <c r="E15" s="197" t="s">
        <v>302</v>
      </c>
      <c r="F15" s="211"/>
      <c r="G15" s="236">
        <f>G13-G14</f>
        <v>50.217391304347821</v>
      </c>
      <c r="H15" s="236">
        <f t="shared" ref="H15" si="2">H13-H14</f>
        <v>22.391304347826086</v>
      </c>
      <c r="I15" s="236">
        <f t="shared" ref="I15" si="3">I13-I14</f>
        <v>28.043478260869563</v>
      </c>
      <c r="J15" s="197" t="s">
        <v>302</v>
      </c>
      <c r="K15" s="197"/>
    </row>
    <row r="16" spans="1:14" x14ac:dyDescent="0.25">
      <c r="A16" s="197" t="s">
        <v>318</v>
      </c>
      <c r="B16" s="197">
        <f>B13-B8</f>
        <v>35</v>
      </c>
      <c r="C16" s="197">
        <f>C13-D8</f>
        <v>-60</v>
      </c>
      <c r="D16" s="197">
        <f>D13-C8</f>
        <v>60</v>
      </c>
      <c r="E16" s="197" t="s">
        <v>302</v>
      </c>
      <c r="F16" s="211"/>
      <c r="G16" s="197">
        <f>G13-G8</f>
        <v>30</v>
      </c>
      <c r="H16" s="197">
        <f>H13-I8</f>
        <v>-60</v>
      </c>
      <c r="I16" s="197">
        <f>I13-H8</f>
        <v>90</v>
      </c>
      <c r="J16" s="197" t="s">
        <v>302</v>
      </c>
      <c r="K16" s="197"/>
    </row>
    <row r="17" spans="1:11" x14ac:dyDescent="0.25">
      <c r="A17" s="197"/>
      <c r="B17" s="197"/>
      <c r="C17" s="197"/>
      <c r="D17" s="197"/>
      <c r="E17" s="197"/>
      <c r="F17" s="211"/>
      <c r="G17" s="197"/>
      <c r="H17" s="197"/>
      <c r="I17" s="197"/>
      <c r="J17" s="197"/>
      <c r="K17" s="197"/>
    </row>
    <row r="18" spans="1:11" x14ac:dyDescent="0.25">
      <c r="A18" s="225" t="s">
        <v>230</v>
      </c>
      <c r="B18" s="334" t="s">
        <v>297</v>
      </c>
      <c r="C18" s="334"/>
      <c r="D18" s="334"/>
      <c r="E18" s="197"/>
      <c r="F18" s="211"/>
      <c r="G18" s="334" t="s">
        <v>298</v>
      </c>
      <c r="H18" s="334"/>
      <c r="I18" s="334"/>
      <c r="J18" s="197"/>
      <c r="K18" s="197"/>
    </row>
    <row r="19" spans="1:11" x14ac:dyDescent="0.25">
      <c r="A19" s="196" t="s">
        <v>225</v>
      </c>
      <c r="B19" s="196" t="s">
        <v>60</v>
      </c>
      <c r="C19" s="196" t="s">
        <v>226</v>
      </c>
      <c r="D19" s="196" t="s">
        <v>227</v>
      </c>
      <c r="E19" s="196" t="s">
        <v>237</v>
      </c>
      <c r="F19" s="224"/>
      <c r="G19" s="196" t="s">
        <v>60</v>
      </c>
      <c r="H19" s="196" t="s">
        <v>226</v>
      </c>
      <c r="I19" s="196" t="s">
        <v>227</v>
      </c>
      <c r="J19" s="196" t="s">
        <v>237</v>
      </c>
      <c r="K19" s="196" t="s">
        <v>221</v>
      </c>
    </row>
    <row r="20" spans="1:11" x14ac:dyDescent="0.25">
      <c r="A20" s="197" t="s">
        <v>299</v>
      </c>
      <c r="B20" s="197">
        <v>0.85</v>
      </c>
      <c r="C20" s="197">
        <v>0.78</v>
      </c>
      <c r="D20" s="197">
        <v>0.9</v>
      </c>
      <c r="E20" s="197" t="s">
        <v>255</v>
      </c>
      <c r="F20" s="211"/>
      <c r="G20" s="197">
        <v>1.03</v>
      </c>
      <c r="H20" s="197">
        <v>0.95</v>
      </c>
      <c r="I20" s="197">
        <v>1.05</v>
      </c>
      <c r="J20" s="197" t="s">
        <v>255</v>
      </c>
      <c r="K20" s="197" t="s">
        <v>413</v>
      </c>
    </row>
    <row r="21" spans="1:11" x14ac:dyDescent="0.25">
      <c r="A21" s="197" t="s">
        <v>451</v>
      </c>
      <c r="B21" s="197">
        <f>B20/(1+$B$76)</f>
        <v>0.59499999999999997</v>
      </c>
      <c r="C21" s="197">
        <f>C20/(1+$B$76)</f>
        <v>0.54600000000000004</v>
      </c>
      <c r="D21" s="197">
        <f>D20/(1+$B$76)</f>
        <v>0.63</v>
      </c>
      <c r="E21" s="240" t="s">
        <v>452</v>
      </c>
      <c r="F21" s="211"/>
      <c r="G21" s="197">
        <f>G20/(1+$B$76)</f>
        <v>0.72099999999999997</v>
      </c>
      <c r="H21" s="197">
        <f>H20/(1+$B$76)</f>
        <v>0.66499999999999992</v>
      </c>
      <c r="I21" s="197">
        <f>I20/(1+$B$76)</f>
        <v>0.73499999999999999</v>
      </c>
      <c r="J21" s="197"/>
      <c r="K21" s="197"/>
    </row>
    <row r="22" spans="1:11" x14ac:dyDescent="0.25">
      <c r="A22" s="197" t="s">
        <v>228</v>
      </c>
      <c r="B22" s="197">
        <v>0</v>
      </c>
      <c r="C22" s="197">
        <v>0</v>
      </c>
      <c r="D22" s="197">
        <v>0</v>
      </c>
      <c r="E22" s="197" t="s">
        <v>300</v>
      </c>
      <c r="F22" s="211"/>
      <c r="G22" s="197">
        <v>0</v>
      </c>
      <c r="H22" s="197">
        <v>0</v>
      </c>
      <c r="I22" s="197">
        <v>0</v>
      </c>
      <c r="J22" s="197" t="s">
        <v>300</v>
      </c>
      <c r="K22" s="197" t="s">
        <v>413</v>
      </c>
    </row>
    <row r="23" spans="1:11" x14ac:dyDescent="0.25">
      <c r="A23" s="197" t="s">
        <v>301</v>
      </c>
      <c r="B23" s="197">
        <v>70</v>
      </c>
      <c r="C23" s="197">
        <v>55</v>
      </c>
      <c r="D23" s="197">
        <v>115</v>
      </c>
      <c r="E23" s="197" t="s">
        <v>302</v>
      </c>
      <c r="F23" s="211"/>
      <c r="G23" s="197">
        <v>55</v>
      </c>
      <c r="H23" s="197">
        <v>25</v>
      </c>
      <c r="I23" s="197">
        <v>115</v>
      </c>
      <c r="J23" s="197" t="s">
        <v>302</v>
      </c>
      <c r="K23" s="197" t="s">
        <v>413</v>
      </c>
    </row>
    <row r="24" spans="1:11" x14ac:dyDescent="0.25">
      <c r="A24" s="197" t="s">
        <v>303</v>
      </c>
      <c r="B24" s="197">
        <v>80</v>
      </c>
      <c r="C24" s="197">
        <v>65</v>
      </c>
      <c r="D24" s="197">
        <v>200</v>
      </c>
      <c r="E24" s="197" t="s">
        <v>302</v>
      </c>
      <c r="F24" s="211"/>
      <c r="G24" s="197">
        <v>80</v>
      </c>
      <c r="H24" s="197">
        <v>75</v>
      </c>
      <c r="I24" s="197">
        <v>200</v>
      </c>
      <c r="J24" s="197" t="s">
        <v>302</v>
      </c>
      <c r="K24" s="197" t="s">
        <v>413</v>
      </c>
    </row>
    <row r="25" spans="1:11" x14ac:dyDescent="0.25">
      <c r="A25" s="197" t="s">
        <v>304</v>
      </c>
      <c r="B25" s="197">
        <v>20</v>
      </c>
      <c r="C25" s="197">
        <v>5</v>
      </c>
      <c r="D25" s="197">
        <v>30</v>
      </c>
      <c r="E25" s="197" t="s">
        <v>305</v>
      </c>
      <c r="F25" s="211"/>
      <c r="G25" s="197">
        <v>20</v>
      </c>
      <c r="H25" s="197">
        <v>5</v>
      </c>
      <c r="I25" s="197">
        <v>30</v>
      </c>
      <c r="J25" s="197" t="s">
        <v>305</v>
      </c>
      <c r="K25" s="197" t="s">
        <v>413</v>
      </c>
    </row>
    <row r="26" spans="1:11" x14ac:dyDescent="0.25">
      <c r="A26" s="197" t="s">
        <v>306</v>
      </c>
      <c r="B26" s="197">
        <v>6.5</v>
      </c>
      <c r="C26" s="197">
        <v>5</v>
      </c>
      <c r="D26" s="197">
        <v>10</v>
      </c>
      <c r="E26" s="197" t="s">
        <v>307</v>
      </c>
      <c r="F26" s="211"/>
      <c r="G26" s="197">
        <v>6.5</v>
      </c>
      <c r="H26" s="197">
        <v>5</v>
      </c>
      <c r="I26" s="197">
        <v>10</v>
      </c>
      <c r="J26" s="197" t="s">
        <v>307</v>
      </c>
      <c r="K26" s="197" t="s">
        <v>413</v>
      </c>
    </row>
    <row r="27" spans="1:11" x14ac:dyDescent="0.25">
      <c r="A27" s="197" t="s">
        <v>229</v>
      </c>
      <c r="B27" s="197">
        <v>1</v>
      </c>
      <c r="C27" s="197">
        <v>0</v>
      </c>
      <c r="D27" s="197">
        <v>2</v>
      </c>
      <c r="E27" s="197" t="s">
        <v>307</v>
      </c>
      <c r="F27" s="211"/>
      <c r="G27" s="197">
        <v>1</v>
      </c>
      <c r="H27" s="197">
        <v>0</v>
      </c>
      <c r="I27" s="197">
        <v>2</v>
      </c>
      <c r="J27" s="197" t="s">
        <v>307</v>
      </c>
      <c r="K27" s="197" t="s">
        <v>414</v>
      </c>
    </row>
    <row r="28" spans="1:11" x14ac:dyDescent="0.25">
      <c r="A28" s="197" t="s">
        <v>326</v>
      </c>
      <c r="B28" s="198">
        <v>0.3</v>
      </c>
      <c r="C28" s="198">
        <v>0.3</v>
      </c>
      <c r="D28" s="198">
        <v>0.3</v>
      </c>
      <c r="E28" s="197"/>
      <c r="F28" s="211"/>
      <c r="G28" s="198">
        <v>0.3</v>
      </c>
      <c r="H28" s="198">
        <v>0.3</v>
      </c>
      <c r="I28" s="198">
        <v>0.3</v>
      </c>
      <c r="J28" s="197"/>
      <c r="K28" s="197" t="s">
        <v>413</v>
      </c>
    </row>
    <row r="29" spans="1:11" x14ac:dyDescent="0.25">
      <c r="A29" s="197" t="s">
        <v>231</v>
      </c>
      <c r="B29" s="197">
        <v>1100</v>
      </c>
      <c r="C29" s="197">
        <v>220</v>
      </c>
      <c r="D29" s="197">
        <v>2200</v>
      </c>
      <c r="E29" s="197" t="s">
        <v>300</v>
      </c>
      <c r="F29" s="211"/>
      <c r="G29" s="197">
        <v>2000</v>
      </c>
      <c r="H29" s="197">
        <v>400</v>
      </c>
      <c r="I29" s="197">
        <v>4000</v>
      </c>
      <c r="J29" s="197" t="s">
        <v>300</v>
      </c>
      <c r="K29" s="197" t="s">
        <v>413</v>
      </c>
    </row>
    <row r="30" spans="1:11" x14ac:dyDescent="0.25">
      <c r="A30" s="197" t="s">
        <v>467</v>
      </c>
      <c r="B30" s="197">
        <f>B29-B7</f>
        <v>1045</v>
      </c>
      <c r="C30" s="197">
        <f>C29-D7</f>
        <v>150</v>
      </c>
      <c r="D30" s="197">
        <f>D29-C7</f>
        <v>2160</v>
      </c>
      <c r="E30" s="197" t="s">
        <v>300</v>
      </c>
      <c r="F30" s="211"/>
      <c r="G30" s="197">
        <f>G29-G7</f>
        <v>1900</v>
      </c>
      <c r="H30" s="197">
        <f>H29-I7</f>
        <v>270</v>
      </c>
      <c r="I30" s="197">
        <f>I29-H7</f>
        <v>3915</v>
      </c>
      <c r="J30" s="197" t="s">
        <v>300</v>
      </c>
      <c r="K30" s="197"/>
    </row>
    <row r="31" spans="1:11" x14ac:dyDescent="0.25">
      <c r="A31" s="197" t="s">
        <v>323</v>
      </c>
      <c r="B31" s="197"/>
      <c r="C31" s="197"/>
      <c r="D31" s="197"/>
      <c r="E31" s="197"/>
      <c r="F31" s="211"/>
      <c r="G31" s="197"/>
      <c r="H31" s="197"/>
      <c r="I31" s="197"/>
      <c r="J31" s="197"/>
      <c r="K31" s="197"/>
    </row>
    <row r="32" spans="1:11" x14ac:dyDescent="0.25">
      <c r="A32" s="199" t="s">
        <v>322</v>
      </c>
      <c r="B32" s="232">
        <f>B24/$B$70</f>
        <v>34.782608695652179</v>
      </c>
      <c r="C32" s="232">
        <f>C24/$B$70</f>
        <v>28.260869565217394</v>
      </c>
      <c r="D32" s="232">
        <f>D24/$B$70</f>
        <v>86.956521739130437</v>
      </c>
      <c r="E32" s="197" t="s">
        <v>302</v>
      </c>
      <c r="F32" s="211"/>
      <c r="G32" s="234">
        <f>G24/$B$70</f>
        <v>34.782608695652179</v>
      </c>
      <c r="H32" s="234">
        <f>H24/$B$70</f>
        <v>32.608695652173914</v>
      </c>
      <c r="I32" s="234">
        <f>I24/$B$70</f>
        <v>86.956521739130437</v>
      </c>
      <c r="J32" s="197" t="s">
        <v>302</v>
      </c>
      <c r="K32" s="197"/>
    </row>
    <row r="33" spans="1:29" x14ac:dyDescent="0.25">
      <c r="A33" s="199" t="s">
        <v>327</v>
      </c>
      <c r="B33" s="233">
        <f>B29/Conversions!$E$11*Conversions!$E$12/B28/$B$71</f>
        <v>348.28496042216364</v>
      </c>
      <c r="C33" s="233">
        <f>C29/Conversions!$E$11*Conversions!$E$12/C28/$B$71</f>
        <v>69.656992084432716</v>
      </c>
      <c r="D33" s="233">
        <f>D29/Conversions!$E$11*Conversions!$E$12/D28/$B$71</f>
        <v>696.56992084432727</v>
      </c>
      <c r="E33" s="197" t="s">
        <v>302</v>
      </c>
      <c r="F33" s="176"/>
      <c r="G33" s="235">
        <f>G29/Conversions!$E$11*Conversions!$E$12/G28/$B$71</f>
        <v>633.24538258575205</v>
      </c>
      <c r="H33" s="235">
        <f>H29/Conversions!$E$11*Conversions!$E$12/H28/$B$71</f>
        <v>126.64907651715041</v>
      </c>
      <c r="I33" s="235">
        <f>I29/Conversions!$E$11*Conversions!$E$12/I28/$B$71</f>
        <v>1266.4907651715041</v>
      </c>
      <c r="J33" s="197" t="s">
        <v>302</v>
      </c>
    </row>
    <row r="34" spans="1:29" x14ac:dyDescent="0.25">
      <c r="A34" s="199" t="s">
        <v>308</v>
      </c>
      <c r="B34" s="233">
        <f>SUM(B32:B33)</f>
        <v>383.06756911781582</v>
      </c>
      <c r="C34" s="233">
        <f t="shared" ref="C34:D34" si="4">SUM(C32:C33)</f>
        <v>97.917861649650106</v>
      </c>
      <c r="D34" s="233">
        <f t="shared" si="4"/>
        <v>783.52644258345777</v>
      </c>
      <c r="E34" s="197" t="s">
        <v>302</v>
      </c>
      <c r="F34" s="176"/>
      <c r="G34" s="235">
        <f>SUM(G32:G33)</f>
        <v>668.02799128140418</v>
      </c>
      <c r="H34" s="235">
        <f t="shared" ref="H34" si="5">SUM(H32:H33)</f>
        <v>159.25777216932431</v>
      </c>
      <c r="I34" s="235">
        <f t="shared" ref="I34" si="6">SUM(I32:I33)</f>
        <v>1353.4472869106346</v>
      </c>
      <c r="J34" s="197" t="s">
        <v>302</v>
      </c>
      <c r="K34" t="s">
        <v>415</v>
      </c>
    </row>
    <row r="35" spans="1:29" x14ac:dyDescent="0.25">
      <c r="A35" s="197" t="s">
        <v>318</v>
      </c>
      <c r="B35" s="233">
        <f>B34-B23</f>
        <v>313.06756911781582</v>
      </c>
      <c r="C35" s="233">
        <f>C34-D23</f>
        <v>-17.082138350349894</v>
      </c>
      <c r="D35" s="233">
        <f>D34-C23</f>
        <v>728.52644258345777</v>
      </c>
      <c r="E35" s="197" t="s">
        <v>319</v>
      </c>
      <c r="F35" s="176"/>
      <c r="G35" s="235">
        <f>G34-G23</f>
        <v>613.02799128140418</v>
      </c>
      <c r="H35" s="235">
        <f>H34-I23</f>
        <v>44.257772169324312</v>
      </c>
      <c r="I35" s="235">
        <f>I34-H23</f>
        <v>1328.4472869106346</v>
      </c>
      <c r="J35" s="197" t="s">
        <v>319</v>
      </c>
    </row>
    <row r="36" spans="1:29" x14ac:dyDescent="0.25">
      <c r="A36" s="226"/>
      <c r="B36" s="226"/>
      <c r="C36" s="226"/>
      <c r="D36" s="226"/>
      <c r="E36" s="226"/>
      <c r="F36" s="227"/>
      <c r="G36" s="226"/>
      <c r="H36" s="226"/>
      <c r="I36" s="226"/>
      <c r="J36" s="172"/>
      <c r="K36" s="172"/>
    </row>
    <row r="37" spans="1:29" x14ac:dyDescent="0.25">
      <c r="A37" s="195" t="s">
        <v>224</v>
      </c>
      <c r="B37" s="335" t="s">
        <v>297</v>
      </c>
      <c r="C37" s="335"/>
      <c r="D37" s="335"/>
      <c r="F37" s="214"/>
      <c r="G37" s="335" t="s">
        <v>298</v>
      </c>
      <c r="H37" s="335"/>
      <c r="I37" s="335"/>
    </row>
    <row r="38" spans="1:29" x14ac:dyDescent="0.25">
      <c r="A38" s="196" t="s">
        <v>225</v>
      </c>
      <c r="B38" s="196" t="s">
        <v>60</v>
      </c>
      <c r="C38" s="196" t="s">
        <v>226</v>
      </c>
      <c r="D38" s="196" t="s">
        <v>227</v>
      </c>
      <c r="E38" s="196" t="s">
        <v>72</v>
      </c>
      <c r="F38" s="224"/>
      <c r="G38" s="196" t="s">
        <v>60</v>
      </c>
      <c r="H38" s="196" t="s">
        <v>226</v>
      </c>
      <c r="I38" s="196" t="s">
        <v>227</v>
      </c>
      <c r="J38" s="196" t="s">
        <v>72</v>
      </c>
      <c r="K38" s="196" t="s">
        <v>221</v>
      </c>
    </row>
    <row r="39" spans="1:29" x14ac:dyDescent="0.25">
      <c r="A39" s="211" t="s">
        <v>299</v>
      </c>
      <c r="B39" s="216">
        <f>B6/(1/(1+$B$76)*$B$62+$B$76/(1+$B$76)*$D$65)*$B$63</f>
        <v>0.56753769043635216</v>
      </c>
      <c r="C39" s="216">
        <f t="shared" ref="C39:D39" si="7">C6/(1/(1+$B$76)*$B$62+$B$76/(1+$B$76)*$D$65)*$B$63</f>
        <v>0.52079929240041745</v>
      </c>
      <c r="D39" s="216">
        <f t="shared" si="7"/>
        <v>0.60092226046202002</v>
      </c>
      <c r="E39" s="242" t="s">
        <v>464</v>
      </c>
      <c r="F39" s="211"/>
      <c r="G39" s="216">
        <f>G6/(1/(1+$B$76)*$B$62+$B$76/(1+$B$76)*$D$65)*$B$63</f>
        <v>0.68772214252875619</v>
      </c>
      <c r="H39" s="216">
        <f t="shared" ref="H39:I39" si="8">H6/(1/(1+$B$76)*$B$62+$B$76/(1+$B$76)*$D$65)*$B$63</f>
        <v>0.63430683048768777</v>
      </c>
      <c r="I39" s="216">
        <f t="shared" si="8"/>
        <v>0.70107597053902326</v>
      </c>
      <c r="J39" s="242" t="s">
        <v>464</v>
      </c>
      <c r="K39" s="197" t="s">
        <v>413</v>
      </c>
      <c r="L39" s="230"/>
    </row>
    <row r="40" spans="1:29" x14ac:dyDescent="0.25">
      <c r="A40" s="211" t="s">
        <v>228</v>
      </c>
      <c r="B40" s="216">
        <f>B7/$B$63/Conversions!$E$11</f>
        <v>6.1383928571428562E-5</v>
      </c>
      <c r="C40" s="216">
        <f>C7/$B$63/Conversions!$E$11</f>
        <v>4.4642857142857143E-5</v>
      </c>
      <c r="D40" s="216">
        <f>D7/$B$63/Conversions!$E$11</f>
        <v>7.8125000000000002E-5</v>
      </c>
      <c r="E40" s="211" t="s">
        <v>311</v>
      </c>
      <c r="F40" s="211"/>
      <c r="G40" s="216">
        <f>G7/$B$63/Conversions!$E$11</f>
        <v>1.1160714285714287E-4</v>
      </c>
      <c r="H40" s="216">
        <f>H7/$B$63/Conversions!$E$11</f>
        <v>9.4866071428571428E-5</v>
      </c>
      <c r="I40" s="216">
        <f>I7/$B$63/Conversions!$E$11</f>
        <v>1.4508928571428572E-4</v>
      </c>
      <c r="J40" s="211" t="s">
        <v>311</v>
      </c>
      <c r="K40" s="197" t="s">
        <v>413</v>
      </c>
      <c r="L40" s="230"/>
    </row>
    <row r="41" spans="1:29" x14ac:dyDescent="0.25">
      <c r="A41" s="211" t="s">
        <v>301</v>
      </c>
      <c r="B41" s="216">
        <f>B8/$B$63</f>
        <v>7.8125E-2</v>
      </c>
      <c r="C41" s="216">
        <f>C8/$B$63</f>
        <v>6.1383928571428568E-2</v>
      </c>
      <c r="D41" s="216">
        <f>D8/$B$63</f>
        <v>0.12834821428571427</v>
      </c>
      <c r="E41" s="211" t="s">
        <v>309</v>
      </c>
      <c r="F41" s="211"/>
      <c r="G41" s="216">
        <f>G8/$B$63</f>
        <v>6.1383928571428568E-2</v>
      </c>
      <c r="H41" s="216">
        <f>H8/$B$63</f>
        <v>2.7901785714285716E-2</v>
      </c>
      <c r="I41" s="216">
        <f>I8/$B$63</f>
        <v>0.12834821428571427</v>
      </c>
      <c r="J41" s="211" t="s">
        <v>309</v>
      </c>
      <c r="K41" s="197" t="s">
        <v>413</v>
      </c>
      <c r="L41" s="230"/>
    </row>
    <row r="42" spans="1:29" x14ac:dyDescent="0.25">
      <c r="A42" s="211" t="s">
        <v>303</v>
      </c>
      <c r="B42" s="216">
        <f>B9/$B$63*$D$68</f>
        <v>8.0352359693877558E-3</v>
      </c>
      <c r="C42" s="216">
        <f>C9/$B$63*$D$68</f>
        <v>6.5286292251275522E-3</v>
      </c>
      <c r="D42" s="216">
        <f>D9/$B$63*$D$68</f>
        <v>2.0088089923469391E-2</v>
      </c>
      <c r="E42" s="211" t="s">
        <v>316</v>
      </c>
      <c r="F42" s="211"/>
      <c r="G42" s="216">
        <f>G9/$B$63*$D$68</f>
        <v>8.0352359693877558E-3</v>
      </c>
      <c r="H42" s="216">
        <f>H9/$B$63*$D$68</f>
        <v>7.5330337213010213E-3</v>
      </c>
      <c r="I42" s="216">
        <f>I9/$B$63*$D$68</f>
        <v>2.0088089923469391E-2</v>
      </c>
      <c r="J42" s="211" t="s">
        <v>309</v>
      </c>
      <c r="K42" s="197" t="s">
        <v>413</v>
      </c>
      <c r="L42" s="230"/>
    </row>
    <row r="43" spans="1:29" x14ac:dyDescent="0.25">
      <c r="A43" s="211" t="s">
        <v>304</v>
      </c>
      <c r="B43" s="216">
        <f>B10/$B$63/Conversions!$E$7*'Upgrading Calcs'!$D$65</f>
        <v>1.708006807978496E-2</v>
      </c>
      <c r="C43" s="216">
        <f>C10/$B$63/Conversions!$E$7*'Upgrading Calcs'!$D$65</f>
        <v>4.2700170199462401E-3</v>
      </c>
      <c r="D43" s="216">
        <f>D10/$B$63/Conversions!$E$7*'Upgrading Calcs'!$D$65</f>
        <v>2.5620102119677444E-2</v>
      </c>
      <c r="E43" s="211" t="s">
        <v>313</v>
      </c>
      <c r="F43" s="211"/>
      <c r="G43" s="216">
        <f>G10/$B$63/Conversions!$E$7*'Upgrading Calcs'!$D$65</f>
        <v>1.708006807978496E-2</v>
      </c>
      <c r="H43" s="216">
        <f>H10/$B$63/Conversions!$E$7*'Upgrading Calcs'!$D$65</f>
        <v>4.2700170199462401E-3</v>
      </c>
      <c r="I43" s="216">
        <f>I10/$B$63/Conversions!$E$7*'Upgrading Calcs'!$D$65</f>
        <v>2.5620102119677444E-2</v>
      </c>
      <c r="J43" s="211" t="s">
        <v>313</v>
      </c>
      <c r="K43" s="197" t="s">
        <v>413</v>
      </c>
      <c r="L43" s="230"/>
    </row>
    <row r="44" spans="1:29" x14ac:dyDescent="0.25">
      <c r="A44" s="211" t="s">
        <v>306</v>
      </c>
      <c r="B44" s="216">
        <f>B11/$B$63</f>
        <v>7.254464285714286E-3</v>
      </c>
      <c r="C44" s="216">
        <f>C11/$B$63</f>
        <v>5.580357142857143E-3</v>
      </c>
      <c r="D44" s="216">
        <f>D11/$B$63</f>
        <v>1.1160714285714286E-2</v>
      </c>
      <c r="E44" s="211" t="s">
        <v>310</v>
      </c>
      <c r="F44" s="211"/>
      <c r="G44" s="216">
        <f>G11/$B$63</f>
        <v>7.254464285714286E-3</v>
      </c>
      <c r="H44" s="216">
        <f>H11/$B$63</f>
        <v>5.580357142857143E-3</v>
      </c>
      <c r="I44" s="216">
        <f>I11/$B$63</f>
        <v>1.1160714285714286E-2</v>
      </c>
      <c r="J44" s="211" t="s">
        <v>310</v>
      </c>
      <c r="K44" s="197" t="s">
        <v>413</v>
      </c>
      <c r="L44" s="230"/>
    </row>
    <row r="45" spans="1:29" x14ac:dyDescent="0.25">
      <c r="A45" s="211" t="s">
        <v>229</v>
      </c>
      <c r="B45" s="216">
        <f>B12/$B$63/$B$72</f>
        <v>4.4642857142857143E-5</v>
      </c>
      <c r="C45" s="216">
        <f>C12/$B$63/$B$72</f>
        <v>0</v>
      </c>
      <c r="D45" s="216">
        <f>D12/$B$63/$B$72</f>
        <v>8.9285714285714286E-5</v>
      </c>
      <c r="E45" s="211" t="s">
        <v>312</v>
      </c>
      <c r="F45" s="211"/>
      <c r="G45" s="216">
        <f>G12/$B$63/$B$72</f>
        <v>4.4642857142857143E-5</v>
      </c>
      <c r="H45" s="216">
        <f>H12/$B$63/$B$72</f>
        <v>0</v>
      </c>
      <c r="I45" s="216">
        <f>I12/$B$63/$B$72</f>
        <v>8.9285714285714286E-5</v>
      </c>
      <c r="J45" s="211" t="s">
        <v>312</v>
      </c>
      <c r="K45" s="197" t="s">
        <v>413</v>
      </c>
      <c r="L45" s="230"/>
    </row>
    <row r="46" spans="1:29" x14ac:dyDescent="0.25">
      <c r="A46" s="211" t="s">
        <v>308</v>
      </c>
      <c r="B46" s="216">
        <f>B13/$B$63</f>
        <v>0.1171875</v>
      </c>
      <c r="C46" s="216">
        <f>C13/$B$63</f>
        <v>6.1383928571428568E-2</v>
      </c>
      <c r="D46" s="216">
        <f>D13/$B$63</f>
        <v>0.12834821428571427</v>
      </c>
      <c r="E46" s="211" t="s">
        <v>309</v>
      </c>
      <c r="F46" s="211"/>
      <c r="G46" s="216">
        <f>G13/$B$63</f>
        <v>9.4866071428571425E-2</v>
      </c>
      <c r="H46" s="216">
        <f>H13/$B$63</f>
        <v>6.1383928571428568E-2</v>
      </c>
      <c r="I46" s="216">
        <f>I13/$B$63</f>
        <v>0.12834821428571427</v>
      </c>
      <c r="J46" s="211" t="s">
        <v>309</v>
      </c>
      <c r="K46" s="197" t="s">
        <v>413</v>
      </c>
      <c r="L46" s="230"/>
      <c r="N46" t="s">
        <v>412</v>
      </c>
      <c r="AC46" t="s">
        <v>414</v>
      </c>
    </row>
    <row r="47" spans="1:29" x14ac:dyDescent="0.25">
      <c r="A47" s="211" t="s">
        <v>318</v>
      </c>
      <c r="B47" s="216">
        <f>(B46-B41)*$D$67</f>
        <v>2.6280316237938986E-2</v>
      </c>
      <c r="C47" s="216">
        <f>(C46-D41)*$D$67</f>
        <v>-4.505197069360968E-2</v>
      </c>
      <c r="D47" s="216">
        <f>(D46-C41)*$D$67</f>
        <v>4.505197069360968E-2</v>
      </c>
      <c r="E47" s="211" t="s">
        <v>317</v>
      </c>
      <c r="F47" s="211"/>
      <c r="G47" s="216">
        <f>(G46-G41)*$D$67</f>
        <v>2.2525985346804847E-2</v>
      </c>
      <c r="H47" s="216">
        <f>(H46-I41)*$D$67</f>
        <v>-4.505197069360968E-2</v>
      </c>
      <c r="I47" s="216">
        <f>(I46-H41)*$D$67</f>
        <v>6.7577956040414527E-2</v>
      </c>
      <c r="J47" s="211" t="s">
        <v>317</v>
      </c>
      <c r="K47" s="197"/>
      <c r="L47" s="230"/>
    </row>
    <row r="48" spans="1:29" x14ac:dyDescent="0.25">
      <c r="A48" s="211"/>
      <c r="B48" s="211"/>
      <c r="C48" s="211"/>
      <c r="D48" s="211"/>
      <c r="E48" s="211"/>
      <c r="F48" s="211"/>
      <c r="G48" s="211"/>
      <c r="H48" s="211"/>
      <c r="I48" s="211"/>
      <c r="J48" s="211"/>
      <c r="K48" s="211"/>
      <c r="L48" s="230"/>
    </row>
    <row r="49" spans="1:29" x14ac:dyDescent="0.25">
      <c r="A49" s="225" t="s">
        <v>230</v>
      </c>
      <c r="B49" s="334" t="s">
        <v>297</v>
      </c>
      <c r="C49" s="334"/>
      <c r="D49" s="334"/>
      <c r="E49" s="211"/>
      <c r="F49" s="211"/>
      <c r="G49" s="334" t="s">
        <v>298</v>
      </c>
      <c r="H49" s="334"/>
      <c r="I49" s="334"/>
      <c r="J49" s="211"/>
      <c r="K49" s="197"/>
      <c r="L49" s="230"/>
    </row>
    <row r="50" spans="1:29" x14ac:dyDescent="0.25">
      <c r="A50" s="196" t="s">
        <v>225</v>
      </c>
      <c r="B50" s="196" t="s">
        <v>60</v>
      </c>
      <c r="C50" s="196" t="s">
        <v>226</v>
      </c>
      <c r="D50" s="196" t="s">
        <v>227</v>
      </c>
      <c r="E50" s="224" t="s">
        <v>72</v>
      </c>
      <c r="F50" s="224"/>
      <c r="G50" s="196" t="s">
        <v>60</v>
      </c>
      <c r="H50" s="196" t="s">
        <v>226</v>
      </c>
      <c r="I50" s="196" t="s">
        <v>227</v>
      </c>
      <c r="J50" s="196" t="s">
        <v>72</v>
      </c>
      <c r="K50" s="196" t="s">
        <v>221</v>
      </c>
      <c r="L50" s="230"/>
    </row>
    <row r="51" spans="1:29" x14ac:dyDescent="0.25">
      <c r="A51" s="211" t="s">
        <v>299</v>
      </c>
      <c r="B51" s="216">
        <f>B21/(1/(1+$B$76)*$B$62+$B$76/(1+$B$76)*$D$65)*$B$63</f>
        <v>0.56753769043635216</v>
      </c>
      <c r="C51" s="216">
        <f t="shared" ref="C51:D51" si="9">C21/(1/(1+$B$76)*$B$62+$B$76/(1+$B$76)*$D$65)*$B$63</f>
        <v>0.52079929240041745</v>
      </c>
      <c r="D51" s="216">
        <f t="shared" si="9"/>
        <v>0.60092226046202002</v>
      </c>
      <c r="E51" s="242" t="s">
        <v>464</v>
      </c>
      <c r="F51" s="211"/>
      <c r="G51" s="216">
        <f>G21/(1/(1+$B$76)*$B$62+$B$76/(1+$B$76)*$D$65)*$B$63</f>
        <v>0.68772214252875619</v>
      </c>
      <c r="H51" s="216">
        <f t="shared" ref="H51:I51" si="10">H21/(1/(1+$B$76)*$B$62+$B$76/(1+$B$76)*$D$65)*$B$63</f>
        <v>0.63430683048768777</v>
      </c>
      <c r="I51" s="216">
        <f t="shared" si="10"/>
        <v>0.70107597053902326</v>
      </c>
      <c r="J51" s="242" t="s">
        <v>464</v>
      </c>
      <c r="K51" s="197" t="s">
        <v>413</v>
      </c>
      <c r="L51" s="230"/>
    </row>
    <row r="52" spans="1:29" x14ac:dyDescent="0.25">
      <c r="A52" s="211" t="s">
        <v>303</v>
      </c>
      <c r="B52" s="216">
        <f>B24/$B$63*$D$68</f>
        <v>8.0352359693877558E-3</v>
      </c>
      <c r="C52" s="216">
        <f>C24/$B$63*$D$68</f>
        <v>6.5286292251275522E-3</v>
      </c>
      <c r="D52" s="216">
        <f>D24/$B$63*$D$68</f>
        <v>2.0088089923469391E-2</v>
      </c>
      <c r="E52" s="211" t="s">
        <v>316</v>
      </c>
      <c r="F52" s="211"/>
      <c r="G52" s="216">
        <f>G24/$B$63*$D$68</f>
        <v>8.0352359693877558E-3</v>
      </c>
      <c r="H52" s="216">
        <f>H24/$B$63*$D$68</f>
        <v>7.5330337213010213E-3</v>
      </c>
      <c r="I52" s="216">
        <f>I24/$B$63*$D$68</f>
        <v>2.0088089923469391E-2</v>
      </c>
      <c r="J52" s="211" t="s">
        <v>316</v>
      </c>
      <c r="K52" s="197" t="s">
        <v>413</v>
      </c>
      <c r="L52" s="230"/>
    </row>
    <row r="53" spans="1:29" x14ac:dyDescent="0.25">
      <c r="A53" s="211" t="s">
        <v>304</v>
      </c>
      <c r="B53" s="216">
        <f>B25/$B$63/Conversions!$E$7*'Upgrading Calcs'!$D$65</f>
        <v>1.708006807978496E-2</v>
      </c>
      <c r="C53" s="216">
        <f>C25/$B$63/Conversions!$E$7*'Upgrading Calcs'!$D$65</f>
        <v>4.2700170199462401E-3</v>
      </c>
      <c r="D53" s="216">
        <f>D25/$B$63/Conversions!$E$7*'Upgrading Calcs'!$D$65</f>
        <v>2.5620102119677444E-2</v>
      </c>
      <c r="E53" s="211" t="s">
        <v>313</v>
      </c>
      <c r="F53" s="211"/>
      <c r="G53" s="216">
        <f>G25/$B$63/Conversions!$E$7*'Upgrading Calcs'!$D$65</f>
        <v>1.708006807978496E-2</v>
      </c>
      <c r="H53" s="216">
        <f>H25/$B$63/Conversions!$E$7*'Upgrading Calcs'!$D$65</f>
        <v>4.2700170199462401E-3</v>
      </c>
      <c r="I53" s="216">
        <f>I25/$B$63/Conversions!$E$7*'Upgrading Calcs'!$D$65</f>
        <v>2.5620102119677444E-2</v>
      </c>
      <c r="J53" s="211" t="s">
        <v>313</v>
      </c>
      <c r="K53" s="197" t="s">
        <v>413</v>
      </c>
      <c r="L53" s="230"/>
    </row>
    <row r="54" spans="1:29" x14ac:dyDescent="0.25">
      <c r="A54" s="211" t="s">
        <v>306</v>
      </c>
      <c r="B54" s="216">
        <f>B26/$B$63</f>
        <v>7.254464285714286E-3</v>
      </c>
      <c r="C54" s="216">
        <f>C26/$B$63</f>
        <v>5.580357142857143E-3</v>
      </c>
      <c r="D54" s="216">
        <f>D26/$B$63</f>
        <v>1.1160714285714286E-2</v>
      </c>
      <c r="E54" s="211" t="s">
        <v>310</v>
      </c>
      <c r="F54" s="211"/>
      <c r="G54" s="216">
        <f>G26/$B$63</f>
        <v>7.254464285714286E-3</v>
      </c>
      <c r="H54" s="216">
        <f>H26/$B$63</f>
        <v>5.580357142857143E-3</v>
      </c>
      <c r="I54" s="216">
        <f>I26/$B$63</f>
        <v>1.1160714285714286E-2</v>
      </c>
      <c r="J54" s="197" t="s">
        <v>310</v>
      </c>
      <c r="K54" s="197" t="s">
        <v>413</v>
      </c>
      <c r="L54" s="230"/>
    </row>
    <row r="55" spans="1:29" x14ac:dyDescent="0.25">
      <c r="A55" s="211" t="s">
        <v>229</v>
      </c>
      <c r="B55" s="216">
        <f>B27/$B$63/$B$72</f>
        <v>4.4642857142857143E-5</v>
      </c>
      <c r="C55" s="216">
        <f>C27/$B$63/$B$72</f>
        <v>0</v>
      </c>
      <c r="D55" s="216">
        <f>D27/$B$63/$B$72</f>
        <v>8.9285714285714286E-5</v>
      </c>
      <c r="E55" s="211" t="s">
        <v>312</v>
      </c>
      <c r="F55" s="211"/>
      <c r="G55" s="216">
        <f>G27/$B$63/$B$72</f>
        <v>4.4642857142857143E-5</v>
      </c>
      <c r="H55" s="216">
        <f>H27/$B$63/$B$72</f>
        <v>0</v>
      </c>
      <c r="I55" s="216">
        <f>I27/$B$63/$B$72</f>
        <v>8.9285714285714286E-5</v>
      </c>
      <c r="J55" s="211" t="s">
        <v>312</v>
      </c>
      <c r="K55" s="197" t="s">
        <v>413</v>
      </c>
      <c r="L55" s="230"/>
    </row>
    <row r="56" spans="1:29" x14ac:dyDescent="0.25">
      <c r="A56" s="211" t="s">
        <v>318</v>
      </c>
      <c r="B56" s="216">
        <f>B35/$B$63*$D$67</f>
        <v>0.23507184915025775</v>
      </c>
      <c r="C56" s="216">
        <f>C35/$B$63*$D$67</f>
        <v>-1.2826399939069161E-2</v>
      </c>
      <c r="D56" s="216">
        <f>D35/$B$63*$D$67</f>
        <v>0.54702586567982769</v>
      </c>
      <c r="E56" s="211" t="s">
        <v>317</v>
      </c>
      <c r="F56" s="211"/>
      <c r="G56" s="216">
        <f>G35/$B$63*$D$67</f>
        <v>0.46030198495953734</v>
      </c>
      <c r="H56" s="216">
        <f>H35/$B$63*$D$67</f>
        <v>3.3231664245614224E-2</v>
      </c>
      <c r="I56" s="216">
        <f>I35/$B$63*$D$67</f>
        <v>0.99748613729838698</v>
      </c>
      <c r="J56" s="211" t="s">
        <v>317</v>
      </c>
      <c r="K56" s="197" t="s">
        <v>413</v>
      </c>
      <c r="L56" s="230"/>
    </row>
    <row r="57" spans="1:29" x14ac:dyDescent="0.25">
      <c r="A57" s="211" t="s">
        <v>231</v>
      </c>
      <c r="B57" s="216">
        <f>B30/$B$63/Conversions!$E$11</f>
        <v>1.1662946428571427E-3</v>
      </c>
      <c r="C57" s="216">
        <f>C30/$B$63/Conversions!$E$11</f>
        <v>1.6741071428571429E-4</v>
      </c>
      <c r="D57" s="216">
        <f>D30/$B$63/Conversions!$E$11</f>
        <v>2.4107142857142856E-3</v>
      </c>
      <c r="E57" s="211" t="s">
        <v>311</v>
      </c>
      <c r="F57" s="211"/>
      <c r="G57" s="216">
        <f>G30/$B$63/Conversions!$E$11</f>
        <v>2.1205357142857146E-3</v>
      </c>
      <c r="H57" s="216">
        <f>H30/$B$63/Conversions!$E$11</f>
        <v>3.013392857142857E-4</v>
      </c>
      <c r="I57" s="216">
        <f>I30/$B$63/Conversions!$E$11</f>
        <v>4.3694196428571436E-3</v>
      </c>
      <c r="J57" s="211" t="s">
        <v>311</v>
      </c>
      <c r="K57" s="197" t="s">
        <v>413</v>
      </c>
      <c r="L57" s="230"/>
    </row>
    <row r="58" spans="1:29" x14ac:dyDescent="0.25">
      <c r="A58" s="211"/>
      <c r="B58" s="216"/>
      <c r="C58" s="216"/>
      <c r="D58" s="216"/>
      <c r="E58" s="211"/>
      <c r="F58" s="211"/>
      <c r="G58" s="216"/>
      <c r="H58" s="216"/>
      <c r="I58" s="216"/>
      <c r="J58" s="211"/>
      <c r="K58" s="197"/>
      <c r="L58" s="230"/>
    </row>
    <row r="59" spans="1:29" x14ac:dyDescent="0.25">
      <c r="A59" s="176"/>
      <c r="B59" s="176"/>
      <c r="C59" s="176"/>
      <c r="D59" s="176"/>
      <c r="E59" s="176"/>
      <c r="F59" s="176"/>
      <c r="G59" s="176"/>
      <c r="H59" s="192"/>
      <c r="I59" s="192"/>
    </row>
    <row r="60" spans="1:29" x14ac:dyDescent="0.25">
      <c r="A60" s="212"/>
      <c r="B60" s="212"/>
      <c r="C60" s="176"/>
      <c r="D60" s="176"/>
      <c r="E60" s="176"/>
      <c r="F60" s="176"/>
      <c r="G60" s="176"/>
      <c r="H60" s="192"/>
      <c r="I60" s="192"/>
    </row>
    <row r="61" spans="1:29" x14ac:dyDescent="0.25">
      <c r="A61" s="196" t="s">
        <v>281</v>
      </c>
      <c r="G61" s="176"/>
      <c r="H61" s="192"/>
      <c r="I61" s="192"/>
    </row>
    <row r="62" spans="1:29" x14ac:dyDescent="0.25">
      <c r="A62" s="215" t="s">
        <v>256</v>
      </c>
      <c r="B62" s="197">
        <v>1014</v>
      </c>
      <c r="C62" t="s">
        <v>261</v>
      </c>
      <c r="G62" s="176"/>
      <c r="H62" s="192"/>
      <c r="I62" s="192"/>
      <c r="AC62" t="s">
        <v>416</v>
      </c>
    </row>
    <row r="63" spans="1:29" x14ac:dyDescent="0.25">
      <c r="A63" s="215" t="s">
        <v>257</v>
      </c>
      <c r="B63" s="197">
        <v>896</v>
      </c>
      <c r="C63" t="s">
        <v>261</v>
      </c>
      <c r="K63" s="197" t="s">
        <v>247</v>
      </c>
    </row>
    <row r="64" spans="1:29" x14ac:dyDescent="0.25">
      <c r="A64" s="215" t="s">
        <v>258</v>
      </c>
      <c r="B64">
        <f>1/1844.2</f>
        <v>5.4224053790261355E-4</v>
      </c>
      <c r="C64" t="s">
        <v>262</v>
      </c>
      <c r="D64" s="217">
        <f>B64*Conversions!$E$7*Conversions!$E$8</f>
        <v>542.24053790261348</v>
      </c>
      <c r="E64" t="s">
        <v>261</v>
      </c>
      <c r="K64" s="211" t="s">
        <v>254</v>
      </c>
    </row>
    <row r="65" spans="1:38" x14ac:dyDescent="0.25">
      <c r="A65" s="215" t="s">
        <v>328</v>
      </c>
      <c r="B65">
        <f>1/1306.87</f>
        <v>7.651870499743663E-4</v>
      </c>
      <c r="C65" t="s">
        <v>262</v>
      </c>
      <c r="D65" s="217">
        <f>B65*Conversions!$E$7*Conversions!$E$8</f>
        <v>765.18704997436623</v>
      </c>
      <c r="E65" t="s">
        <v>261</v>
      </c>
      <c r="K65" s="211" t="s">
        <v>254</v>
      </c>
    </row>
    <row r="66" spans="1:38" x14ac:dyDescent="0.25">
      <c r="A66" s="215" t="s">
        <v>259</v>
      </c>
      <c r="B66">
        <f>1/1186.04</f>
        <v>8.4314188391622542E-4</v>
      </c>
      <c r="C66" t="s">
        <v>262</v>
      </c>
      <c r="D66" s="217">
        <f>B66*Conversions!$E$7*Conversions!$E$8</f>
        <v>843.14188391622542</v>
      </c>
      <c r="E66" t="s">
        <v>261</v>
      </c>
      <c r="K66" s="211" t="s">
        <v>254</v>
      </c>
    </row>
    <row r="67" spans="1:38" x14ac:dyDescent="0.25">
      <c r="A67" s="215" t="s">
        <v>260</v>
      </c>
      <c r="B67">
        <v>4.2000000000000003E-2</v>
      </c>
      <c r="C67" t="s">
        <v>263</v>
      </c>
      <c r="D67" s="218">
        <f>B67/Conversions!$E$9*Conversions!$E$10</f>
        <v>0.67277609569123809</v>
      </c>
      <c r="E67" t="s">
        <v>261</v>
      </c>
      <c r="K67" s="211" t="s">
        <v>254</v>
      </c>
    </row>
    <row r="68" spans="1:38" x14ac:dyDescent="0.25">
      <c r="A68" s="215" t="s">
        <v>303</v>
      </c>
      <c r="B68" s="228">
        <f>1.00794*2/22.4</f>
        <v>8.999464285714287E-2</v>
      </c>
      <c r="C68" s="194" t="s">
        <v>314</v>
      </c>
      <c r="D68" s="229">
        <f>B68</f>
        <v>8.999464285714287E-2</v>
      </c>
      <c r="E68" s="194" t="s">
        <v>261</v>
      </c>
      <c r="K68" s="194"/>
      <c r="L68" t="s">
        <v>410</v>
      </c>
    </row>
    <row r="69" spans="1:38" x14ac:dyDescent="0.25">
      <c r="A69" s="215"/>
      <c r="D69" s="218"/>
      <c r="K69" s="211"/>
      <c r="AL69" s="231"/>
    </row>
    <row r="70" spans="1:38" x14ac:dyDescent="0.25">
      <c r="A70" s="215" t="s">
        <v>320</v>
      </c>
      <c r="B70">
        <v>2.2999999999999998</v>
      </c>
      <c r="C70" t="s">
        <v>321</v>
      </c>
      <c r="D70" s="218"/>
      <c r="K70" s="211" t="s">
        <v>254</v>
      </c>
      <c r="AL70" s="231"/>
    </row>
    <row r="71" spans="1:38" x14ac:dyDescent="0.25">
      <c r="A71" s="215" t="s">
        <v>232</v>
      </c>
      <c r="B71">
        <v>37.9</v>
      </c>
      <c r="C71" t="s">
        <v>325</v>
      </c>
      <c r="K71" s="211" t="s">
        <v>254</v>
      </c>
    </row>
    <row r="72" spans="1:38" x14ac:dyDescent="0.25">
      <c r="A72" s="196" t="s">
        <v>264</v>
      </c>
      <c r="B72">
        <v>25</v>
      </c>
      <c r="N72" t="s">
        <v>412</v>
      </c>
    </row>
    <row r="74" spans="1:38" x14ac:dyDescent="0.25">
      <c r="A74" s="195" t="s">
        <v>456</v>
      </c>
    </row>
    <row r="75" spans="1:38" x14ac:dyDescent="0.25">
      <c r="A75" s="199" t="s">
        <v>453</v>
      </c>
      <c r="B75" s="241">
        <v>0.3</v>
      </c>
      <c r="C75" s="240" t="s">
        <v>454</v>
      </c>
      <c r="D75" s="241"/>
      <c r="K75" s="197" t="s">
        <v>413</v>
      </c>
    </row>
    <row r="76" spans="1:38" x14ac:dyDescent="0.25">
      <c r="A76" s="199" t="s">
        <v>453</v>
      </c>
      <c r="B76" s="232">
        <f>B75/(1-B75)</f>
        <v>0.4285714285714286</v>
      </c>
      <c r="C76" s="240" t="s">
        <v>455</v>
      </c>
      <c r="D76" s="232"/>
      <c r="K76" s="197" t="s">
        <v>413</v>
      </c>
    </row>
    <row r="77" spans="1:38" x14ac:dyDescent="0.25">
      <c r="A77" s="199"/>
      <c r="B77" s="241"/>
      <c r="C77" s="241"/>
      <c r="D77" s="241"/>
      <c r="E77" s="197"/>
    </row>
    <row r="78" spans="1:38" x14ac:dyDescent="0.25">
      <c r="A78" s="199" t="s">
        <v>412</v>
      </c>
    </row>
    <row r="80" spans="1:38" x14ac:dyDescent="0.25">
      <c r="W80" t="s">
        <v>414</v>
      </c>
    </row>
    <row r="106" spans="27:29" x14ac:dyDescent="0.25">
      <c r="AA106" s="230"/>
      <c r="AB106" s="230"/>
      <c r="AC106" s="230"/>
    </row>
    <row r="107" spans="27:29" x14ac:dyDescent="0.25">
      <c r="AA107" s="230"/>
      <c r="AB107" s="230"/>
      <c r="AC107" s="230"/>
    </row>
    <row r="108" spans="27:29" x14ac:dyDescent="0.25">
      <c r="AA108" s="230"/>
      <c r="AB108" s="230"/>
      <c r="AC108" s="230"/>
    </row>
    <row r="109" spans="27:29" x14ac:dyDescent="0.25">
      <c r="AA109" s="230"/>
    </row>
    <row r="110" spans="27:29" x14ac:dyDescent="0.25">
      <c r="AA110" s="230"/>
    </row>
  </sheetData>
  <mergeCells count="8">
    <mergeCell ref="G49:I49"/>
    <mergeCell ref="B49:D49"/>
    <mergeCell ref="B37:D37"/>
    <mergeCell ref="B3:D3"/>
    <mergeCell ref="G3:I3"/>
    <mergeCell ref="B18:D18"/>
    <mergeCell ref="G18:I18"/>
    <mergeCell ref="G37:I3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F13" sqref="F13"/>
    </sheetView>
  </sheetViews>
  <sheetFormatPr defaultColWidth="9.140625" defaultRowHeight="12.75" x14ac:dyDescent="0.2"/>
  <cols>
    <col min="1" max="3" width="9.140625" style="176"/>
    <col min="4" max="4" width="5" style="176" customWidth="1"/>
    <col min="5" max="5" width="8.5703125" style="176" customWidth="1"/>
    <col min="6" max="6" width="23.42578125" style="176" customWidth="1"/>
    <col min="7" max="7" width="11" style="176" bestFit="1" customWidth="1"/>
    <col min="8" max="259" width="9.140625" style="176"/>
    <col min="260" max="260" width="13.42578125" style="176" bestFit="1" customWidth="1"/>
    <col min="261" max="261" width="16.42578125" style="176" bestFit="1" customWidth="1"/>
    <col min="262" max="262" width="23.42578125" style="176" customWidth="1"/>
    <col min="263" max="263" width="11" style="176" bestFit="1" customWidth="1"/>
    <col min="264" max="515" width="9.140625" style="176"/>
    <col min="516" max="516" width="13.42578125" style="176" bestFit="1" customWidth="1"/>
    <col min="517" max="517" width="16.42578125" style="176" bestFit="1" customWidth="1"/>
    <col min="518" max="518" width="23.42578125" style="176" customWidth="1"/>
    <col min="519" max="519" width="11" style="176" bestFit="1" customWidth="1"/>
    <col min="520" max="771" width="9.140625" style="176"/>
    <col min="772" max="772" width="13.42578125" style="176" bestFit="1" customWidth="1"/>
    <col min="773" max="773" width="16.42578125" style="176" bestFit="1" customWidth="1"/>
    <col min="774" max="774" width="23.42578125" style="176" customWidth="1"/>
    <col min="775" max="775" width="11" style="176" bestFit="1" customWidth="1"/>
    <col min="776" max="1027" width="9.140625" style="176"/>
    <col min="1028" max="1028" width="13.42578125" style="176" bestFit="1" customWidth="1"/>
    <col min="1029" max="1029" width="16.42578125" style="176" bestFit="1" customWidth="1"/>
    <col min="1030" max="1030" width="23.42578125" style="176" customWidth="1"/>
    <col min="1031" max="1031" width="11" style="176" bestFit="1" customWidth="1"/>
    <col min="1032" max="1283" width="9.140625" style="176"/>
    <col min="1284" max="1284" width="13.42578125" style="176" bestFit="1" customWidth="1"/>
    <col min="1285" max="1285" width="16.42578125" style="176" bestFit="1" customWidth="1"/>
    <col min="1286" max="1286" width="23.42578125" style="176" customWidth="1"/>
    <col min="1287" max="1287" width="11" style="176" bestFit="1" customWidth="1"/>
    <col min="1288" max="1539" width="9.140625" style="176"/>
    <col min="1540" max="1540" width="13.42578125" style="176" bestFit="1" customWidth="1"/>
    <col min="1541" max="1541" width="16.42578125" style="176" bestFit="1" customWidth="1"/>
    <col min="1542" max="1542" width="23.42578125" style="176" customWidth="1"/>
    <col min="1543" max="1543" width="11" style="176" bestFit="1" customWidth="1"/>
    <col min="1544" max="1795" width="9.140625" style="176"/>
    <col min="1796" max="1796" width="13.42578125" style="176" bestFit="1" customWidth="1"/>
    <col min="1797" max="1797" width="16.42578125" style="176" bestFit="1" customWidth="1"/>
    <col min="1798" max="1798" width="23.42578125" style="176" customWidth="1"/>
    <col min="1799" max="1799" width="11" style="176" bestFit="1" customWidth="1"/>
    <col min="1800" max="2051" width="9.140625" style="176"/>
    <col min="2052" max="2052" width="13.42578125" style="176" bestFit="1" customWidth="1"/>
    <col min="2053" max="2053" width="16.42578125" style="176" bestFit="1" customWidth="1"/>
    <col min="2054" max="2054" width="23.42578125" style="176" customWidth="1"/>
    <col min="2055" max="2055" width="11" style="176" bestFit="1" customWidth="1"/>
    <col min="2056" max="2307" width="9.140625" style="176"/>
    <col min="2308" max="2308" width="13.42578125" style="176" bestFit="1" customWidth="1"/>
    <col min="2309" max="2309" width="16.42578125" style="176" bestFit="1" customWidth="1"/>
    <col min="2310" max="2310" width="23.42578125" style="176" customWidth="1"/>
    <col min="2311" max="2311" width="11" style="176" bestFit="1" customWidth="1"/>
    <col min="2312" max="2563" width="9.140625" style="176"/>
    <col min="2564" max="2564" width="13.42578125" style="176" bestFit="1" customWidth="1"/>
    <col min="2565" max="2565" width="16.42578125" style="176" bestFit="1" customWidth="1"/>
    <col min="2566" max="2566" width="23.42578125" style="176" customWidth="1"/>
    <col min="2567" max="2567" width="11" style="176" bestFit="1" customWidth="1"/>
    <col min="2568" max="2819" width="9.140625" style="176"/>
    <col min="2820" max="2820" width="13.42578125" style="176" bestFit="1" customWidth="1"/>
    <col min="2821" max="2821" width="16.42578125" style="176" bestFit="1" customWidth="1"/>
    <col min="2822" max="2822" width="23.42578125" style="176" customWidth="1"/>
    <col min="2823" max="2823" width="11" style="176" bestFit="1" customWidth="1"/>
    <col min="2824" max="3075" width="9.140625" style="176"/>
    <col min="3076" max="3076" width="13.42578125" style="176" bestFit="1" customWidth="1"/>
    <col min="3077" max="3077" width="16.42578125" style="176" bestFit="1" customWidth="1"/>
    <col min="3078" max="3078" width="23.42578125" style="176" customWidth="1"/>
    <col min="3079" max="3079" width="11" style="176" bestFit="1" customWidth="1"/>
    <col min="3080" max="3331" width="9.140625" style="176"/>
    <col min="3332" max="3332" width="13.42578125" style="176" bestFit="1" customWidth="1"/>
    <col min="3333" max="3333" width="16.42578125" style="176" bestFit="1" customWidth="1"/>
    <col min="3334" max="3334" width="23.42578125" style="176" customWidth="1"/>
    <col min="3335" max="3335" width="11" style="176" bestFit="1" customWidth="1"/>
    <col min="3336" max="3587" width="9.140625" style="176"/>
    <col min="3588" max="3588" width="13.42578125" style="176" bestFit="1" customWidth="1"/>
    <col min="3589" max="3589" width="16.42578125" style="176" bestFit="1" customWidth="1"/>
    <col min="3590" max="3590" width="23.42578125" style="176" customWidth="1"/>
    <col min="3591" max="3591" width="11" style="176" bestFit="1" customWidth="1"/>
    <col min="3592" max="3843" width="9.140625" style="176"/>
    <col min="3844" max="3844" width="13.42578125" style="176" bestFit="1" customWidth="1"/>
    <col min="3845" max="3845" width="16.42578125" style="176" bestFit="1" customWidth="1"/>
    <col min="3846" max="3846" width="23.42578125" style="176" customWidth="1"/>
    <col min="3847" max="3847" width="11" style="176" bestFit="1" customWidth="1"/>
    <col min="3848" max="4099" width="9.140625" style="176"/>
    <col min="4100" max="4100" width="13.42578125" style="176" bestFit="1" customWidth="1"/>
    <col min="4101" max="4101" width="16.42578125" style="176" bestFit="1" customWidth="1"/>
    <col min="4102" max="4102" width="23.42578125" style="176" customWidth="1"/>
    <col min="4103" max="4103" width="11" style="176" bestFit="1" customWidth="1"/>
    <col min="4104" max="4355" width="9.140625" style="176"/>
    <col min="4356" max="4356" width="13.42578125" style="176" bestFit="1" customWidth="1"/>
    <col min="4357" max="4357" width="16.42578125" style="176" bestFit="1" customWidth="1"/>
    <col min="4358" max="4358" width="23.42578125" style="176" customWidth="1"/>
    <col min="4359" max="4359" width="11" style="176" bestFit="1" customWidth="1"/>
    <col min="4360" max="4611" width="9.140625" style="176"/>
    <col min="4612" max="4612" width="13.42578125" style="176" bestFit="1" customWidth="1"/>
    <col min="4613" max="4613" width="16.42578125" style="176" bestFit="1" customWidth="1"/>
    <col min="4614" max="4614" width="23.42578125" style="176" customWidth="1"/>
    <col min="4615" max="4615" width="11" style="176" bestFit="1" customWidth="1"/>
    <col min="4616" max="4867" width="9.140625" style="176"/>
    <col min="4868" max="4868" width="13.42578125" style="176" bestFit="1" customWidth="1"/>
    <col min="4869" max="4869" width="16.42578125" style="176" bestFit="1" customWidth="1"/>
    <col min="4870" max="4870" width="23.42578125" style="176" customWidth="1"/>
    <col min="4871" max="4871" width="11" style="176" bestFit="1" customWidth="1"/>
    <col min="4872" max="5123" width="9.140625" style="176"/>
    <col min="5124" max="5124" width="13.42578125" style="176" bestFit="1" customWidth="1"/>
    <col min="5125" max="5125" width="16.42578125" style="176" bestFit="1" customWidth="1"/>
    <col min="5126" max="5126" width="23.42578125" style="176" customWidth="1"/>
    <col min="5127" max="5127" width="11" style="176" bestFit="1" customWidth="1"/>
    <col min="5128" max="5379" width="9.140625" style="176"/>
    <col min="5380" max="5380" width="13.42578125" style="176" bestFit="1" customWidth="1"/>
    <col min="5381" max="5381" width="16.42578125" style="176" bestFit="1" customWidth="1"/>
    <col min="5382" max="5382" width="23.42578125" style="176" customWidth="1"/>
    <col min="5383" max="5383" width="11" style="176" bestFit="1" customWidth="1"/>
    <col min="5384" max="5635" width="9.140625" style="176"/>
    <col min="5636" max="5636" width="13.42578125" style="176" bestFit="1" customWidth="1"/>
    <col min="5637" max="5637" width="16.42578125" style="176" bestFit="1" customWidth="1"/>
    <col min="5638" max="5638" width="23.42578125" style="176" customWidth="1"/>
    <col min="5639" max="5639" width="11" style="176" bestFit="1" customWidth="1"/>
    <col min="5640" max="5891" width="9.140625" style="176"/>
    <col min="5892" max="5892" width="13.42578125" style="176" bestFit="1" customWidth="1"/>
    <col min="5893" max="5893" width="16.42578125" style="176" bestFit="1" customWidth="1"/>
    <col min="5894" max="5894" width="23.42578125" style="176" customWidth="1"/>
    <col min="5895" max="5895" width="11" style="176" bestFit="1" customWidth="1"/>
    <col min="5896" max="6147" width="9.140625" style="176"/>
    <col min="6148" max="6148" width="13.42578125" style="176" bestFit="1" customWidth="1"/>
    <col min="6149" max="6149" width="16.42578125" style="176" bestFit="1" customWidth="1"/>
    <col min="6150" max="6150" width="23.42578125" style="176" customWidth="1"/>
    <col min="6151" max="6151" width="11" style="176" bestFit="1" customWidth="1"/>
    <col min="6152" max="6403" width="9.140625" style="176"/>
    <col min="6404" max="6404" width="13.42578125" style="176" bestFit="1" customWidth="1"/>
    <col min="6405" max="6405" width="16.42578125" style="176" bestFit="1" customWidth="1"/>
    <col min="6406" max="6406" width="23.42578125" style="176" customWidth="1"/>
    <col min="6407" max="6407" width="11" style="176" bestFit="1" customWidth="1"/>
    <col min="6408" max="6659" width="9.140625" style="176"/>
    <col min="6660" max="6660" width="13.42578125" style="176" bestFit="1" customWidth="1"/>
    <col min="6661" max="6661" width="16.42578125" style="176" bestFit="1" customWidth="1"/>
    <col min="6662" max="6662" width="23.42578125" style="176" customWidth="1"/>
    <col min="6663" max="6663" width="11" style="176" bestFit="1" customWidth="1"/>
    <col min="6664" max="6915" width="9.140625" style="176"/>
    <col min="6916" max="6916" width="13.42578125" style="176" bestFit="1" customWidth="1"/>
    <col min="6917" max="6917" width="16.42578125" style="176" bestFit="1" customWidth="1"/>
    <col min="6918" max="6918" width="23.42578125" style="176" customWidth="1"/>
    <col min="6919" max="6919" width="11" style="176" bestFit="1" customWidth="1"/>
    <col min="6920" max="7171" width="9.140625" style="176"/>
    <col min="7172" max="7172" width="13.42578125" style="176" bestFit="1" customWidth="1"/>
    <col min="7173" max="7173" width="16.42578125" style="176" bestFit="1" customWidth="1"/>
    <col min="7174" max="7174" width="23.42578125" style="176" customWidth="1"/>
    <col min="7175" max="7175" width="11" style="176" bestFit="1" customWidth="1"/>
    <col min="7176" max="7427" width="9.140625" style="176"/>
    <col min="7428" max="7428" width="13.42578125" style="176" bestFit="1" customWidth="1"/>
    <col min="7429" max="7429" width="16.42578125" style="176" bestFit="1" customWidth="1"/>
    <col min="7430" max="7430" width="23.42578125" style="176" customWidth="1"/>
    <col min="7431" max="7431" width="11" style="176" bestFit="1" customWidth="1"/>
    <col min="7432" max="7683" width="9.140625" style="176"/>
    <col min="7684" max="7684" width="13.42578125" style="176" bestFit="1" customWidth="1"/>
    <col min="7685" max="7685" width="16.42578125" style="176" bestFit="1" customWidth="1"/>
    <col min="7686" max="7686" width="23.42578125" style="176" customWidth="1"/>
    <col min="7687" max="7687" width="11" style="176" bestFit="1" customWidth="1"/>
    <col min="7688" max="7939" width="9.140625" style="176"/>
    <col min="7940" max="7940" width="13.42578125" style="176" bestFit="1" customWidth="1"/>
    <col min="7941" max="7941" width="16.42578125" style="176" bestFit="1" customWidth="1"/>
    <col min="7942" max="7942" width="23.42578125" style="176" customWidth="1"/>
    <col min="7943" max="7943" width="11" style="176" bestFit="1" customWidth="1"/>
    <col min="7944" max="8195" width="9.140625" style="176"/>
    <col min="8196" max="8196" width="13.42578125" style="176" bestFit="1" customWidth="1"/>
    <col min="8197" max="8197" width="16.42578125" style="176" bestFit="1" customWidth="1"/>
    <col min="8198" max="8198" width="23.42578125" style="176" customWidth="1"/>
    <col min="8199" max="8199" width="11" style="176" bestFit="1" customWidth="1"/>
    <col min="8200" max="8451" width="9.140625" style="176"/>
    <col min="8452" max="8452" width="13.42578125" style="176" bestFit="1" customWidth="1"/>
    <col min="8453" max="8453" width="16.42578125" style="176" bestFit="1" customWidth="1"/>
    <col min="8454" max="8454" width="23.42578125" style="176" customWidth="1"/>
    <col min="8455" max="8455" width="11" style="176" bestFit="1" customWidth="1"/>
    <col min="8456" max="8707" width="9.140625" style="176"/>
    <col min="8708" max="8708" width="13.42578125" style="176" bestFit="1" customWidth="1"/>
    <col min="8709" max="8709" width="16.42578125" style="176" bestFit="1" customWidth="1"/>
    <col min="8710" max="8710" width="23.42578125" style="176" customWidth="1"/>
    <col min="8711" max="8711" width="11" style="176" bestFit="1" customWidth="1"/>
    <col min="8712" max="8963" width="9.140625" style="176"/>
    <col min="8964" max="8964" width="13.42578125" style="176" bestFit="1" customWidth="1"/>
    <col min="8965" max="8965" width="16.42578125" style="176" bestFit="1" customWidth="1"/>
    <col min="8966" max="8966" width="23.42578125" style="176" customWidth="1"/>
    <col min="8967" max="8967" width="11" style="176" bestFit="1" customWidth="1"/>
    <col min="8968" max="9219" width="9.140625" style="176"/>
    <col min="9220" max="9220" width="13.42578125" style="176" bestFit="1" customWidth="1"/>
    <col min="9221" max="9221" width="16.42578125" style="176" bestFit="1" customWidth="1"/>
    <col min="9222" max="9222" width="23.42578125" style="176" customWidth="1"/>
    <col min="9223" max="9223" width="11" style="176" bestFit="1" customWidth="1"/>
    <col min="9224" max="9475" width="9.140625" style="176"/>
    <col min="9476" max="9476" width="13.42578125" style="176" bestFit="1" customWidth="1"/>
    <col min="9477" max="9477" width="16.42578125" style="176" bestFit="1" customWidth="1"/>
    <col min="9478" max="9478" width="23.42578125" style="176" customWidth="1"/>
    <col min="9479" max="9479" width="11" style="176" bestFit="1" customWidth="1"/>
    <col min="9480" max="9731" width="9.140625" style="176"/>
    <col min="9732" max="9732" width="13.42578125" style="176" bestFit="1" customWidth="1"/>
    <col min="9733" max="9733" width="16.42578125" style="176" bestFit="1" customWidth="1"/>
    <col min="9734" max="9734" width="23.42578125" style="176" customWidth="1"/>
    <col min="9735" max="9735" width="11" style="176" bestFit="1" customWidth="1"/>
    <col min="9736" max="9987" width="9.140625" style="176"/>
    <col min="9988" max="9988" width="13.42578125" style="176" bestFit="1" customWidth="1"/>
    <col min="9989" max="9989" width="16.42578125" style="176" bestFit="1" customWidth="1"/>
    <col min="9990" max="9990" width="23.42578125" style="176" customWidth="1"/>
    <col min="9991" max="9991" width="11" style="176" bestFit="1" customWidth="1"/>
    <col min="9992" max="10243" width="9.140625" style="176"/>
    <col min="10244" max="10244" width="13.42578125" style="176" bestFit="1" customWidth="1"/>
    <col min="10245" max="10245" width="16.42578125" style="176" bestFit="1" customWidth="1"/>
    <col min="10246" max="10246" width="23.42578125" style="176" customWidth="1"/>
    <col min="10247" max="10247" width="11" style="176" bestFit="1" customWidth="1"/>
    <col min="10248" max="10499" width="9.140625" style="176"/>
    <col min="10500" max="10500" width="13.42578125" style="176" bestFit="1" customWidth="1"/>
    <col min="10501" max="10501" width="16.42578125" style="176" bestFit="1" customWidth="1"/>
    <col min="10502" max="10502" width="23.42578125" style="176" customWidth="1"/>
    <col min="10503" max="10503" width="11" style="176" bestFit="1" customWidth="1"/>
    <col min="10504" max="10755" width="9.140625" style="176"/>
    <col min="10756" max="10756" width="13.42578125" style="176" bestFit="1" customWidth="1"/>
    <col min="10757" max="10757" width="16.42578125" style="176" bestFit="1" customWidth="1"/>
    <col min="10758" max="10758" width="23.42578125" style="176" customWidth="1"/>
    <col min="10759" max="10759" width="11" style="176" bestFit="1" customWidth="1"/>
    <col min="10760" max="11011" width="9.140625" style="176"/>
    <col min="11012" max="11012" width="13.42578125" style="176" bestFit="1" customWidth="1"/>
    <col min="11013" max="11013" width="16.42578125" style="176" bestFit="1" customWidth="1"/>
    <col min="11014" max="11014" width="23.42578125" style="176" customWidth="1"/>
    <col min="11015" max="11015" width="11" style="176" bestFit="1" customWidth="1"/>
    <col min="11016" max="11267" width="9.140625" style="176"/>
    <col min="11268" max="11268" width="13.42578125" style="176" bestFit="1" customWidth="1"/>
    <col min="11269" max="11269" width="16.42578125" style="176" bestFit="1" customWidth="1"/>
    <col min="11270" max="11270" width="23.42578125" style="176" customWidth="1"/>
    <col min="11271" max="11271" width="11" style="176" bestFit="1" customWidth="1"/>
    <col min="11272" max="11523" width="9.140625" style="176"/>
    <col min="11524" max="11524" width="13.42578125" style="176" bestFit="1" customWidth="1"/>
    <col min="11525" max="11525" width="16.42578125" style="176" bestFit="1" customWidth="1"/>
    <col min="11526" max="11526" width="23.42578125" style="176" customWidth="1"/>
    <col min="11527" max="11527" width="11" style="176" bestFit="1" customWidth="1"/>
    <col min="11528" max="11779" width="9.140625" style="176"/>
    <col min="11780" max="11780" width="13.42578125" style="176" bestFit="1" customWidth="1"/>
    <col min="11781" max="11781" width="16.42578125" style="176" bestFit="1" customWidth="1"/>
    <col min="11782" max="11782" width="23.42578125" style="176" customWidth="1"/>
    <col min="11783" max="11783" width="11" style="176" bestFit="1" customWidth="1"/>
    <col min="11784" max="12035" width="9.140625" style="176"/>
    <col min="12036" max="12036" width="13.42578125" style="176" bestFit="1" customWidth="1"/>
    <col min="12037" max="12037" width="16.42578125" style="176" bestFit="1" customWidth="1"/>
    <col min="12038" max="12038" width="23.42578125" style="176" customWidth="1"/>
    <col min="12039" max="12039" width="11" style="176" bestFit="1" customWidth="1"/>
    <col min="12040" max="12291" width="9.140625" style="176"/>
    <col min="12292" max="12292" width="13.42578125" style="176" bestFit="1" customWidth="1"/>
    <col min="12293" max="12293" width="16.42578125" style="176" bestFit="1" customWidth="1"/>
    <col min="12294" max="12294" width="23.42578125" style="176" customWidth="1"/>
    <col min="12295" max="12295" width="11" style="176" bestFit="1" customWidth="1"/>
    <col min="12296" max="12547" width="9.140625" style="176"/>
    <col min="12548" max="12548" width="13.42578125" style="176" bestFit="1" customWidth="1"/>
    <col min="12549" max="12549" width="16.42578125" style="176" bestFit="1" customWidth="1"/>
    <col min="12550" max="12550" width="23.42578125" style="176" customWidth="1"/>
    <col min="12551" max="12551" width="11" style="176" bestFit="1" customWidth="1"/>
    <col min="12552" max="12803" width="9.140625" style="176"/>
    <col min="12804" max="12804" width="13.42578125" style="176" bestFit="1" customWidth="1"/>
    <col min="12805" max="12805" width="16.42578125" style="176" bestFit="1" customWidth="1"/>
    <col min="12806" max="12806" width="23.42578125" style="176" customWidth="1"/>
    <col min="12807" max="12807" width="11" style="176" bestFit="1" customWidth="1"/>
    <col min="12808" max="13059" width="9.140625" style="176"/>
    <col min="13060" max="13060" width="13.42578125" style="176" bestFit="1" customWidth="1"/>
    <col min="13061" max="13061" width="16.42578125" style="176" bestFit="1" customWidth="1"/>
    <col min="13062" max="13062" width="23.42578125" style="176" customWidth="1"/>
    <col min="13063" max="13063" width="11" style="176" bestFit="1" customWidth="1"/>
    <col min="13064" max="13315" width="9.140625" style="176"/>
    <col min="13316" max="13316" width="13.42578125" style="176" bestFit="1" customWidth="1"/>
    <col min="13317" max="13317" width="16.42578125" style="176" bestFit="1" customWidth="1"/>
    <col min="13318" max="13318" width="23.42578125" style="176" customWidth="1"/>
    <col min="13319" max="13319" width="11" style="176" bestFit="1" customWidth="1"/>
    <col min="13320" max="13571" width="9.140625" style="176"/>
    <col min="13572" max="13572" width="13.42578125" style="176" bestFit="1" customWidth="1"/>
    <col min="13573" max="13573" width="16.42578125" style="176" bestFit="1" customWidth="1"/>
    <col min="13574" max="13574" width="23.42578125" style="176" customWidth="1"/>
    <col min="13575" max="13575" width="11" style="176" bestFit="1" customWidth="1"/>
    <col min="13576" max="13827" width="9.140625" style="176"/>
    <col min="13828" max="13828" width="13.42578125" style="176" bestFit="1" customWidth="1"/>
    <col min="13829" max="13829" width="16.42578125" style="176" bestFit="1" customWidth="1"/>
    <col min="13830" max="13830" width="23.42578125" style="176" customWidth="1"/>
    <col min="13831" max="13831" width="11" style="176" bestFit="1" customWidth="1"/>
    <col min="13832" max="14083" width="9.140625" style="176"/>
    <col min="14084" max="14084" width="13.42578125" style="176" bestFit="1" customWidth="1"/>
    <col min="14085" max="14085" width="16.42578125" style="176" bestFit="1" customWidth="1"/>
    <col min="14086" max="14086" width="23.42578125" style="176" customWidth="1"/>
    <col min="14087" max="14087" width="11" style="176" bestFit="1" customWidth="1"/>
    <col min="14088" max="14339" width="9.140625" style="176"/>
    <col min="14340" max="14340" width="13.42578125" style="176" bestFit="1" customWidth="1"/>
    <col min="14341" max="14341" width="16.42578125" style="176" bestFit="1" customWidth="1"/>
    <col min="14342" max="14342" width="23.42578125" style="176" customWidth="1"/>
    <col min="14343" max="14343" width="11" style="176" bestFit="1" customWidth="1"/>
    <col min="14344" max="14595" width="9.140625" style="176"/>
    <col min="14596" max="14596" width="13.42578125" style="176" bestFit="1" customWidth="1"/>
    <col min="14597" max="14597" width="16.42578125" style="176" bestFit="1" customWidth="1"/>
    <col min="14598" max="14598" width="23.42578125" style="176" customWidth="1"/>
    <col min="14599" max="14599" width="11" style="176" bestFit="1" customWidth="1"/>
    <col min="14600" max="14851" width="9.140625" style="176"/>
    <col min="14852" max="14852" width="13.42578125" style="176" bestFit="1" customWidth="1"/>
    <col min="14853" max="14853" width="16.42578125" style="176" bestFit="1" customWidth="1"/>
    <col min="14854" max="14854" width="23.42578125" style="176" customWidth="1"/>
    <col min="14855" max="14855" width="11" style="176" bestFit="1" customWidth="1"/>
    <col min="14856" max="15107" width="9.140625" style="176"/>
    <col min="15108" max="15108" width="13.42578125" style="176" bestFit="1" customWidth="1"/>
    <col min="15109" max="15109" width="16.42578125" style="176" bestFit="1" customWidth="1"/>
    <col min="15110" max="15110" width="23.42578125" style="176" customWidth="1"/>
    <col min="15111" max="15111" width="11" style="176" bestFit="1" customWidth="1"/>
    <col min="15112" max="15363" width="9.140625" style="176"/>
    <col min="15364" max="15364" width="13.42578125" style="176" bestFit="1" customWidth="1"/>
    <col min="15365" max="15365" width="16.42578125" style="176" bestFit="1" customWidth="1"/>
    <col min="15366" max="15366" width="23.42578125" style="176" customWidth="1"/>
    <col min="15367" max="15367" width="11" style="176" bestFit="1" customWidth="1"/>
    <col min="15368" max="15619" width="9.140625" style="176"/>
    <col min="15620" max="15620" width="13.42578125" style="176" bestFit="1" customWidth="1"/>
    <col min="15621" max="15621" width="16.42578125" style="176" bestFit="1" customWidth="1"/>
    <col min="15622" max="15622" width="23.42578125" style="176" customWidth="1"/>
    <col min="15623" max="15623" width="11" style="176" bestFit="1" customWidth="1"/>
    <col min="15624" max="15875" width="9.140625" style="176"/>
    <col min="15876" max="15876" width="13.42578125" style="176" bestFit="1" customWidth="1"/>
    <col min="15877" max="15877" width="16.42578125" style="176" bestFit="1" customWidth="1"/>
    <col min="15878" max="15878" width="23.42578125" style="176" customWidth="1"/>
    <col min="15879" max="15879" width="11" style="176" bestFit="1" customWidth="1"/>
    <col min="15880" max="16131" width="9.140625" style="176"/>
    <col min="16132" max="16132" width="13.42578125" style="176" bestFit="1" customWidth="1"/>
    <col min="16133" max="16133" width="16.42578125" style="176" bestFit="1" customWidth="1"/>
    <col min="16134" max="16134" width="23.42578125" style="176" customWidth="1"/>
    <col min="16135" max="16135" width="11" style="176" bestFit="1" customWidth="1"/>
    <col min="16136" max="16384" width="9.140625" style="176"/>
  </cols>
  <sheetData>
    <row r="1" spans="1:38" ht="20.25" x14ac:dyDescent="0.3">
      <c r="A1" s="177"/>
      <c r="B1" s="178"/>
      <c r="C1" s="177"/>
      <c r="D1" s="178"/>
      <c r="E1" s="177"/>
      <c r="F1" s="177"/>
      <c r="G1" s="177"/>
      <c r="H1" s="75" t="s">
        <v>20</v>
      </c>
      <c r="I1" s="179"/>
      <c r="J1" s="179"/>
      <c r="K1" s="179"/>
      <c r="L1" s="179"/>
      <c r="M1" s="179"/>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row>
    <row r="2" spans="1:38" x14ac:dyDescent="0.2">
      <c r="A2" s="179"/>
      <c r="B2" s="337"/>
      <c r="C2" s="337"/>
      <c r="D2" s="337"/>
      <c r="E2" s="337"/>
      <c r="F2" s="180"/>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row>
    <row r="3" spans="1:38" x14ac:dyDescent="0.2">
      <c r="A3" s="179"/>
      <c r="B3" s="338" t="s">
        <v>222</v>
      </c>
      <c r="C3" s="338"/>
      <c r="D3" s="338"/>
      <c r="E3" s="338"/>
      <c r="F3" s="181" t="s">
        <v>64</v>
      </c>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row>
    <row r="4" spans="1:38" ht="14.25" x14ac:dyDescent="0.2">
      <c r="A4" s="179"/>
      <c r="B4" s="179"/>
      <c r="C4" s="179">
        <v>1</v>
      </c>
      <c r="D4" s="179" t="s">
        <v>234</v>
      </c>
      <c r="E4" s="179">
        <v>2.83168E-2</v>
      </c>
      <c r="F4" s="179" t="s">
        <v>233</v>
      </c>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row>
    <row r="5" spans="1:38" x14ac:dyDescent="0.2">
      <c r="A5" s="179"/>
      <c r="B5" s="182"/>
      <c r="C5" s="176">
        <v>1</v>
      </c>
      <c r="D5" s="176" t="s">
        <v>235</v>
      </c>
      <c r="E5" s="176">
        <v>1.05505585</v>
      </c>
      <c r="F5" s="176" t="s">
        <v>236</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row>
    <row r="6" spans="1:38" x14ac:dyDescent="0.2">
      <c r="A6" s="179"/>
      <c r="B6" s="183"/>
      <c r="C6" s="176">
        <v>1</v>
      </c>
      <c r="D6" s="176" t="s">
        <v>238</v>
      </c>
      <c r="E6" s="176">
        <v>1E-3</v>
      </c>
      <c r="F6" s="176" t="s">
        <v>239</v>
      </c>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row>
    <row r="7" spans="1:38" x14ac:dyDescent="0.2">
      <c r="A7" s="179"/>
      <c r="B7" s="182"/>
      <c r="C7" s="176">
        <v>1</v>
      </c>
      <c r="D7" s="176" t="s">
        <v>265</v>
      </c>
      <c r="E7" s="176">
        <v>1000</v>
      </c>
      <c r="F7" s="176" t="s">
        <v>266</v>
      </c>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row>
    <row r="8" spans="1:38" x14ac:dyDescent="0.2">
      <c r="A8" s="179"/>
      <c r="B8" s="183"/>
      <c r="C8" s="176">
        <v>1</v>
      </c>
      <c r="D8" s="176" t="s">
        <v>267</v>
      </c>
      <c r="E8" s="176">
        <v>1000</v>
      </c>
      <c r="F8" s="176" t="s">
        <v>42</v>
      </c>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row>
    <row r="9" spans="1:38" x14ac:dyDescent="0.2">
      <c r="A9" s="179"/>
      <c r="B9" s="182"/>
      <c r="C9" s="176">
        <v>1</v>
      </c>
      <c r="D9" s="176" t="s">
        <v>42</v>
      </c>
      <c r="E9" s="176">
        <f>CONVERT(C9,"kg","lbm")</f>
        <v>2.2046226218487757</v>
      </c>
      <c r="F9" s="176" t="s">
        <v>268</v>
      </c>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row>
    <row r="10" spans="1:38" x14ac:dyDescent="0.2">
      <c r="A10" s="179"/>
      <c r="B10" s="184"/>
      <c r="C10" s="176">
        <v>1</v>
      </c>
      <c r="D10" s="176" t="s">
        <v>265</v>
      </c>
      <c r="E10" s="176">
        <v>35.314700000000002</v>
      </c>
      <c r="F10" s="176" t="s">
        <v>269</v>
      </c>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row>
    <row r="11" spans="1:38" x14ac:dyDescent="0.2">
      <c r="A11" s="179"/>
      <c r="B11" s="185"/>
      <c r="C11" s="176">
        <v>1</v>
      </c>
      <c r="D11" s="176" t="s">
        <v>270</v>
      </c>
      <c r="E11" s="176">
        <v>1000</v>
      </c>
      <c r="F11" s="176" t="s">
        <v>239</v>
      </c>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row>
    <row r="12" spans="1:38" x14ac:dyDescent="0.2">
      <c r="A12" s="179"/>
      <c r="B12" s="186"/>
      <c r="C12" s="176">
        <v>1</v>
      </c>
      <c r="D12" s="176" t="s">
        <v>270</v>
      </c>
      <c r="E12" s="176">
        <v>3600</v>
      </c>
      <c r="F12" s="176" t="s">
        <v>324</v>
      </c>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row>
    <row r="13" spans="1:38" x14ac:dyDescent="0.2">
      <c r="A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row>
    <row r="14" spans="1:38" x14ac:dyDescent="0.2">
      <c r="A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row>
    <row r="15" spans="1:38" x14ac:dyDescent="0.2">
      <c r="A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row>
    <row r="16" spans="1:38" x14ac:dyDescent="0.2">
      <c r="A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row>
    <row r="17" spans="1:38" x14ac:dyDescent="0.2">
      <c r="A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row>
    <row r="18" spans="1:38" x14ac:dyDescent="0.2">
      <c r="A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row>
    <row r="19" spans="1:38" x14ac:dyDescent="0.2">
      <c r="A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row>
    <row r="20" spans="1:38" x14ac:dyDescent="0.2">
      <c r="A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row>
    <row r="21" spans="1:38" x14ac:dyDescent="0.2">
      <c r="A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row>
    <row r="22" spans="1:38" x14ac:dyDescent="0.2">
      <c r="A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row>
    <row r="23" spans="1:38" x14ac:dyDescent="0.2">
      <c r="A23" s="179"/>
      <c r="B23" s="179"/>
      <c r="C23" s="179"/>
      <c r="D23" s="179"/>
      <c r="E23" s="179"/>
      <c r="F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row>
    <row r="24" spans="1:38" x14ac:dyDescent="0.2">
      <c r="A24" s="179"/>
      <c r="B24" s="179"/>
      <c r="C24" s="179"/>
      <c r="D24" s="179"/>
      <c r="E24" s="179"/>
      <c r="F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row>
    <row r="25" spans="1:38" x14ac:dyDescent="0.2">
      <c r="A25" s="179"/>
      <c r="B25" s="155"/>
      <c r="C25" s="187"/>
      <c r="D25" s="155"/>
      <c r="E25" s="155"/>
      <c r="F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row>
    <row r="26" spans="1:38" x14ac:dyDescent="0.2">
      <c r="A26" s="179"/>
      <c r="B26" s="188"/>
      <c r="C26" s="189"/>
      <c r="D26" s="155"/>
      <c r="E26" s="155"/>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row>
    <row r="27" spans="1:38" x14ac:dyDescent="0.2">
      <c r="A27" s="179"/>
      <c r="B27" s="188"/>
      <c r="C27" s="189"/>
      <c r="D27" s="155"/>
      <c r="E27" s="155"/>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row>
    <row r="28" spans="1:38" x14ac:dyDescent="0.2">
      <c r="A28" s="179"/>
      <c r="B28" s="188"/>
      <c r="C28" s="189"/>
      <c r="D28" s="155"/>
      <c r="E28" s="155"/>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row>
    <row r="29" spans="1:38" x14ac:dyDescent="0.2">
      <c r="B29" s="188"/>
      <c r="C29" s="179"/>
      <c r="D29" s="179"/>
      <c r="E29" s="179"/>
    </row>
    <row r="30" spans="1:38" x14ac:dyDescent="0.2">
      <c r="B30" s="188"/>
      <c r="C30" s="179"/>
      <c r="D30" s="179"/>
      <c r="E30" s="179"/>
    </row>
    <row r="31" spans="1:38" x14ac:dyDescent="0.2">
      <c r="B31" s="185"/>
      <c r="C31" s="179"/>
      <c r="D31" s="179"/>
      <c r="E31" s="179"/>
    </row>
    <row r="37" spans="10:10" x14ac:dyDescent="0.2">
      <c r="J37" s="190"/>
    </row>
  </sheetData>
  <mergeCells count="2">
    <mergeCell ref="B2:E2"/>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D7" sqref="D7:L7"/>
    </sheetView>
  </sheetViews>
  <sheetFormatPr defaultColWidth="9.140625" defaultRowHeight="12.75" x14ac:dyDescent="0.2"/>
  <cols>
    <col min="1" max="2" width="9.140625" style="3"/>
    <col min="3" max="3" width="13.140625" style="3" bestFit="1" customWidth="1"/>
    <col min="4" max="11" width="9.140625" style="3"/>
    <col min="12" max="12" width="20.5703125" style="3" customWidth="1"/>
    <col min="13"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5"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180" t="s">
        <v>223</v>
      </c>
      <c r="D3" s="180" t="s">
        <v>9</v>
      </c>
    </row>
    <row r="4" spans="1:38" ht="15" x14ac:dyDescent="0.2">
      <c r="C4" s="191">
        <v>1</v>
      </c>
      <c r="D4" s="339" t="s">
        <v>411</v>
      </c>
      <c r="E4" s="340"/>
      <c r="F4" s="340"/>
      <c r="G4" s="340"/>
      <c r="H4" s="340"/>
      <c r="I4" s="340"/>
      <c r="J4" s="340"/>
      <c r="K4" s="340"/>
      <c r="L4" s="340"/>
    </row>
    <row r="5" spans="1:38" ht="32.25" customHeight="1" x14ac:dyDescent="0.2">
      <c r="C5" s="223">
        <v>2</v>
      </c>
      <c r="D5" s="339" t="s">
        <v>458</v>
      </c>
      <c r="E5" s="340"/>
      <c r="F5" s="340"/>
      <c r="G5" s="340"/>
      <c r="H5" s="340"/>
      <c r="I5" s="340"/>
      <c r="J5" s="340"/>
      <c r="K5" s="340"/>
      <c r="L5" s="340"/>
    </row>
    <row r="6" spans="1:38" ht="15" x14ac:dyDescent="0.2">
      <c r="C6" s="191">
        <v>3</v>
      </c>
      <c r="D6" s="339" t="s">
        <v>465</v>
      </c>
      <c r="E6" s="340"/>
      <c r="F6" s="340"/>
      <c r="G6" s="340"/>
      <c r="H6" s="340"/>
      <c r="I6" s="340"/>
      <c r="J6" s="340"/>
      <c r="K6" s="340"/>
      <c r="L6" s="340"/>
    </row>
    <row r="7" spans="1:38" ht="15" x14ac:dyDescent="0.2">
      <c r="C7" s="191"/>
      <c r="D7" s="339"/>
      <c r="E7" s="340"/>
      <c r="F7" s="340"/>
      <c r="G7" s="340"/>
      <c r="H7" s="340"/>
      <c r="I7" s="340"/>
      <c r="J7" s="340"/>
      <c r="K7" s="340"/>
      <c r="L7" s="340"/>
    </row>
    <row r="8" spans="1:38" ht="15" x14ac:dyDescent="0.2">
      <c r="C8" s="191"/>
      <c r="D8" s="339"/>
      <c r="E8" s="340"/>
      <c r="F8" s="340"/>
      <c r="G8" s="340"/>
      <c r="H8" s="340"/>
      <c r="I8" s="340"/>
      <c r="J8" s="340"/>
      <c r="K8" s="340"/>
      <c r="L8" s="340"/>
    </row>
    <row r="9" spans="1:38" ht="15" x14ac:dyDescent="0.2">
      <c r="C9" s="191"/>
      <c r="D9" s="339"/>
      <c r="E9" s="340"/>
      <c r="F9" s="340"/>
      <c r="G9" s="340"/>
      <c r="H9" s="340"/>
      <c r="I9" s="340"/>
      <c r="J9" s="340"/>
      <c r="K9" s="340"/>
      <c r="L9" s="340"/>
    </row>
    <row r="10" spans="1:38" ht="15" x14ac:dyDescent="0.2">
      <c r="C10" s="191"/>
      <c r="D10" s="339"/>
      <c r="E10" s="340"/>
      <c r="F10" s="340"/>
      <c r="G10" s="340"/>
      <c r="H10" s="340"/>
      <c r="I10" s="340"/>
      <c r="J10" s="340"/>
      <c r="K10" s="340"/>
      <c r="L10" s="340"/>
    </row>
    <row r="11" spans="1:38" ht="15" x14ac:dyDescent="0.2">
      <c r="C11" s="191"/>
      <c r="D11" s="339"/>
      <c r="E11" s="340"/>
      <c r="F11" s="340"/>
      <c r="G11" s="340"/>
      <c r="H11" s="340"/>
      <c r="I11" s="340"/>
      <c r="J11" s="340"/>
      <c r="K11" s="340"/>
      <c r="L11" s="340"/>
    </row>
    <row r="12" spans="1:38" ht="15" x14ac:dyDescent="0.2">
      <c r="C12" s="191"/>
      <c r="D12" s="339"/>
      <c r="E12" s="340"/>
      <c r="F12" s="340"/>
      <c r="G12" s="340"/>
      <c r="H12" s="340"/>
      <c r="I12" s="340"/>
      <c r="J12" s="340"/>
      <c r="K12" s="340"/>
      <c r="L12" s="340"/>
    </row>
    <row r="13" spans="1:38" ht="15" x14ac:dyDescent="0.2">
      <c r="C13" s="191"/>
      <c r="D13" s="339"/>
      <c r="E13" s="340"/>
      <c r="F13" s="340"/>
      <c r="G13" s="340"/>
      <c r="H13" s="340"/>
      <c r="I13" s="340"/>
      <c r="J13" s="340"/>
      <c r="K13" s="340"/>
      <c r="L13" s="340"/>
    </row>
  </sheetData>
  <mergeCells count="10">
    <mergeCell ref="D10:L10"/>
    <mergeCell ref="D11:L11"/>
    <mergeCell ref="D12:L12"/>
    <mergeCell ref="D13:L13"/>
    <mergeCell ref="D4:L4"/>
    <mergeCell ref="D6:L6"/>
    <mergeCell ref="D7:L7"/>
    <mergeCell ref="D8:L8"/>
    <mergeCell ref="D9:L9"/>
    <mergeCell ref="D5:L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5" zoomScaleNormal="115" workbookViewId="0">
      <selection activeCell="P21" sqref="P21"/>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56E78182-2CD7-440A-8938-9517ACA4B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C05FC2-E240-4F40-860C-618CF297EC34}">
  <ds:schemaRefs>
    <ds:schemaRef ds:uri="http://schemas.microsoft.com/sharepoint/v3/contenttype/forms"/>
  </ds:schemaRefs>
</ds:datastoreItem>
</file>

<file path=customXml/itemProps3.xml><?xml version="1.0" encoding="utf-8"?>
<ds:datastoreItem xmlns:ds="http://schemas.openxmlformats.org/officeDocument/2006/customXml" ds:itemID="{22A35A6A-1F9C-4EC0-BBDE-D443D7B2B73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Data Summary</vt:lpstr>
      <vt:lpstr>Reference Source Info</vt:lpstr>
      <vt:lpstr>DQI</vt:lpstr>
      <vt:lpstr>Upgrading Calcs</vt:lpstr>
      <vt:lpstr>Conversions</vt:lpstr>
      <vt:lpstr>Assumptions</vt:lpstr>
      <vt:lpstr>Chart</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Jeremie Hakian</dc:creator>
  <cp:lastModifiedBy>Krynock, Michelle M. (CONTR)</cp:lastModifiedBy>
  <dcterms:created xsi:type="dcterms:W3CDTF">2013-12-04T13:35:54Z</dcterms:created>
  <dcterms:modified xsi:type="dcterms:W3CDTF">2017-01-03T20:30:54Z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