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 name="Chart" sheetId="8" r:id="rId8"/>
  </sheets>
  <externalReferences>
    <externalReference r:id="rId11"/>
    <externalReference r:id="rId12"/>
    <externalReference r:id="rId13"/>
    <externalReference r:id="rId14"/>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3">'[3]Reference Source Info'!$B$53:$B$61</definedName>
    <definedName name="lstSourceType">#REF!</definedName>
    <definedName name="lstTracked" localSheetId="3">'[3]Data Summary'!$J$141:$J$143</definedName>
    <definedName name="lstTracked">'[4]Data Summary'!$J$161:$J$163</definedName>
    <definedName name="_xlnm.Print_Area" localSheetId="1">'Data Summary'!$A$1:$Q$53</definedName>
    <definedName name="_xlnm.Print_Area" localSheetId="3">'DQI'!$A$1:$K$45</definedName>
    <definedName name="_xlnm.Print_Area" localSheetId="0">'Info'!$A$1:$N$39</definedName>
    <definedName name="_xlnm.Print_Area" localSheetId="2">'Reference Source Info'!$A$1:$H$27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<sst xmlns="http://schemas.openxmlformats.org/spreadsheetml/2006/main" count="526" uniqueCount="311">
  <si>
    <t>Assumptions</t>
  </si>
  <si>
    <t>Conversions</t>
  </si>
  <si>
    <t>Conversion Factors</t>
  </si>
  <si>
    <t>References</t>
  </si>
  <si>
    <t>kg</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</si>
  <si>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</si>
  <si>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</si>
  <si>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</si>
  <si>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</si>
  <si>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</si>
  <si>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</si>
  <si>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</si>
  <si>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</si>
  <si>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</si>
  <si>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</si>
  <si>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</si>
  <si>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</si>
  <si>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</si>
  <si>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</si>
  <si>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</si>
  <si>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</si>
  <si>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</si>
  <si>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</si>
  <si>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</si>
  <si>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</si>
  <si>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</si>
  <si>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</si>
  <si>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</si>
  <si>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</si>
  <si>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</si>
  <si>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</si>
  <si>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</si>
  <si>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</si>
  <si>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</si>
  <si>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</si>
  <si>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</si>
  <si>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</si>
  <si>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</si>
  <si>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</si>
  <si>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</si>
  <si>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</si>
  <si>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</si>
  <si>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</si>
  <si>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</si>
  <si>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</si>
  <si>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</si>
  <si>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</si>
  <si>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</si>
  <si>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</si>
  <si>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</si>
  <si>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</si>
  <si>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</si>
  <si>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</si>
  <si>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</si>
  <si>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</si>
  <si>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</si>
  <si>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</si>
  <si>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</si>
  <si>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</si>
  <si>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</si>
  <si>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</si>
  <si>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</si>
  <si>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</si>
  <si>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</si>
  <si>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</si>
  <si>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</si>
  <si>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</si>
  <si>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</si>
  <si>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</si>
  <si>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</si>
  <si>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</si>
  <si>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</si>
  <si>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</si>
  <si>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</si>
  <si>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</si>
  <si>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</si>
  <si>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</si>
  <si>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</si>
  <si>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</si>
  <si>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</si>
  <si>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</si>
  <si>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</si>
  <si>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</si>
  <si>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</si>
  <si>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</si>
  <si>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</si>
  <si>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</si>
  <si>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</si>
  <si>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</si>
  <si>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</si>
  <si>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</si>
  <si>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</si>
  <si>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</si>
  <si>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</si>
  <si>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</si>
  <si>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</si>
  <si>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</si>
  <si>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</si>
  <si>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</si>
  <si>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</si>
  <si>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</si>
  <si>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</si>
  <si>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</si>
  <si>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</si>
  <si>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</si>
  <si>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</si>
  <si>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</si>
  <si>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</si>
  <si>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</si>
  <si>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</si>
  <si>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</si>
  <si>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</si>
  <si>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</si>
  <si>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</si>
  <si>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</si>
  <si>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</si>
  <si>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</si>
  <si>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</si>
  <si>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</si>
  <si>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</si>
  <si>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</si>
  <si>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</si>
  <si>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</si>
  <si>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</si>
  <si>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</si>
  <si>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</si>
  <si>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</si>
  <si>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</si>
  <si>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</si>
  <si>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</si>
  <si>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</si>
  <si>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</si>
  <si>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</si>
  <si>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</si>
  <si>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</si>
  <si>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</si>
  <si>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</si>
  <si>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</si>
  <si>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</si>
  <si>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</si>
  <si>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</si>
  <si>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</si>
  <si>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</si>
  <si>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</si>
  <si>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</si>
  <si>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</si>
  <si>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</si>
  <si>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</si>
  <si>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</si>
  <si>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</si>
  <si>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</si>
  <si>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</si>
  <si>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</si>
  <si>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</si>
  <si>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</si>
  <si>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</si>
  <si>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</si>
  <si>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</si>
  <si>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</si>
  <si>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</si>
  <si>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</si>
  <si>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</si>
  <si>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</si>
  <si>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</si>
  <si>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</si>
  <si>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</si>
  <si>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</si>
  <si>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</si>
  <si>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</si>
  <si>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</si>
  <si>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</si>
  <si>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</si>
  <si>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</si>
  <si>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</si>
  <si>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</si>
  <si>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</si>
  <si>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</si>
  <si>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</si>
  <si>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</si>
  <si>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</si>
  <si>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</si>
  <si>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</si>
  <si>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</si>
  <si>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</si>
  <si>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</si>
  <si>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</si>
  <si>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</si>
  <si>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</si>
  <si>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</si>
  <si>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</si>
  <si>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</si>
  <si>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</si>
  <si>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</si>
  <si>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</si>
  <si>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</si>
  <si>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</si>
  <si>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</si>
  <si>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</si>
  <si>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</si>
  <si>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</si>
  <si>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United States</t>
  </si>
  <si>
    <t>No</t>
  </si>
  <si>
    <t>Abbreviations used throughout this DS: NG (natural gas)</t>
  </si>
  <si>
    <t>Vent_rate</t>
  </si>
  <si>
    <t>dimensionless</t>
  </si>
  <si>
    <t>N/A</t>
  </si>
  <si>
    <t>share_CO2</t>
  </si>
  <si>
    <t>share_CH4</t>
  </si>
  <si>
    <t>share_NMVOC</t>
  </si>
  <si>
    <t>share_N2</t>
  </si>
  <si>
    <t>[dimensionless] fraction of CO2 in vented gas</t>
  </si>
  <si>
    <t>[dimensionless] fraction of CH4 in vented gas</t>
  </si>
  <si>
    <t>[dimensionless] fraction of NMVOC in vented gas</t>
  </si>
  <si>
    <t>air_CO2</t>
  </si>
  <si>
    <t>air_CH4</t>
  </si>
  <si>
    <t>air_NMVOC</t>
  </si>
  <si>
    <t>air_N2</t>
  </si>
  <si>
    <t>Emission to air</t>
  </si>
  <si>
    <t>Carbon dioxide [Inorganic emissions to air]</t>
  </si>
  <si>
    <t>Methane [Organic emissions to air (group VOC)]</t>
  </si>
  <si>
    <t>NMVOC (unspecified) [Group NMVOC to air]</t>
  </si>
  <si>
    <t>Nitrogen</t>
  </si>
  <si>
    <t>NG_input</t>
  </si>
  <si>
    <t>1+Vent_rate</t>
  </si>
  <si>
    <t>kg/kg</t>
  </si>
  <si>
    <t>[kg/kg] Adjustable parameter; kg of natural gas vented per kg of NG processed</t>
  </si>
  <si>
    <t>[kg/kg] kg NMVOC in vented gas per kg of NG processed</t>
  </si>
  <si>
    <t>[kg/kg] kg CO2 in vented gas per kg of NG processed</t>
  </si>
  <si>
    <t>[kg/kg] kg CH4 in vented gas per kg of NG processed</t>
  </si>
  <si>
    <t>[kg/kg] kg nitrogen in vented gas per kg of NG processed</t>
  </si>
  <si>
    <t>Natural gas [intermediate product]</t>
  </si>
  <si>
    <t>Natural gas (from dehydrator)</t>
  </si>
  <si>
    <t>[dimensionless] fraction of nitrogen in vented gas</t>
  </si>
  <si>
    <t>Natural Gas Processing, Other Venting Fugitives</t>
  </si>
  <si>
    <t>[kg/kg] kg natural gas input (from extraction) per kg of processed natural gas</t>
  </si>
  <si>
    <t>This unit process quantifies the mass of gas emitted as a result of  fugitive venting from other natural gas processing activities.</t>
  </si>
  <si>
    <t>Natural Gas Processed</t>
  </si>
  <si>
    <t>Separate Publication</t>
  </si>
  <si>
    <t>Background Technical Support Document - Petroleum and Natural Gas Industry</t>
  </si>
  <si>
    <t>EPA</t>
  </si>
  <si>
    <t>2011</t>
  </si>
  <si>
    <t>U.S. Environmental Protection Agency</t>
  </si>
  <si>
    <t>http://www.epa.gov/climatechange/emissions/downloads10/Subpart-W_TSD.pdf</t>
  </si>
  <si>
    <t>May 2011</t>
  </si>
  <si>
    <t>Emissions from oil and gas extraction and processing</t>
  </si>
  <si>
    <t>Vent rate</t>
  </si>
  <si>
    <t>1,2,2,2,2</t>
  </si>
  <si>
    <t>Requirements Met</t>
  </si>
  <si>
    <t>OK</t>
  </si>
  <si>
    <r>
      <t xml:space="preserve">This unit process is composed of this document and the file, </t>
    </r>
    <r>
      <rPr>
        <i/>
        <sz val="10"/>
        <rFont val="Arial"/>
        <family val="2"/>
      </rPr>
      <t>DF_Stage1_O_NG_Processing_OtherVenting_Fugitives_2011.01.doc</t>
    </r>
    <r>
      <rPr>
        <sz val="10"/>
        <rFont val="Arial"/>
        <family val="2"/>
      </rPr>
      <t>, which provides additional details regarding calculations, data quality, and references as relevant.</t>
    </r>
  </si>
  <si>
    <r>
      <t xml:space="preserve">This document should be cited as: NETL (2011). </t>
    </r>
    <r>
      <rPr>
        <i/>
        <sz val="10"/>
        <rFont val="Arial"/>
        <family val="2"/>
      </rPr>
      <t xml:space="preserve">NETL Life Cycle Inventory Data – Natural Gas Processing, Other Venting Fugitives. </t>
    </r>
    <r>
      <rPr>
        <sz val="10"/>
        <rFont val="Arial"/>
        <family val="2"/>
      </rPr>
      <t>U.S. Department of Energy, National Energy Technology Laboratory. Last Updated: May 2011 (version 01). www.netl.doe.gov/energy-analyses (http://www.netl.doe.gov/energy-analyses)</t>
    </r>
  </si>
  <si>
    <t>Venting rate calculations</t>
  </si>
  <si>
    <t>Other Venting Emissions from Natural Gas Extraction and Processing</t>
  </si>
  <si>
    <t>Point Source Emissions</t>
  </si>
  <si>
    <t>Onshore Extraction</t>
  </si>
  <si>
    <t>Reference [1]</t>
  </si>
  <si>
    <t>Normal Fugitives, Heaters</t>
  </si>
  <si>
    <t>MMCF/yr</t>
  </si>
  <si>
    <t>Blowdowns, Vessel</t>
  </si>
  <si>
    <t>Total Emissions</t>
  </si>
  <si>
    <t>Annual Onshore Natural Gas Extraction</t>
  </si>
  <si>
    <t>Reference [2]</t>
  </si>
  <si>
    <t>Emission Factor</t>
  </si>
  <si>
    <r>
      <t>kg CH</t>
    </r>
    <r>
      <rPr>
        <sz val="11"/>
        <color indexed="8"/>
        <rFont val="Calibri"/>
        <family val="2"/>
      </rPr>
      <t>₄</t>
    </r>
    <r>
      <rPr>
        <sz val="11"/>
        <color theme="1"/>
        <rFont val="Calibri"/>
        <family val="2"/>
      </rPr>
      <t>/kg NG</t>
    </r>
  </si>
  <si>
    <t>Offshore Extraction</t>
  </si>
  <si>
    <t>Boiler/heater/burner</t>
  </si>
  <si>
    <t>Diesel or gasoline engine</t>
  </si>
  <si>
    <t>Mud Degassing</t>
  </si>
  <si>
    <t>Storage Tanks</t>
  </si>
  <si>
    <t>VEN Exhaust Gas</t>
  </si>
  <si>
    <t>Annual Offshore Natural Gas Extraction</t>
  </si>
  <si>
    <t>Processing</t>
  </si>
  <si>
    <t>Condensate Tanks without Control Devices</t>
  </si>
  <si>
    <t>Condensate Tanks with Control Devices</t>
  </si>
  <si>
    <t>Gas Processing Plant</t>
  </si>
  <si>
    <t>Blowdowns/Venting</t>
  </si>
  <si>
    <t>Annual Gas Processing</t>
  </si>
  <si>
    <t>Fugitive Emissions</t>
  </si>
  <si>
    <t>Separators</t>
  </si>
  <si>
    <t>Meters/Piping</t>
  </si>
  <si>
    <t>Pipeline Leaks</t>
  </si>
  <si>
    <t>Chemical Injection Pumps</t>
  </si>
  <si>
    <t>Blowdowns, Pipeline</t>
  </si>
  <si>
    <t>Pressure Relief Valves</t>
  </si>
  <si>
    <t>Mishaps</t>
  </si>
  <si>
    <t>Connectors</t>
  </si>
  <si>
    <t>Flanges</t>
  </si>
  <si>
    <t>OEL</t>
  </si>
  <si>
    <t>Other</t>
  </si>
  <si>
    <t>Pump Fugitive</t>
  </si>
  <si>
    <t>Valves</t>
  </si>
  <si>
    <t>Loading Operation</t>
  </si>
  <si>
    <t>Separator</t>
  </si>
  <si>
    <t>Pressure Level Controls</t>
  </si>
  <si>
    <t>Kimray Pumps</t>
  </si>
  <si>
    <t>Blowdowns, Compressors</t>
  </si>
  <si>
    <t>Blowdowns, Compressor Starts</t>
  </si>
  <si>
    <t>Kimray Pumps (Glycol Pump for Dehydrator)</t>
  </si>
  <si>
    <t>Gas Production and Processing Rates</t>
  </si>
  <si>
    <t>EIA Natural Gas Production, Gross Withdrawals, Year 2006</t>
  </si>
  <si>
    <t>Offshore, Gross Withdrawals</t>
  </si>
  <si>
    <t>Onshore, Gross Withdrawals</t>
  </si>
  <si>
    <t>EIA Natural Gas Plant Processing, Year 2006</t>
  </si>
  <si>
    <t>Natural Gas Gross Withdrawals and Production</t>
  </si>
  <si>
    <t>EIA</t>
  </si>
  <si>
    <t>U.S. Energy Information Administration</t>
  </si>
  <si>
    <t>http://www.eia.doe.gov/dnav/ng/ng_prod_sum_a_EPG0_VRN_mmcf_a.htm</t>
  </si>
  <si>
    <t>April 5, 2011</t>
  </si>
  <si>
    <t>EIA. (2011). Natural Gas Gross Withdrawals and Production. U.S. Energy Information Administration. Retrieved April 5, 2011, from http://www.eia.doe.gov/dnav/ng/ng_prod_sum_a_EPG0_VRN_mmcf_a.htm</t>
  </si>
  <si>
    <t>Natural gas production rates</t>
  </si>
  <si>
    <t>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</si>
</sst>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 numFmtId="182" formatCode="0.0E+00"/>
    <numFmt numFmtId="183" formatCode="0.0000E+00"/>
    <numFmt numFmtId="184" formatCode="0.00000E+00"/>
    <numFmt numFmtId="185" formatCode="&quot;Yes&quot;;&quot;Yes&quot;;&quot;No&quot;"/>
    <numFmt numFmtId="186" formatCode="&quot;True&quot;;&quot;True&quot;;&quot;False&quot;"/>
    <numFmt numFmtId="187" formatCode="&quot;On&quot;;&quot;On&quot;;&quot;Off&quot;"/>
    <numFmt numFmtId="188" formatCode="[$€-2]\ #,##0.00_);[Red]\([$€-2]\ #,##0.00\)"/>
    <numFmt numFmtId="189" formatCode="0.000000E+00"/>
    <numFmt numFmtId="190" formatCode="0.000%"/>
  </numFmts>
  <fonts count="73">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8"/>
      <name val="Arial"/>
      <family val="2"/>
    </font>
    <font>
      <b/>
      <sz val="16"/>
      <color indexed="56"/>
      <name val="Arial"/>
      <family val="2"/>
    </font>
    <font>
      <sz val="8"/>
      <color indexed="8"/>
      <name val="Arial"/>
      <family val="2"/>
    </font>
    <font>
      <b/>
      <u val="single"/>
      <sz val="14"/>
      <color indexed="8"/>
      <name val="Arial"/>
      <family val="2"/>
    </font>
    <font>
      <b/>
      <sz val="10"/>
      <color indexed="8"/>
      <name val="Arial"/>
      <family val="2"/>
    </font>
    <font>
      <b/>
      <i/>
      <sz val="12"/>
      <color indexed="8"/>
      <name val="Arial"/>
      <family val="2"/>
    </font>
    <font>
      <b/>
      <u val="single"/>
      <sz val="11"/>
      <color indexed="8"/>
      <name val="Calibri"/>
      <family val="2"/>
    </font>
    <font>
      <b/>
      <u val="single"/>
      <sz val="10"/>
      <color indexed="8"/>
      <name val="Arial"/>
      <family val="0"/>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8"/>
      <color rgb="FF000000"/>
      <name val="Arial"/>
      <family val="2"/>
    </font>
    <font>
      <b/>
      <u val="single"/>
      <sz val="14"/>
      <color theme="1"/>
      <name val="Arial"/>
      <family val="2"/>
    </font>
    <font>
      <b/>
      <sz val="10"/>
      <color theme="1"/>
      <name val="Arial"/>
      <family val="2"/>
    </font>
    <font>
      <b/>
      <i/>
      <sz val="12"/>
      <color theme="1"/>
      <name val="Arial"/>
      <family val="2"/>
    </font>
    <font>
      <b/>
      <u val="single"/>
      <sz val="11"/>
      <color theme="1"/>
      <name val="Calibri"/>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13" fillId="25" borderId="0" applyNumberFormat="0" applyBorder="0" applyAlignment="0" applyProtection="0"/>
    <xf numFmtId="0" fontId="49" fillId="26" borderId="0" applyNumberFormat="0" applyBorder="0" applyAlignment="0" applyProtection="0"/>
    <xf numFmtId="0" fontId="13" fillId="17" borderId="0" applyNumberFormat="0" applyBorder="0" applyAlignment="0" applyProtection="0"/>
    <xf numFmtId="0" fontId="49" fillId="27" borderId="0" applyNumberFormat="0" applyBorder="0" applyAlignment="0" applyProtection="0"/>
    <xf numFmtId="0" fontId="13" fillId="19" borderId="0" applyNumberFormat="0" applyBorder="0" applyAlignment="0" applyProtection="0"/>
    <xf numFmtId="0" fontId="49" fillId="28" borderId="0" applyNumberFormat="0" applyBorder="0" applyAlignment="0" applyProtection="0"/>
    <xf numFmtId="0" fontId="13" fillId="29" borderId="0" applyNumberFormat="0" applyBorder="0" applyAlignment="0" applyProtection="0"/>
    <xf numFmtId="0" fontId="49" fillId="30" borderId="0" applyNumberFormat="0" applyBorder="0" applyAlignment="0" applyProtection="0"/>
    <xf numFmtId="0" fontId="13" fillId="31" borderId="0" applyNumberFormat="0" applyBorder="0" applyAlignment="0" applyProtection="0"/>
    <xf numFmtId="0" fontId="49" fillId="32" borderId="0" applyNumberFormat="0" applyBorder="0" applyAlignment="0" applyProtection="0"/>
    <xf numFmtId="0" fontId="13" fillId="33" borderId="0" applyNumberFormat="0" applyBorder="0" applyAlignment="0" applyProtection="0"/>
    <xf numFmtId="0" fontId="49" fillId="34" borderId="0" applyNumberFormat="0" applyBorder="0" applyAlignment="0" applyProtection="0"/>
    <xf numFmtId="0" fontId="13" fillId="35" borderId="0" applyNumberFormat="0" applyBorder="0" applyAlignment="0" applyProtection="0"/>
    <xf numFmtId="0" fontId="49" fillId="36" borderId="0" applyNumberFormat="0" applyBorder="0" applyAlignment="0" applyProtection="0"/>
    <xf numFmtId="0" fontId="13" fillId="37" borderId="0" applyNumberFormat="0" applyBorder="0" applyAlignment="0" applyProtection="0"/>
    <xf numFmtId="0" fontId="49" fillId="38" borderId="0" applyNumberFormat="0" applyBorder="0" applyAlignment="0" applyProtection="0"/>
    <xf numFmtId="0" fontId="13" fillId="39" borderId="0" applyNumberFormat="0" applyBorder="0" applyAlignment="0" applyProtection="0"/>
    <xf numFmtId="0" fontId="49" fillId="40" borderId="0" applyNumberFormat="0" applyBorder="0" applyAlignment="0" applyProtection="0"/>
    <xf numFmtId="0" fontId="13" fillId="29" borderId="0" applyNumberFormat="0" applyBorder="0" applyAlignment="0" applyProtection="0"/>
    <xf numFmtId="0" fontId="49" fillId="41" borderId="0" applyNumberFormat="0" applyBorder="0" applyAlignment="0" applyProtection="0"/>
    <xf numFmtId="0" fontId="13" fillId="31" borderId="0" applyNumberFormat="0" applyBorder="0" applyAlignment="0" applyProtection="0"/>
    <xf numFmtId="0" fontId="49" fillId="42" borderId="0" applyNumberFormat="0" applyBorder="0" applyAlignment="0" applyProtection="0"/>
    <xf numFmtId="0" fontId="13" fillId="43" borderId="0" applyNumberFormat="0" applyBorder="0" applyAlignment="0" applyProtection="0"/>
    <xf numFmtId="0" fontId="50" fillId="44" borderId="0" applyNumberFormat="0" applyBorder="0" applyAlignment="0" applyProtection="0"/>
    <xf numFmtId="0" fontId="14" fillId="5" borderId="0" applyNumberFormat="0" applyBorder="0" applyAlignment="0" applyProtection="0"/>
    <xf numFmtId="0" fontId="51" fillId="45" borderId="1" applyNumberFormat="0" applyAlignment="0" applyProtection="0"/>
    <xf numFmtId="0" fontId="15" fillId="46" borderId="2" applyNumberFormat="0" applyAlignment="0" applyProtection="0"/>
    <xf numFmtId="0" fontId="52"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49" borderId="0" applyNumberFormat="0" applyBorder="0" applyAlignment="0" applyProtection="0"/>
    <xf numFmtId="0" fontId="18" fillId="7" borderId="0" applyNumberFormat="0" applyBorder="0" applyAlignment="0" applyProtection="0"/>
    <xf numFmtId="0" fontId="55" fillId="0" borderId="5" applyNumberFormat="0" applyFill="0" applyAlignment="0" applyProtection="0"/>
    <xf numFmtId="0" fontId="19" fillId="0" borderId="6" applyNumberFormat="0" applyFill="0" applyAlignment="0" applyProtection="0"/>
    <xf numFmtId="0" fontId="56" fillId="0" borderId="7" applyNumberFormat="0" applyFill="0" applyAlignment="0" applyProtection="0"/>
    <xf numFmtId="0" fontId="20" fillId="0" borderId="8" applyNumberFormat="0" applyFill="0" applyAlignment="0" applyProtection="0"/>
    <xf numFmtId="0" fontId="57" fillId="0" borderId="9" applyNumberFormat="0" applyFill="0" applyAlignment="0" applyProtection="0"/>
    <xf numFmtId="0" fontId="21" fillId="0" borderId="10"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8" fillId="50" borderId="1" applyNumberFormat="0" applyAlignment="0" applyProtection="0"/>
    <xf numFmtId="0" fontId="22" fillId="13" borderId="2" applyNumberFormat="0" applyAlignment="0" applyProtection="0"/>
    <xf numFmtId="0" fontId="59" fillId="0" borderId="11" applyNumberFormat="0" applyFill="0" applyAlignment="0" applyProtection="0"/>
    <xf numFmtId="0" fontId="23" fillId="0" borderId="12"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2" fillId="0" borderId="0" applyNumberFormat="0" applyFill="0" applyBorder="0" applyAlignment="0" applyProtection="0"/>
    <xf numFmtId="0" fontId="27" fillId="0" borderId="0" applyNumberFormat="0" applyFill="0" applyBorder="0" applyAlignment="0" applyProtection="0"/>
    <xf numFmtId="0" fontId="63" fillId="0" borderId="20" applyNumberFormat="0" applyFill="0" applyAlignment="0" applyProtection="0"/>
    <xf numFmtId="0" fontId="28" fillId="0" borderId="21" applyNumberFormat="0" applyFill="0" applyAlignment="0" applyProtection="0"/>
    <xf numFmtId="0" fontId="64"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1">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5"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3" xfId="96" applyBorder="1" applyAlignment="1" applyProtection="1">
      <alignment/>
      <protection locked="0"/>
    </xf>
    <xf numFmtId="0" fontId="2" fillId="0" borderId="24"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0" borderId="26" xfId="96" applyFill="1" applyBorder="1">
      <alignment/>
      <protection/>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1"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3"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61" borderId="27" xfId="96" applyFont="1" applyFill="1" applyBorder="1" applyAlignment="1">
      <alignment horizontal="left"/>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66" fillId="0" borderId="27" xfId="0" applyFont="1" applyBorder="1" applyAlignment="1">
      <alignment/>
    </xf>
    <xf numFmtId="0" fontId="66" fillId="0" borderId="27" xfId="0" applyFont="1" applyBorder="1" applyAlignment="1" applyProtection="1">
      <alignment/>
      <protection locked="0"/>
    </xf>
    <xf numFmtId="0" fontId="66" fillId="0" borderId="27" xfId="0" applyFont="1" applyFill="1" applyBorder="1" applyAlignment="1">
      <alignment wrapText="1"/>
    </xf>
    <xf numFmtId="0" fontId="66"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2" fillId="0" borderId="27" xfId="0" applyFont="1" applyBorder="1" applyAlignment="1">
      <alignment/>
    </xf>
    <xf numFmtId="0" fontId="66"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66"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6" fillId="0" borderId="27" xfId="0" applyFont="1" applyBorder="1" applyAlignment="1" applyProtection="1">
      <alignment vertical="top"/>
      <protection locked="0"/>
    </xf>
    <xf numFmtId="11" fontId="2" fillId="60" borderId="27" xfId="69" applyNumberFormat="1" applyFont="1" applyFill="1" applyBorder="1" applyAlignment="1" applyProtection="1">
      <alignment vertical="top"/>
      <protection hidden="1"/>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6" fillId="15" borderId="27" xfId="69" applyNumberFormat="1" applyFont="1" applyFill="1" applyBorder="1" applyAlignment="1" applyProtection="1">
      <alignment vertical="top"/>
      <protection hidden="1"/>
    </xf>
    <xf numFmtId="0" fontId="66" fillId="15" borderId="27" xfId="0" applyFont="1" applyFill="1" applyBorder="1" applyAlignment="1" applyProtection="1">
      <alignment vertical="top"/>
      <protection hidden="1"/>
    </xf>
    <xf numFmtId="2" fontId="66"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66"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65" fillId="0" borderId="0" xfId="96" applyFont="1" applyFill="1" applyAlignment="1">
      <alignment horizontal="center"/>
      <protection/>
    </xf>
    <xf numFmtId="0" fontId="2" fillId="0" borderId="22" xfId="96" applyFont="1" applyBorder="1" applyAlignment="1" applyProtection="1">
      <alignment/>
      <protection locked="0"/>
    </xf>
    <xf numFmtId="0" fontId="2" fillId="0" borderId="24" xfId="96" applyFont="1" applyBorder="1" applyProtection="1">
      <alignment/>
      <protection locked="0"/>
    </xf>
    <xf numFmtId="0" fontId="2" fillId="46" borderId="41" xfId="96" applyFont="1" applyFill="1" applyBorder="1" applyAlignment="1">
      <alignment horizontal="left" vertical="center"/>
      <protection/>
    </xf>
    <xf numFmtId="0" fontId="2" fillId="46" borderId="26" xfId="96" applyFont="1" applyFill="1" applyBorder="1" applyAlignment="1">
      <alignment horizontal="left" vertical="center"/>
      <protection/>
    </xf>
    <xf numFmtId="0" fontId="2" fillId="60" borderId="27" xfId="96" applyFill="1" applyBorder="1" applyAlignment="1">
      <alignment horizontal="center"/>
      <protection/>
    </xf>
    <xf numFmtId="11" fontId="66" fillId="15" borderId="27" xfId="0" applyNumberFormat="1" applyFont="1" applyFill="1" applyBorder="1" applyAlignment="1" applyProtection="1">
      <alignment vertical="top"/>
      <protection hidden="1"/>
    </xf>
    <xf numFmtId="11" fontId="66" fillId="0" borderId="27" xfId="0" applyNumberFormat="1" applyFont="1" applyFill="1" applyBorder="1" applyAlignment="1">
      <alignment/>
    </xf>
    <xf numFmtId="11" fontId="2" fillId="0" borderId="27" xfId="96" applyNumberFormat="1" applyBorder="1" applyAlignment="1" applyProtection="1">
      <alignment vertical="top"/>
      <protection locked="0"/>
    </xf>
    <xf numFmtId="179" fontId="66" fillId="0" borderId="27" xfId="0" applyNumberFormat="1" applyFont="1" applyFill="1" applyBorder="1" applyAlignment="1">
      <alignment/>
    </xf>
    <xf numFmtId="178" fontId="66" fillId="0" borderId="27" xfId="0" applyNumberFormat="1" applyFont="1" applyBorder="1" applyAlignment="1" applyProtection="1">
      <alignment/>
      <protection locked="0"/>
    </xf>
    <xf numFmtId="178" fontId="66" fillId="0" borderId="27" xfId="0" applyNumberFormat="1" applyFont="1" applyFill="1" applyBorder="1" applyAlignment="1">
      <alignment/>
    </xf>
    <xf numFmtId="171" fontId="66" fillId="0" borderId="27" xfId="0" applyNumberFormat="1" applyFont="1" applyFill="1" applyBorder="1" applyAlignment="1">
      <alignment/>
    </xf>
    <xf numFmtId="177" fontId="66" fillId="0" borderId="27" xfId="0" applyNumberFormat="1" applyFont="1" applyFill="1" applyBorder="1" applyAlignment="1">
      <alignment/>
    </xf>
    <xf numFmtId="177" fontId="66" fillId="15" borderId="27" xfId="0" applyNumberFormat="1" applyFont="1" applyFill="1" applyBorder="1" applyAlignment="1" applyProtection="1">
      <alignment vertical="top"/>
      <protection hidden="1"/>
    </xf>
    <xf numFmtId="0" fontId="67" fillId="0" borderId="0" xfId="0" applyFont="1" applyAlignment="1">
      <alignment horizontal="center"/>
    </xf>
    <xf numFmtId="0" fontId="2" fillId="46" borderId="25" xfId="96" applyFont="1" applyFill="1" applyBorder="1" applyAlignment="1">
      <alignment horizontal="left" vertical="center"/>
      <protection/>
    </xf>
    <xf numFmtId="0" fontId="65" fillId="0" borderId="0" xfId="96" applyFont="1" applyFill="1" applyAlignment="1">
      <alignment horizontal="center"/>
      <protection/>
    </xf>
    <xf numFmtId="177" fontId="66" fillId="15" borderId="27" xfId="69" applyNumberFormat="1" applyFont="1" applyFill="1" applyBorder="1" applyAlignment="1" applyProtection="1">
      <alignment vertical="top"/>
      <protection hidden="1"/>
    </xf>
    <xf numFmtId="0" fontId="3" fillId="0" borderId="42" xfId="96" applyFont="1" applyFill="1" applyBorder="1" applyAlignment="1">
      <alignment horizontal="center" textRotation="45"/>
      <protection/>
    </xf>
    <xf numFmtId="0" fontId="68" fillId="0" borderId="0" xfId="96" applyFont="1" applyFill="1">
      <alignment/>
      <protection/>
    </xf>
    <xf numFmtId="0" fontId="66" fillId="0" borderId="0" xfId="96" applyFont="1" applyFill="1">
      <alignment/>
      <protection/>
    </xf>
    <xf numFmtId="0" fontId="69" fillId="0" borderId="0" xfId="96" applyFont="1" applyFill="1" applyAlignment="1">
      <alignment horizontal="left"/>
      <protection/>
    </xf>
    <xf numFmtId="0" fontId="69" fillId="0" borderId="0" xfId="96" applyFont="1" applyFill="1">
      <alignment/>
      <protection/>
    </xf>
    <xf numFmtId="0" fontId="70" fillId="0" borderId="0" xfId="96" applyFont="1" applyFill="1">
      <alignment/>
      <protection/>
    </xf>
    <xf numFmtId="0" fontId="7" fillId="0" borderId="0" xfId="89" applyAlignment="1" applyProtection="1">
      <alignment/>
      <protection/>
    </xf>
    <xf numFmtId="0" fontId="71" fillId="0" borderId="0" xfId="0" applyFont="1" applyBorder="1" applyAlignment="1">
      <alignment/>
    </xf>
    <xf numFmtId="0" fontId="71" fillId="0" borderId="0" xfId="0" applyFont="1" applyFill="1" applyBorder="1" applyAlignment="1">
      <alignment horizontal="center"/>
    </xf>
    <xf numFmtId="0" fontId="63" fillId="0" borderId="0" xfId="0" applyFont="1" applyFill="1" applyBorder="1" applyAlignment="1">
      <alignment horizontal="center"/>
    </xf>
    <xf numFmtId="0" fontId="0" fillId="0" borderId="0" xfId="0" applyBorder="1" applyAlignment="1">
      <alignment/>
    </xf>
    <xf numFmtId="0" fontId="0" fillId="0" borderId="0" xfId="0" applyBorder="1" applyAlignment="1">
      <alignment/>
    </xf>
    <xf numFmtId="3" fontId="0" fillId="0" borderId="0" xfId="102" applyNumberFormat="1" applyFont="1" applyFill="1" applyBorder="1" applyAlignment="1">
      <alignment/>
    </xf>
    <xf numFmtId="0" fontId="0" fillId="0" borderId="0" xfId="102" applyNumberFormat="1" applyFont="1" applyFill="1" applyBorder="1" applyAlignment="1">
      <alignment horizontal="center"/>
    </xf>
    <xf numFmtId="0" fontId="0" fillId="0" borderId="0" xfId="102" applyNumberFormat="1" applyFont="1" applyFill="1" applyBorder="1" applyAlignment="1">
      <alignment/>
    </xf>
    <xf numFmtId="3" fontId="0" fillId="0" borderId="0" xfId="0" applyNumberFormat="1" applyFont="1" applyFill="1" applyBorder="1" applyAlignment="1">
      <alignment/>
    </xf>
    <xf numFmtId="3" fontId="63" fillId="0" borderId="0"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11" fontId="0" fillId="59"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1" fontId="0" fillId="0" borderId="0" xfId="0" applyNumberFormat="1" applyFont="1" applyFill="1" applyBorder="1" applyAlignment="1">
      <alignment/>
    </xf>
    <xf numFmtId="1" fontId="63" fillId="0" borderId="0" xfId="0" applyNumberFormat="1" applyFont="1" applyFill="1" applyBorder="1" applyAlignment="1">
      <alignment/>
    </xf>
    <xf numFmtId="0" fontId="0" fillId="0" borderId="0" xfId="0" applyFill="1" applyBorder="1" applyAlignment="1">
      <alignment horizontal="centerContinuous"/>
    </xf>
    <xf numFmtId="0" fontId="71" fillId="0" borderId="0" xfId="0" applyFont="1" applyBorder="1" applyAlignment="1">
      <alignment horizontal="center"/>
    </xf>
    <xf numFmtId="3" fontId="0" fillId="0" borderId="0" xfId="102" applyNumberFormat="1" applyFont="1" applyFill="1" applyBorder="1" applyAlignment="1">
      <alignment/>
    </xf>
    <xf numFmtId="0" fontId="71"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xf>
    <xf numFmtId="11" fontId="0" fillId="59" borderId="0" xfId="0" applyNumberFormat="1" applyFill="1" applyBorder="1" applyAlignment="1">
      <alignment/>
    </xf>
    <xf numFmtId="0" fontId="0" fillId="0" borderId="0" xfId="0" applyFill="1" applyBorder="1" applyAlignment="1">
      <alignment horizontal="center"/>
    </xf>
    <xf numFmtId="0" fontId="63" fillId="0" borderId="0" xfId="0" applyFont="1" applyFill="1" applyBorder="1" applyAlignment="1">
      <alignment/>
    </xf>
    <xf numFmtId="0" fontId="71" fillId="0" borderId="0" xfId="0" applyFont="1" applyFill="1" applyBorder="1" applyAlignment="1">
      <alignment/>
    </xf>
    <xf numFmtId="3" fontId="0" fillId="0" borderId="0" xfId="102"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ill="1" applyBorder="1" applyAlignment="1">
      <alignment/>
    </xf>
    <xf numFmtId="11" fontId="0" fillId="0" borderId="0" xfId="0" applyNumberFormat="1" applyFill="1" applyBorder="1" applyAlignment="1">
      <alignment/>
    </xf>
    <xf numFmtId="0" fontId="63" fillId="0" borderId="0" xfId="0" applyFont="1" applyBorder="1" applyAlignment="1">
      <alignment/>
    </xf>
    <xf numFmtId="2" fontId="0" fillId="0" borderId="0" xfId="0" applyNumberFormat="1" applyFill="1" applyBorder="1" applyAlignment="1">
      <alignment/>
    </xf>
    <xf numFmtId="175" fontId="0" fillId="0" borderId="0" xfId="69" applyNumberFormat="1" applyFont="1" applyFill="1" applyAlignment="1">
      <alignment/>
    </xf>
    <xf numFmtId="0" fontId="63" fillId="0" borderId="0" xfId="0" applyFont="1" applyAlignment="1">
      <alignment/>
    </xf>
    <xf numFmtId="2" fontId="0" fillId="0" borderId="0" xfId="0" applyNumberFormat="1" applyFill="1" applyAlignment="1">
      <alignment/>
    </xf>
    <xf numFmtId="190" fontId="0" fillId="0" borderId="0" xfId="102" applyNumberFormat="1" applyFont="1" applyAlignment="1">
      <alignment/>
    </xf>
    <xf numFmtId="0" fontId="2" fillId="52" borderId="0" xfId="96" applyFont="1" applyFill="1" applyAlignment="1">
      <alignment horizontal="left" vertical="center" wrapText="1"/>
      <protection/>
    </xf>
    <xf numFmtId="0" fontId="40" fillId="61" borderId="42" xfId="96" applyFont="1" applyFill="1" applyBorder="1" applyAlignment="1">
      <alignment horizontal="center" vertical="center" textRotation="25"/>
      <protection/>
    </xf>
    <xf numFmtId="0" fontId="40" fillId="61" borderId="43" xfId="96" applyFont="1" applyFill="1" applyBorder="1" applyAlignment="1">
      <alignment horizontal="center" vertical="center" textRotation="25"/>
      <protection/>
    </xf>
    <xf numFmtId="0" fontId="2" fillId="61" borderId="28" xfId="96" applyFont="1" applyFill="1" applyBorder="1" applyAlignment="1">
      <alignment horizontal="left" vertical="center" wrapText="1"/>
      <protection/>
    </xf>
    <xf numFmtId="0" fontId="2" fillId="61" borderId="44"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6" xfId="96" applyFont="1" applyFill="1" applyBorder="1" applyAlignment="1">
      <alignment horizontal="left" vertical="center" wrapText="1"/>
      <protection/>
    </xf>
    <xf numFmtId="0" fontId="3" fillId="63" borderId="47" xfId="96" applyFont="1" applyFill="1" applyBorder="1" applyAlignment="1">
      <alignment horizontal="center" textRotation="45"/>
      <protection/>
    </xf>
    <xf numFmtId="0" fontId="3" fillId="63" borderId="42"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48"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5"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3" xfId="96" applyFont="1" applyBorder="1" applyAlignment="1" applyProtection="1">
      <alignment horizontal="left"/>
      <protection locked="0"/>
    </xf>
    <xf numFmtId="0" fontId="4" fillId="0" borderId="25" xfId="96" applyFont="1" applyBorder="1" applyAlignment="1">
      <alignment horizontal="center"/>
      <protection/>
    </xf>
    <xf numFmtId="0" fontId="4" fillId="0" borderId="41" xfId="96" applyFont="1" applyBorder="1" applyAlignment="1">
      <alignment horizontal="center"/>
      <protection/>
    </xf>
    <xf numFmtId="0" fontId="4" fillId="0" borderId="26" xfId="96" applyFont="1" applyBorder="1" applyAlignment="1">
      <alignment horizontal="center"/>
      <protection/>
    </xf>
    <xf numFmtId="0" fontId="2" fillId="0" borderId="27" xfId="96" applyBorder="1" applyAlignment="1" applyProtection="1">
      <alignment horizontal="left"/>
      <protection locked="0"/>
    </xf>
    <xf numFmtId="0" fontId="3" fillId="46" borderId="27" xfId="96" applyFont="1" applyFill="1" applyBorder="1" applyAlignment="1">
      <alignment horizontal="left"/>
      <protection/>
    </xf>
    <xf numFmtId="0" fontId="2" fillId="0" borderId="22" xfId="96" applyBorder="1" applyAlignment="1" applyProtection="1">
      <alignment horizontal="left"/>
      <protection locked="0"/>
    </xf>
    <xf numFmtId="0" fontId="2" fillId="0" borderId="23"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2" fillId="0" borderId="27"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3" xfId="96" applyFont="1" applyFill="1" applyBorder="1" applyAlignment="1">
      <alignment horizontal="center"/>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3"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3" fillId="0" borderId="28" xfId="96" applyFont="1" applyBorder="1" applyAlignment="1" applyProtection="1">
      <alignment horizontal="left" vertical="top" wrapText="1"/>
      <protection locked="0"/>
    </xf>
    <xf numFmtId="0" fontId="3" fillId="0" borderId="23" xfId="96" applyFont="1" applyBorder="1" applyAlignment="1" applyProtection="1">
      <alignment horizontal="left" vertical="top" wrapText="1"/>
      <protection locked="0"/>
    </xf>
    <xf numFmtId="0" fontId="3" fillId="46" borderId="22" xfId="96" applyFont="1" applyFill="1" applyBorder="1" applyAlignment="1">
      <alignment horizontal="left"/>
      <protection/>
    </xf>
    <xf numFmtId="0" fontId="3" fillId="46" borderId="23" xfId="96" applyFont="1" applyFill="1" applyBorder="1" applyAlignment="1">
      <alignment horizontal="left"/>
      <protection/>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5" fillId="0" borderId="0" xfId="96" applyFont="1" applyFill="1" applyAlignment="1">
      <alignment horizontal="center"/>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5" xfId="96" applyFont="1" applyFill="1" applyBorder="1" applyAlignment="1">
      <alignment horizontal="center"/>
      <protection/>
    </xf>
    <xf numFmtId="0" fontId="3" fillId="15" borderId="41" xfId="96" applyFont="1" applyFill="1" applyBorder="1" applyAlignment="1">
      <alignment horizontal="center"/>
      <protection/>
    </xf>
    <xf numFmtId="0" fontId="3" fillId="15" borderId="26"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5" xfId="96" applyFont="1" applyBorder="1" applyAlignment="1">
      <alignment wrapText="1"/>
      <protection/>
    </xf>
    <xf numFmtId="0" fontId="6" fillId="0" borderId="26" xfId="96" applyFont="1" applyBorder="1" applyAlignment="1">
      <alignment wrapText="1"/>
      <protection/>
    </xf>
    <xf numFmtId="0" fontId="6" fillId="0" borderId="41" xfId="96" applyFont="1" applyBorder="1" applyAlignment="1">
      <alignment wrapText="1"/>
      <protection/>
    </xf>
    <xf numFmtId="0" fontId="35" fillId="0" borderId="25" xfId="96" applyFont="1" applyBorder="1" applyAlignment="1">
      <alignment wrapText="1"/>
      <protection/>
    </xf>
    <xf numFmtId="0" fontId="35" fillId="0" borderId="26" xfId="96" applyFont="1" applyBorder="1" applyAlignment="1">
      <alignment wrapText="1"/>
      <protection/>
    </xf>
    <xf numFmtId="0" fontId="35" fillId="0" borderId="25" xfId="96" applyFont="1" applyBorder="1">
      <alignment/>
      <protection/>
    </xf>
    <xf numFmtId="0" fontId="35" fillId="0" borderId="26" xfId="96" applyFont="1" applyBorder="1">
      <alignment/>
      <protection/>
    </xf>
    <xf numFmtId="0" fontId="12"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6">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28575</xdr:rowOff>
    </xdr:to>
    <xdr:sp>
      <xdr:nvSpPr>
        <xdr:cNvPr id="1" name="TextBox 1"/>
        <xdr:cNvSpPr txBox="1">
          <a:spLocks noChangeArrowheads="1"/>
        </xdr:cNvSpPr>
      </xdr:nvSpPr>
      <xdr:spPr>
        <a:xfrm>
          <a:off x="752475" y="589597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28575</xdr:colOff>
      <xdr:row>17</xdr:row>
      <xdr:rowOff>28575</xdr:rowOff>
    </xdr:to>
    <xdr:sp>
      <xdr:nvSpPr>
        <xdr:cNvPr id="1" name="Text Box 13"/>
        <xdr:cNvSpPr txBox="1">
          <a:spLocks noChangeArrowheads="1"/>
        </xdr:cNvSpPr>
      </xdr:nvSpPr>
      <xdr:spPr>
        <a:xfrm>
          <a:off x="7200900" y="1781175"/>
          <a:ext cx="8029575" cy="13906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Natural Gas Processed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accounts for natural gas that is vented as fugitive emissions by unidentified processes at a natural gas processing plant. Unidentified processes are activities not accounted for by other processes in NETL's natural gas model.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natural gas processed)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133350</xdr:rowOff>
    </xdr:from>
    <xdr:to>
      <xdr:col>15</xdr:col>
      <xdr:colOff>180975</xdr:colOff>
      <xdr:row>21</xdr:row>
      <xdr:rowOff>114300</xdr:rowOff>
    </xdr:to>
    <xdr:grpSp>
      <xdr:nvGrpSpPr>
        <xdr:cNvPr id="1" name="Legend"/>
        <xdr:cNvGrpSpPr>
          <a:grpSpLocks/>
        </xdr:cNvGrpSpPr>
      </xdr:nvGrpSpPr>
      <xdr:grpSpPr>
        <a:xfrm>
          <a:off x="9525" y="1466850"/>
          <a:ext cx="9315450" cy="2647950"/>
          <a:chOff x="16384" y="1310720"/>
          <a:chExt cx="9305395" cy="2535758"/>
        </a:xfrm>
        <a:solidFill>
          <a:srgbClr val="FFFFFF"/>
        </a:solidFill>
      </xdr:grpSpPr>
      <xdr:sp>
        <xdr:nvSpPr>
          <xdr:cNvPr id="2" name="LegendBox"/>
          <xdr:cNvSpPr>
            <a:spLocks/>
          </xdr:cNvSpPr>
        </xdr:nvSpPr>
        <xdr:spPr>
          <a:xfrm>
            <a:off x="7532817" y="3390042"/>
            <a:ext cx="276836" cy="182575"/>
          </a:xfrm>
          <a:prstGeom prst="rect">
            <a:avLst/>
          </a:prstGeom>
          <a:solidFill>
            <a:srgbClr val="FFFFFF"/>
          </a:solidFill>
          <a:ln w="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Upstream Emssion Data"/>
          <xdr:cNvSpPr>
            <a:spLocks/>
          </xdr:cNvSpPr>
        </xdr:nvSpPr>
        <xdr:spPr>
          <a:xfrm>
            <a:off x="7532817" y="3663903"/>
            <a:ext cx="276836" cy="182575"/>
          </a:xfrm>
          <a:prstGeom prst="parallelogram">
            <a:avLst>
              <a:gd name="adj" fmla="val -15787"/>
            </a:avLst>
          </a:prstGeom>
          <a:solidFill>
            <a:srgbClr val="FFFFFF"/>
          </a:solidFill>
          <a:ln w="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TextBox 4"/>
          <xdr:cNvSpPr txBox="1">
            <a:spLocks noChangeArrowheads="1"/>
          </xdr:cNvSpPr>
        </xdr:nvSpPr>
        <xdr:spPr>
          <a:xfrm>
            <a:off x="7751494" y="3343764"/>
            <a:ext cx="523428" cy="21870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Process</a:t>
            </a:r>
          </a:p>
        </xdr:txBody>
      </xdr:sp>
      <xdr:sp>
        <xdr:nvSpPr>
          <xdr:cNvPr id="5" name="TextBox 5"/>
          <xdr:cNvSpPr txBox="1">
            <a:spLocks noChangeArrowheads="1"/>
          </xdr:cNvSpPr>
        </xdr:nvSpPr>
        <xdr:spPr>
          <a:xfrm>
            <a:off x="7770104" y="3618260"/>
            <a:ext cx="1551675" cy="21870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Upstream Emissions</a:t>
            </a:r>
            <a:r>
              <a:rPr lang="en-US" cap="none" sz="1100" b="0" i="0" u="none" baseline="0">
                <a:solidFill>
                  <a:srgbClr val="000000"/>
                </a:solidFill>
                <a:latin typeface="Calibri"/>
                <a:ea typeface="Calibri"/>
                <a:cs typeface="Calibri"/>
              </a:rPr>
              <a:t> Data</a:t>
            </a:r>
          </a:p>
        </xdr:txBody>
      </xdr:sp>
      <xdr:sp>
        <xdr:nvSpPr>
          <xdr:cNvPr id="6" name="TextBox 6"/>
          <xdr:cNvSpPr txBox="1">
            <a:spLocks noChangeArrowheads="1"/>
          </xdr:cNvSpPr>
        </xdr:nvSpPr>
        <xdr:spPr>
          <a:xfrm>
            <a:off x="7456047" y="3134564"/>
            <a:ext cx="400132" cy="253576"/>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Key</a:t>
            </a:r>
          </a:p>
        </xdr:txBody>
      </xdr:sp>
    </xdr:grpSp>
    <xdr:clientData/>
  </xdr:twoCellAnchor>
  <xdr:twoCellAnchor>
    <xdr:from>
      <xdr:col>8</xdr:col>
      <xdr:colOff>9525</xdr:colOff>
      <xdr:row>18</xdr:row>
      <xdr:rowOff>9525</xdr:rowOff>
    </xdr:from>
    <xdr:to>
      <xdr:col>9</xdr:col>
      <xdr:colOff>542925</xdr:colOff>
      <xdr:row>22</xdr:row>
      <xdr:rowOff>28575</xdr:rowOff>
    </xdr:to>
    <xdr:sp>
      <xdr:nvSpPr>
        <xdr:cNvPr id="7" name="Reference Flow"/>
        <xdr:cNvSpPr>
          <a:spLocks/>
        </xdr:cNvSpPr>
      </xdr:nvSpPr>
      <xdr:spPr>
        <a:xfrm>
          <a:off x="4886325" y="3438525"/>
          <a:ext cx="1143000" cy="781050"/>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Processed
</a:t>
          </a:r>
          <a:r>
            <a:rPr lang="en-US" cap="none" sz="800" b="0" i="0" u="none" baseline="0">
              <a:solidFill>
                <a:srgbClr val="000000"/>
              </a:solidFill>
            </a:rPr>
            <a:t>Natural</a:t>
          </a:r>
          <a:r>
            <a:rPr lang="en-US" cap="none" sz="800" b="0" i="0" u="none" baseline="0">
              <a:solidFill>
                <a:srgbClr val="000000"/>
              </a:solidFill>
            </a:rPr>
            <a:t> Gas</a:t>
          </a:r>
        </a:p>
      </xdr:txBody>
    </xdr:sp>
    <xdr:clientData/>
  </xdr:twoCellAnchor>
  <xdr:twoCellAnchor>
    <xdr:from>
      <xdr:col>8</xdr:col>
      <xdr:colOff>581025</xdr:colOff>
      <xdr:row>11</xdr:row>
      <xdr:rowOff>0</xdr:rowOff>
    </xdr:from>
    <xdr:to>
      <xdr:col>8</xdr:col>
      <xdr:colOff>600075</xdr:colOff>
      <xdr:row>18</xdr:row>
      <xdr:rowOff>9525</xdr:rowOff>
    </xdr:to>
    <xdr:sp>
      <xdr:nvSpPr>
        <xdr:cNvPr id="8" name="Straight Arrow Connector Process"/>
        <xdr:cNvSpPr>
          <a:spLocks/>
        </xdr:cNvSpPr>
      </xdr:nvSpPr>
      <xdr:spPr>
        <a:xfrm flipH="1">
          <a:off x="5457825" y="2095500"/>
          <a:ext cx="19050" cy="1343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504825</xdr:colOff>
      <xdr:row>1</xdr:row>
      <xdr:rowOff>114300</xdr:rowOff>
    </xdr:from>
    <xdr:to>
      <xdr:col>11</xdr:col>
      <xdr:colOff>514350</xdr:colOff>
      <xdr:row>17</xdr:row>
      <xdr:rowOff>9525</xdr:rowOff>
    </xdr:to>
    <xdr:grpSp>
      <xdr:nvGrpSpPr>
        <xdr:cNvPr id="9" name="Boundary Group"/>
        <xdr:cNvGrpSpPr>
          <a:grpSpLocks/>
        </xdr:cNvGrpSpPr>
      </xdr:nvGrpSpPr>
      <xdr:grpSpPr>
        <a:xfrm>
          <a:off x="3552825" y="304800"/>
          <a:ext cx="3667125" cy="2943225"/>
          <a:chOff x="3556000" y="304800"/>
          <a:chExt cx="3660385" cy="2940708"/>
        </a:xfrm>
        <a:solidFill>
          <a:srgbClr val="FFFFFF"/>
        </a:solidFill>
      </xdr:grpSpPr>
      <xdr:sp>
        <xdr:nvSpPr>
          <xdr:cNvPr id="10" name="Boundary Box"/>
          <xdr:cNvSpPr>
            <a:spLocks/>
          </xdr:cNvSpPr>
        </xdr:nvSpPr>
        <xdr:spPr>
          <a:xfrm>
            <a:off x="3556000" y="304800"/>
            <a:ext cx="3660385" cy="2940708"/>
          </a:xfrm>
          <a:prstGeom prst="rect">
            <a:avLst/>
          </a:prstGeom>
          <a:solidFill>
            <a:srgbClr val="FFFFCC"/>
          </a:solidFill>
          <a:ln w="0" cmpd="sng">
            <a:solidFill>
              <a:srgbClr val="000000"/>
            </a:solidFill>
            <a:headEnd type="none"/>
            <a:tailEnd type="none"/>
          </a:ln>
        </xdr:spPr>
        <xdr:txBody>
          <a:bodyPr vertOverflow="clip" wrap="square"/>
          <a:p>
            <a:pPr algn="ctr">
              <a:defRPr/>
            </a:pPr>
            <a:r>
              <a:rPr lang="en-US" cap="none" sz="1200" b="0" i="0" u="none" baseline="0">
                <a:solidFill>
                  <a:srgbClr val="000000"/>
                </a:solidFill>
              </a:rPr>
              <a:t>Natural Gas Processing, Other Venting Fugitives: System Boundary</a:t>
            </a:r>
          </a:p>
        </xdr:txBody>
      </xdr:sp>
      <xdr:sp>
        <xdr:nvSpPr>
          <xdr:cNvPr id="11" name="Process"/>
          <xdr:cNvSpPr>
            <a:spLocks/>
          </xdr:cNvSpPr>
        </xdr:nvSpPr>
        <xdr:spPr>
          <a:xfrm>
            <a:off x="4810597" y="1351692"/>
            <a:ext cx="1331465" cy="742529"/>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Fugitive</a:t>
            </a:r>
            <a:r>
              <a:rPr lang="en-US" cap="none" sz="800" b="0" i="0" u="none" baseline="0">
                <a:solidFill>
                  <a:srgbClr val="000000"/>
                </a:solidFill>
              </a:rPr>
              <a:t> Emissions from Other Sources</a:t>
            </a:r>
          </a:p>
        </xdr:txBody>
      </xdr:sp>
      <xdr:sp>
        <xdr:nvSpPr>
          <xdr:cNvPr id="12" name="Link 1"/>
          <xdr:cNvSpPr>
            <a:spLocks/>
          </xdr:cNvSpPr>
        </xdr:nvSpPr>
        <xdr:spPr>
          <a:xfrm>
            <a:off x="3556000" y="304800"/>
            <a:ext cx="9151" cy="2817198"/>
          </a:xfrm>
          <a:prstGeom prst="rect">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xdr:col>
      <xdr:colOff>180975</xdr:colOff>
      <xdr:row>7</xdr:row>
      <xdr:rowOff>28575</xdr:rowOff>
    </xdr:from>
    <xdr:to>
      <xdr:col>4</xdr:col>
      <xdr:colOff>542925</xdr:colOff>
      <xdr:row>10</xdr:row>
      <xdr:rowOff>161925</xdr:rowOff>
    </xdr:to>
    <xdr:sp>
      <xdr:nvSpPr>
        <xdr:cNvPr id="13" name="Upstream Emssion Data 1"/>
        <xdr:cNvSpPr>
          <a:spLocks/>
        </xdr:cNvSpPr>
      </xdr:nvSpPr>
      <xdr:spPr>
        <a:xfrm>
          <a:off x="1400175" y="1362075"/>
          <a:ext cx="1581150" cy="704850"/>
        </a:xfrm>
        <a:prstGeom prst="parallelogram">
          <a:avLst>
            <a:gd name="adj" fmla="val -27134"/>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Natural Gas</a:t>
          </a:r>
          <a:r>
            <a:rPr lang="en-US" cap="none" sz="800" b="0" i="0" u="none" baseline="0">
              <a:solidFill>
                <a:srgbClr val="000000"/>
              </a:solidFill>
            </a:rPr>
            <a:t> 
</a:t>
          </a:r>
          <a:r>
            <a:rPr lang="en-US" cap="none" sz="800" b="0" i="0" u="none" baseline="0">
              <a:solidFill>
                <a:srgbClr val="000000"/>
              </a:solidFill>
            </a:rPr>
            <a:t>(from Extraction)</a:t>
          </a:r>
        </a:p>
      </xdr:txBody>
    </xdr:sp>
    <xdr:clientData/>
  </xdr:twoCellAnchor>
  <xdr:twoCellAnchor>
    <xdr:from>
      <xdr:col>4</xdr:col>
      <xdr:colOff>361950</xdr:colOff>
      <xdr:row>8</xdr:row>
      <xdr:rowOff>190500</xdr:rowOff>
    </xdr:from>
    <xdr:to>
      <xdr:col>5</xdr:col>
      <xdr:colOff>504825</xdr:colOff>
      <xdr:row>8</xdr:row>
      <xdr:rowOff>190500</xdr:rowOff>
    </xdr:to>
    <xdr:sp>
      <xdr:nvSpPr>
        <xdr:cNvPr id="14" name="Straight Arrow Connector 1"/>
        <xdr:cNvSpPr>
          <a:spLocks/>
        </xdr:cNvSpPr>
      </xdr:nvSpPr>
      <xdr:spPr>
        <a:xfrm flipV="1">
          <a:off x="2800350" y="1714500"/>
          <a:ext cx="752475" cy="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fs1\data01\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A12" sqref="A12:IV12"/>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3" t="s">
        <v>36</v>
      </c>
      <c r="B1" s="243"/>
      <c r="C1" s="243"/>
      <c r="D1" s="243"/>
      <c r="E1" s="243"/>
      <c r="F1" s="243"/>
      <c r="G1" s="243"/>
      <c r="H1" s="243"/>
      <c r="I1" s="243"/>
      <c r="J1" s="243"/>
      <c r="K1" s="243"/>
      <c r="L1" s="243"/>
      <c r="M1" s="243"/>
      <c r="N1" s="243"/>
      <c r="O1" s="41"/>
    </row>
    <row r="2" spans="1:15" ht="21" thickBot="1">
      <c r="A2" s="243" t="s">
        <v>37</v>
      </c>
      <c r="B2" s="243"/>
      <c r="C2" s="243"/>
      <c r="D2" s="243"/>
      <c r="E2" s="243"/>
      <c r="F2" s="243"/>
      <c r="G2" s="243"/>
      <c r="H2" s="243"/>
      <c r="I2" s="243"/>
      <c r="J2" s="243"/>
      <c r="K2" s="243"/>
      <c r="L2" s="243"/>
      <c r="M2" s="243"/>
      <c r="N2" s="243"/>
      <c r="O2" s="41"/>
    </row>
    <row r="3" spans="2:15" ht="12.75" customHeight="1" thickBot="1">
      <c r="B3" s="42"/>
      <c r="C3" s="43" t="s">
        <v>38</v>
      </c>
      <c r="D3" s="181" t="str">
        <f>'Data Summary'!D4</f>
        <v>Natural Gas Processing, Other Venting Fugitives</v>
      </c>
      <c r="E3" s="168"/>
      <c r="F3" s="168"/>
      <c r="G3" s="168"/>
      <c r="H3" s="168"/>
      <c r="I3" s="168"/>
      <c r="J3" s="168"/>
      <c r="K3" s="168"/>
      <c r="L3" s="168"/>
      <c r="M3" s="169"/>
      <c r="N3" s="42"/>
      <c r="O3" s="42"/>
    </row>
    <row r="4" spans="2:15" ht="42.75" customHeight="1" thickBot="1">
      <c r="B4" s="42"/>
      <c r="C4" s="43" t="s">
        <v>39</v>
      </c>
      <c r="D4" s="244" t="str">
        <f>'Data Summary'!D6</f>
        <v>This unit process quantifies the mass of gas emitted as a result of  fugitive venting from other natural gas processing activities.</v>
      </c>
      <c r="E4" s="245"/>
      <c r="F4" s="245"/>
      <c r="G4" s="245"/>
      <c r="H4" s="245"/>
      <c r="I4" s="245"/>
      <c r="J4" s="245"/>
      <c r="K4" s="245"/>
      <c r="L4" s="245"/>
      <c r="M4" s="246"/>
      <c r="N4" s="42"/>
      <c r="O4" s="42"/>
    </row>
    <row r="5" spans="2:15" ht="39" customHeight="1" thickBot="1">
      <c r="B5" s="42"/>
      <c r="C5" s="43" t="s">
        <v>40</v>
      </c>
      <c r="D5" s="244" t="s">
        <v>249</v>
      </c>
      <c r="E5" s="245"/>
      <c r="F5" s="245"/>
      <c r="G5" s="245"/>
      <c r="H5" s="245"/>
      <c r="I5" s="245"/>
      <c r="J5" s="245"/>
      <c r="K5" s="245"/>
      <c r="L5" s="245"/>
      <c r="M5" s="246"/>
      <c r="N5" s="42"/>
      <c r="O5" s="42"/>
    </row>
    <row r="6" spans="2:15" ht="56.25" customHeight="1" thickBot="1">
      <c r="B6" s="42"/>
      <c r="C6" s="44" t="s">
        <v>41</v>
      </c>
      <c r="D6" s="244" t="s">
        <v>42</v>
      </c>
      <c r="E6" s="245"/>
      <c r="F6" s="245"/>
      <c r="G6" s="245"/>
      <c r="H6" s="245"/>
      <c r="I6" s="245"/>
      <c r="J6" s="245"/>
      <c r="K6" s="245"/>
      <c r="L6" s="245"/>
      <c r="M6" s="246"/>
      <c r="N6" s="42"/>
      <c r="O6" s="42"/>
    </row>
    <row r="7" spans="2:15" ht="12.75">
      <c r="B7" s="45" t="s">
        <v>43</v>
      </c>
      <c r="C7" s="45"/>
      <c r="D7" s="45"/>
      <c r="E7" s="45"/>
      <c r="F7" s="45"/>
      <c r="G7" s="45"/>
      <c r="H7" s="45"/>
      <c r="I7" s="45"/>
      <c r="J7" s="45"/>
      <c r="K7" s="45"/>
      <c r="L7" s="45"/>
      <c r="M7" s="45"/>
      <c r="N7" s="42"/>
      <c r="O7" s="42"/>
    </row>
    <row r="8" spans="2:15" ht="13.5" thickBot="1">
      <c r="B8" s="45"/>
      <c r="C8" s="45" t="s">
        <v>44</v>
      </c>
      <c r="D8" s="45" t="s">
        <v>45</v>
      </c>
      <c r="E8" s="45"/>
      <c r="F8" s="45"/>
      <c r="G8" s="45"/>
      <c r="H8" s="45"/>
      <c r="I8" s="45"/>
      <c r="J8" s="45"/>
      <c r="K8" s="45"/>
      <c r="L8" s="45"/>
      <c r="M8" s="45"/>
      <c r="N8" s="42"/>
      <c r="O8" s="42"/>
    </row>
    <row r="9" spans="1:27" s="12" customFormat="1" ht="15" customHeight="1">
      <c r="A9" s="42"/>
      <c r="B9" s="237" t="s">
        <v>35</v>
      </c>
      <c r="C9" s="127" t="s">
        <v>46</v>
      </c>
      <c r="D9" s="239" t="s">
        <v>47</v>
      </c>
      <c r="E9" s="239"/>
      <c r="F9" s="239"/>
      <c r="G9" s="239"/>
      <c r="H9" s="239"/>
      <c r="I9" s="239"/>
      <c r="J9" s="239"/>
      <c r="K9" s="239"/>
      <c r="L9" s="239"/>
      <c r="M9" s="240"/>
      <c r="N9" s="42"/>
      <c r="O9" s="42"/>
      <c r="P9" s="42"/>
      <c r="Q9" s="42"/>
      <c r="R9" s="42"/>
      <c r="S9" s="42"/>
      <c r="T9" s="42"/>
      <c r="U9" s="42"/>
      <c r="V9" s="42"/>
      <c r="W9" s="42"/>
      <c r="X9" s="42"/>
      <c r="Y9" s="42"/>
      <c r="Z9" s="42"/>
      <c r="AA9" s="42"/>
    </row>
    <row r="10" spans="1:27" s="12" customFormat="1" ht="15" customHeight="1">
      <c r="A10" s="42"/>
      <c r="B10" s="238"/>
      <c r="C10" s="128" t="s">
        <v>48</v>
      </c>
      <c r="D10" s="241" t="s">
        <v>49</v>
      </c>
      <c r="E10" s="241"/>
      <c r="F10" s="241"/>
      <c r="G10" s="241"/>
      <c r="H10" s="241"/>
      <c r="I10" s="241"/>
      <c r="J10" s="241"/>
      <c r="K10" s="241"/>
      <c r="L10" s="241"/>
      <c r="M10" s="242"/>
      <c r="N10" s="42"/>
      <c r="O10" s="42"/>
      <c r="P10" s="42"/>
      <c r="Q10" s="42"/>
      <c r="R10" s="42"/>
      <c r="S10" s="42"/>
      <c r="T10" s="42"/>
      <c r="U10" s="42"/>
      <c r="V10" s="42"/>
      <c r="W10" s="42"/>
      <c r="X10" s="42"/>
      <c r="Y10" s="42"/>
      <c r="Z10" s="42"/>
      <c r="AA10" s="42"/>
    </row>
    <row r="11" spans="1:27" s="12" customFormat="1" ht="15" customHeight="1">
      <c r="A11" s="42"/>
      <c r="B11" s="238"/>
      <c r="C11" s="128" t="s">
        <v>50</v>
      </c>
      <c r="D11" s="241" t="s">
        <v>51</v>
      </c>
      <c r="E11" s="241"/>
      <c r="F11" s="241"/>
      <c r="G11" s="241"/>
      <c r="H11" s="241"/>
      <c r="I11" s="241"/>
      <c r="J11" s="241"/>
      <c r="K11" s="241"/>
      <c r="L11" s="241"/>
      <c r="M11" s="242"/>
      <c r="N11" s="42"/>
      <c r="O11" s="42"/>
      <c r="P11" s="42"/>
      <c r="Q11" s="42"/>
      <c r="R11" s="42"/>
      <c r="S11" s="42"/>
      <c r="T11" s="42"/>
      <c r="U11" s="42"/>
      <c r="V11" s="42"/>
      <c r="W11" s="42"/>
      <c r="X11" s="42"/>
      <c r="Y11" s="42"/>
      <c r="Z11" s="42"/>
      <c r="AA11" s="42"/>
    </row>
    <row r="12" spans="2:15" ht="15" customHeight="1">
      <c r="B12" s="184"/>
      <c r="C12" s="129" t="s">
        <v>34</v>
      </c>
      <c r="D12" s="233" t="s">
        <v>251</v>
      </c>
      <c r="E12" s="233"/>
      <c r="F12" s="233"/>
      <c r="G12" s="233"/>
      <c r="H12" s="233"/>
      <c r="I12" s="233"/>
      <c r="J12" s="233"/>
      <c r="K12" s="233"/>
      <c r="L12" s="233"/>
      <c r="M12" s="234"/>
      <c r="N12" s="42"/>
      <c r="O12" s="42"/>
    </row>
    <row r="13" spans="2:15" ht="15" customHeight="1">
      <c r="B13" s="231" t="s">
        <v>34</v>
      </c>
      <c r="C13" s="129" t="s">
        <v>1</v>
      </c>
      <c r="D13" s="233" t="s">
        <v>52</v>
      </c>
      <c r="E13" s="233"/>
      <c r="F13" s="233"/>
      <c r="G13" s="233"/>
      <c r="H13" s="233"/>
      <c r="I13" s="233"/>
      <c r="J13" s="233"/>
      <c r="K13" s="233"/>
      <c r="L13" s="233"/>
      <c r="M13" s="234"/>
      <c r="N13" s="42"/>
      <c r="O13" s="42"/>
    </row>
    <row r="14" spans="2:15" ht="15" customHeight="1" thickBot="1">
      <c r="B14" s="232"/>
      <c r="C14" s="130" t="s">
        <v>0</v>
      </c>
      <c r="D14" s="235" t="s">
        <v>0</v>
      </c>
      <c r="E14" s="235"/>
      <c r="F14" s="235"/>
      <c r="G14" s="235"/>
      <c r="H14" s="235"/>
      <c r="I14" s="235"/>
      <c r="J14" s="235"/>
      <c r="K14" s="235"/>
      <c r="L14" s="235"/>
      <c r="M14" s="236"/>
      <c r="N14" s="42"/>
      <c r="O14" s="42"/>
    </row>
    <row r="15" spans="2:15" ht="12.75">
      <c r="B15" s="45"/>
      <c r="C15" s="45"/>
      <c r="D15" s="45"/>
      <c r="E15" s="45"/>
      <c r="F15" s="45"/>
      <c r="G15" s="45"/>
      <c r="H15" s="45"/>
      <c r="I15" s="45"/>
      <c r="J15" s="45"/>
      <c r="K15" s="45"/>
      <c r="L15" s="45"/>
      <c r="M15" s="45"/>
      <c r="N15" s="42"/>
      <c r="O15" s="42"/>
    </row>
    <row r="16" spans="2:15" ht="12.75">
      <c r="B16" s="45" t="s">
        <v>53</v>
      </c>
      <c r="C16" s="45"/>
      <c r="D16" s="45"/>
      <c r="E16" s="45"/>
      <c r="F16" s="45"/>
      <c r="G16" s="45"/>
      <c r="H16" s="45"/>
      <c r="I16" s="45"/>
      <c r="J16" s="45"/>
      <c r="K16" s="45"/>
      <c r="L16" s="45"/>
      <c r="M16" s="45"/>
      <c r="N16" s="42"/>
      <c r="O16" s="42"/>
    </row>
    <row r="17" spans="2:15" ht="38.25" customHeight="1">
      <c r="B17" s="45"/>
      <c r="C17" s="247" t="s">
        <v>250</v>
      </c>
      <c r="D17" s="247"/>
      <c r="E17" s="247"/>
      <c r="F17" s="247"/>
      <c r="G17" s="247"/>
      <c r="H17" s="247"/>
      <c r="I17" s="247"/>
      <c r="J17" s="247"/>
      <c r="K17" s="247"/>
      <c r="L17" s="247"/>
      <c r="M17" s="247"/>
      <c r="N17" s="42"/>
      <c r="O17" s="42"/>
    </row>
    <row r="18" spans="2:15" ht="12.75">
      <c r="B18" s="45" t="s">
        <v>54</v>
      </c>
      <c r="C18" s="45"/>
      <c r="D18" s="45"/>
      <c r="E18" s="45"/>
      <c r="F18" s="45"/>
      <c r="G18" s="46"/>
      <c r="H18" s="46"/>
      <c r="I18" s="46"/>
      <c r="J18" s="46"/>
      <c r="K18" s="46"/>
      <c r="L18" s="46"/>
      <c r="M18" s="46"/>
      <c r="N18" s="42"/>
      <c r="O18" s="42"/>
    </row>
    <row r="19" spans="2:16" ht="12.75">
      <c r="B19" s="46"/>
      <c r="C19" s="46" t="s">
        <v>55</v>
      </c>
      <c r="D19" s="46"/>
      <c r="E19" s="47" t="s">
        <v>56</v>
      </c>
      <c r="F19" s="48"/>
      <c r="G19" s="46" t="s">
        <v>57</v>
      </c>
      <c r="H19" s="46"/>
      <c r="I19" s="46"/>
      <c r="J19" s="46"/>
      <c r="K19" s="46"/>
      <c r="L19" s="46"/>
      <c r="M19" s="46"/>
      <c r="N19" s="42"/>
      <c r="O19" s="42"/>
      <c r="P19" s="46"/>
    </row>
    <row r="20" spans="2:16" ht="12.75">
      <c r="B20" s="46"/>
      <c r="C20" s="46" t="s">
        <v>58</v>
      </c>
      <c r="D20" s="46"/>
      <c r="E20" s="46"/>
      <c r="F20" s="46"/>
      <c r="G20" s="46"/>
      <c r="H20" s="46"/>
      <c r="I20" s="46"/>
      <c r="J20" s="46"/>
      <c r="K20" s="46"/>
      <c r="L20" s="46"/>
      <c r="M20" s="46"/>
      <c r="N20" s="42"/>
      <c r="O20" s="42"/>
      <c r="P20" s="46"/>
    </row>
    <row r="21" spans="2:16" ht="12.75">
      <c r="B21" s="46"/>
      <c r="C21" s="46" t="s">
        <v>59</v>
      </c>
      <c r="D21" s="46"/>
      <c r="E21" s="46"/>
      <c r="F21" s="46"/>
      <c r="G21" s="46"/>
      <c r="H21" s="46"/>
      <c r="I21" s="46"/>
      <c r="J21" s="46"/>
      <c r="K21" s="46"/>
      <c r="L21" s="46"/>
      <c r="M21" s="46"/>
      <c r="N21" s="46"/>
      <c r="O21" s="46"/>
      <c r="P21" s="46"/>
    </row>
    <row r="22" spans="2:16" ht="12.75">
      <c r="B22" s="46"/>
      <c r="C22" s="230" t="s">
        <v>202</v>
      </c>
      <c r="D22" s="230"/>
      <c r="E22" s="230"/>
      <c r="F22" s="230"/>
      <c r="G22" s="230"/>
      <c r="H22" s="230"/>
      <c r="I22" s="230"/>
      <c r="J22" s="230"/>
      <c r="K22" s="230"/>
      <c r="L22" s="230"/>
      <c r="M22" s="230"/>
      <c r="N22" s="46"/>
      <c r="O22" s="46"/>
      <c r="P22" s="46"/>
    </row>
    <row r="23" spans="2:15" ht="12.75">
      <c r="B23" s="46"/>
      <c r="C23" s="46"/>
      <c r="D23" s="46"/>
      <c r="E23" s="46"/>
      <c r="F23" s="46"/>
      <c r="G23" s="46"/>
      <c r="H23" s="46"/>
      <c r="I23" s="46"/>
      <c r="J23" s="46"/>
      <c r="K23" s="46"/>
      <c r="L23" s="46"/>
      <c r="M23" s="46"/>
      <c r="N23" s="46"/>
      <c r="O23" s="46"/>
    </row>
    <row r="24" spans="2:15" ht="12.75">
      <c r="B24" s="45" t="s">
        <v>60</v>
      </c>
      <c r="C24" s="46"/>
      <c r="D24" s="46"/>
      <c r="E24" s="46"/>
      <c r="F24" s="46"/>
      <c r="G24" s="46"/>
      <c r="H24" s="46"/>
      <c r="I24" s="46"/>
      <c r="J24" s="46"/>
      <c r="K24" s="46"/>
      <c r="L24" s="46"/>
      <c r="M24" s="46"/>
      <c r="N24" s="46"/>
      <c r="O24" s="46"/>
    </row>
    <row r="25" spans="2:15" ht="12.75">
      <c r="B25" s="46"/>
      <c r="C25" s="46"/>
      <c r="D25" s="46"/>
      <c r="E25" s="46"/>
      <c r="F25" s="46"/>
      <c r="G25" s="46"/>
      <c r="H25" s="46"/>
      <c r="I25" s="46"/>
      <c r="J25" s="46"/>
      <c r="K25" s="46"/>
      <c r="L25" s="46"/>
      <c r="M25" s="46"/>
      <c r="N25" s="46"/>
      <c r="O25" s="46"/>
    </row>
    <row r="26" spans="2:15" ht="12.75">
      <c r="B26" s="46"/>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sheetData>
  <sheetProtection/>
  <mergeCells count="15">
    <mergeCell ref="A1:N1"/>
    <mergeCell ref="A2:N2"/>
    <mergeCell ref="D4:M4"/>
    <mergeCell ref="D5:M5"/>
    <mergeCell ref="D6:M6"/>
    <mergeCell ref="C17:M17"/>
    <mergeCell ref="D12:M12"/>
    <mergeCell ref="C22:M22"/>
    <mergeCell ref="B13:B14"/>
    <mergeCell ref="D13:M13"/>
    <mergeCell ref="D14:M14"/>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58"/>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43" t="s">
        <v>36</v>
      </c>
      <c r="C1" s="243"/>
      <c r="D1" s="243"/>
      <c r="E1" s="243"/>
      <c r="F1" s="243"/>
      <c r="G1" s="243"/>
      <c r="H1" s="243"/>
      <c r="I1" s="243"/>
      <c r="J1" s="243"/>
      <c r="K1" s="243"/>
      <c r="L1" s="243"/>
      <c r="M1" s="243"/>
      <c r="N1" s="243"/>
      <c r="O1" s="243"/>
      <c r="P1" s="243"/>
      <c r="Q1" s="243"/>
    </row>
    <row r="2" spans="2:17" ht="20.25">
      <c r="B2" s="243" t="s">
        <v>61</v>
      </c>
      <c r="C2" s="243"/>
      <c r="D2" s="243"/>
      <c r="E2" s="243"/>
      <c r="F2" s="243"/>
      <c r="G2" s="243"/>
      <c r="H2" s="243"/>
      <c r="I2" s="243"/>
      <c r="J2" s="243"/>
      <c r="K2" s="243"/>
      <c r="L2" s="243"/>
      <c r="M2" s="243"/>
      <c r="N2" s="243"/>
      <c r="O2" s="243"/>
      <c r="P2" s="243"/>
      <c r="Q2" s="243"/>
    </row>
    <row r="3" spans="2:16" ht="5.25" customHeight="1">
      <c r="B3" s="45"/>
      <c r="C3" s="42"/>
      <c r="D3" s="42"/>
      <c r="E3" s="42"/>
      <c r="F3" s="42"/>
      <c r="G3" s="42"/>
      <c r="H3" s="42"/>
      <c r="J3" s="42"/>
      <c r="K3" s="42"/>
      <c r="L3" s="42"/>
      <c r="M3" s="42"/>
      <c r="N3" s="42"/>
      <c r="O3" s="42"/>
      <c r="P3" s="42"/>
    </row>
    <row r="4" spans="2:16" ht="13.5" thickBot="1">
      <c r="B4" s="255" t="s">
        <v>62</v>
      </c>
      <c r="C4" s="255"/>
      <c r="D4" s="166" t="s">
        <v>233</v>
      </c>
      <c r="E4" s="49"/>
      <c r="F4" s="42"/>
      <c r="G4" s="42"/>
      <c r="H4" s="42"/>
      <c r="J4" s="42"/>
      <c r="K4" s="42"/>
      <c r="L4" s="42"/>
      <c r="M4" s="42"/>
      <c r="N4" s="42"/>
      <c r="O4" s="42"/>
      <c r="P4" s="42"/>
    </row>
    <row r="5" spans="2:16" ht="13.5" thickBot="1">
      <c r="B5" s="255" t="s">
        <v>63</v>
      </c>
      <c r="C5" s="255"/>
      <c r="D5" s="50">
        <v>1</v>
      </c>
      <c r="E5" s="167" t="s">
        <v>4</v>
      </c>
      <c r="F5" s="51" t="s">
        <v>64</v>
      </c>
      <c r="G5" s="264" t="s">
        <v>236</v>
      </c>
      <c r="H5" s="264"/>
      <c r="I5" s="264"/>
      <c r="J5" s="264"/>
      <c r="K5" s="42"/>
      <c r="L5" s="42"/>
      <c r="M5" s="52" t="s">
        <v>50</v>
      </c>
      <c r="N5" s="53" t="str">
        <f>DQI!I6</f>
        <v>1,2,2,2,2</v>
      </c>
      <c r="O5" s="54"/>
      <c r="P5" s="46" t="s">
        <v>65</v>
      </c>
    </row>
    <row r="6" spans="2:16" ht="27.75" customHeight="1">
      <c r="B6" s="265" t="s">
        <v>66</v>
      </c>
      <c r="C6" s="266"/>
      <c r="D6" s="267" t="s">
        <v>235</v>
      </c>
      <c r="E6" s="268"/>
      <c r="F6" s="268"/>
      <c r="G6" s="268"/>
      <c r="H6" s="268"/>
      <c r="I6" s="268"/>
      <c r="J6" s="268"/>
      <c r="K6" s="268"/>
      <c r="L6" s="268"/>
      <c r="M6" s="268"/>
      <c r="N6" s="268"/>
      <c r="O6" s="269"/>
      <c r="P6" s="55"/>
    </row>
    <row r="7" spans="2:16" ht="13.5" thickBot="1">
      <c r="B7" s="45"/>
      <c r="C7" s="42"/>
      <c r="D7" s="42"/>
      <c r="E7" s="42"/>
      <c r="F7" s="42"/>
      <c r="G7" s="42"/>
      <c r="H7" s="42"/>
      <c r="J7" s="42"/>
      <c r="K7" s="42"/>
      <c r="L7" s="42"/>
      <c r="M7" s="42"/>
      <c r="N7" s="42"/>
      <c r="O7" s="42"/>
      <c r="P7" s="42"/>
    </row>
    <row r="8" spans="1:25" s="57" customFormat="1" ht="13.5" thickBot="1">
      <c r="A8" s="56"/>
      <c r="B8" s="251" t="s">
        <v>67</v>
      </c>
      <c r="C8" s="252"/>
      <c r="D8" s="252"/>
      <c r="E8" s="252"/>
      <c r="F8" s="252"/>
      <c r="G8" s="252"/>
      <c r="H8" s="252"/>
      <c r="I8" s="252"/>
      <c r="J8" s="252"/>
      <c r="K8" s="252"/>
      <c r="L8" s="252"/>
      <c r="M8" s="252"/>
      <c r="N8" s="252"/>
      <c r="O8" s="252"/>
      <c r="P8" s="253"/>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55" t="s">
        <v>68</v>
      </c>
      <c r="C10" s="255"/>
      <c r="D10" s="256" t="s">
        <v>200</v>
      </c>
      <c r="E10" s="257"/>
      <c r="F10" s="42"/>
      <c r="G10" s="42"/>
      <c r="H10" s="42"/>
      <c r="J10" s="42"/>
      <c r="K10" s="42"/>
      <c r="L10" s="42"/>
      <c r="M10" s="42"/>
      <c r="N10" s="42"/>
      <c r="O10" s="42"/>
      <c r="P10" s="42"/>
    </row>
    <row r="11" spans="2:16" ht="12.75">
      <c r="B11" s="270" t="s">
        <v>69</v>
      </c>
      <c r="C11" s="271"/>
      <c r="D11" s="248" t="s">
        <v>205</v>
      </c>
      <c r="E11" s="257"/>
      <c r="F11" s="42"/>
      <c r="G11" s="42"/>
      <c r="H11" s="42"/>
      <c r="J11" s="42"/>
      <c r="K11" s="42"/>
      <c r="L11" s="42"/>
      <c r="M11" s="42"/>
      <c r="N11" s="42"/>
      <c r="O11" s="42"/>
      <c r="P11" s="42"/>
    </row>
    <row r="12" spans="2:16" ht="12.75">
      <c r="B12" s="255" t="s">
        <v>70</v>
      </c>
      <c r="C12" s="255"/>
      <c r="D12" s="254">
        <v>2006</v>
      </c>
      <c r="E12" s="254"/>
      <c r="F12" s="42"/>
      <c r="G12" s="42"/>
      <c r="H12" s="42"/>
      <c r="J12" s="42"/>
      <c r="K12" s="42"/>
      <c r="L12" s="42"/>
      <c r="M12" s="42"/>
      <c r="N12" s="42"/>
      <c r="O12" s="42"/>
      <c r="P12" s="42"/>
    </row>
    <row r="13" spans="2:16" ht="12.75">
      <c r="B13" s="255" t="s">
        <v>71</v>
      </c>
      <c r="C13" s="255"/>
      <c r="D13" s="254" t="s">
        <v>108</v>
      </c>
      <c r="E13" s="254"/>
      <c r="F13" s="42"/>
      <c r="G13" s="42"/>
      <c r="H13" s="42"/>
      <c r="J13" s="42"/>
      <c r="K13" s="42"/>
      <c r="L13" s="42"/>
      <c r="M13" s="42"/>
      <c r="N13" s="42"/>
      <c r="O13" s="42"/>
      <c r="P13" s="42"/>
    </row>
    <row r="14" spans="2:16" ht="12.75">
      <c r="B14" s="255" t="s">
        <v>73</v>
      </c>
      <c r="C14" s="255"/>
      <c r="D14" s="254" t="s">
        <v>74</v>
      </c>
      <c r="E14" s="254"/>
      <c r="F14" s="42"/>
      <c r="G14" s="42"/>
      <c r="H14" s="42"/>
      <c r="J14" s="42"/>
      <c r="K14" s="42"/>
      <c r="L14" s="42"/>
      <c r="M14" s="42"/>
      <c r="N14" s="42"/>
      <c r="O14" s="42"/>
      <c r="P14" s="42"/>
    </row>
    <row r="15" spans="2:16" ht="12.75">
      <c r="B15" s="255" t="s">
        <v>75</v>
      </c>
      <c r="C15" s="255"/>
      <c r="D15" s="254" t="s">
        <v>201</v>
      </c>
      <c r="E15" s="254"/>
      <c r="F15" s="42"/>
      <c r="G15" s="42"/>
      <c r="H15" s="42"/>
      <c r="J15" s="42"/>
      <c r="K15" s="42"/>
      <c r="L15" s="42"/>
      <c r="M15" s="42"/>
      <c r="N15" s="42"/>
      <c r="O15" s="42"/>
      <c r="P15" s="42"/>
    </row>
    <row r="16" spans="2:16" ht="12.75">
      <c r="B16" s="255" t="s">
        <v>76</v>
      </c>
      <c r="C16" s="255"/>
      <c r="D16" s="254" t="s">
        <v>77</v>
      </c>
      <c r="E16" s="254"/>
      <c r="F16" s="42"/>
      <c r="G16" s="42"/>
      <c r="H16" s="42"/>
      <c r="J16" s="42"/>
      <c r="K16" s="42"/>
      <c r="L16" s="42"/>
      <c r="M16" s="42"/>
      <c r="N16" s="42"/>
      <c r="O16" s="42"/>
      <c r="P16" s="42"/>
    </row>
    <row r="17" spans="2:16" ht="18" customHeight="1">
      <c r="B17" s="258" t="s">
        <v>78</v>
      </c>
      <c r="C17" s="259"/>
      <c r="D17" s="260"/>
      <c r="E17" s="260"/>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51" t="s">
        <v>79</v>
      </c>
      <c r="C20" s="252"/>
      <c r="D20" s="252"/>
      <c r="E20" s="252"/>
      <c r="F20" s="252"/>
      <c r="G20" s="252"/>
      <c r="H20" s="252"/>
      <c r="I20" s="252"/>
      <c r="J20" s="252"/>
      <c r="K20" s="252"/>
      <c r="L20" s="252"/>
      <c r="M20" s="252"/>
      <c r="N20" s="252"/>
      <c r="O20" s="252"/>
      <c r="P20" s="253"/>
      <c r="Q20" s="56"/>
      <c r="R20" s="56"/>
      <c r="S20" s="56"/>
      <c r="T20" s="56"/>
      <c r="U20" s="56"/>
      <c r="V20" s="56"/>
      <c r="W20" s="56"/>
      <c r="X20" s="56"/>
      <c r="Y20" s="56"/>
    </row>
    <row r="21" spans="2:16" ht="12.75">
      <c r="B21" s="45"/>
      <c r="C21" s="42"/>
      <c r="D21" s="42"/>
      <c r="E21" s="42"/>
      <c r="F21" s="42"/>
      <c r="G21" s="58" t="s">
        <v>80</v>
      </c>
      <c r="H21" s="42"/>
      <c r="J21" s="42"/>
      <c r="K21" s="42"/>
      <c r="L21" s="42"/>
      <c r="M21" s="42"/>
      <c r="N21" s="42"/>
      <c r="O21" s="42"/>
      <c r="P21" s="42"/>
    </row>
    <row r="22" spans="2:16" ht="12.75">
      <c r="B22" s="45"/>
      <c r="C22" s="59" t="s">
        <v>81</v>
      </c>
      <c r="D22" s="59" t="s">
        <v>82</v>
      </c>
      <c r="E22" s="59" t="s">
        <v>83</v>
      </c>
      <c r="F22" s="59" t="s">
        <v>198</v>
      </c>
      <c r="G22" s="59" t="s">
        <v>199</v>
      </c>
      <c r="H22" s="59" t="s">
        <v>91</v>
      </c>
      <c r="I22" s="59" t="s">
        <v>3</v>
      </c>
      <c r="J22" s="261" t="s">
        <v>85</v>
      </c>
      <c r="K22" s="262"/>
      <c r="L22" s="262"/>
      <c r="M22" s="262"/>
      <c r="N22" s="262"/>
      <c r="O22" s="262"/>
      <c r="P22" s="263"/>
    </row>
    <row r="23" spans="2:16" ht="12.75">
      <c r="B23" s="46"/>
      <c r="C23" s="107" t="s">
        <v>203</v>
      </c>
      <c r="D23" s="110"/>
      <c r="E23" s="172">
        <v>0.000825</v>
      </c>
      <c r="F23" s="109"/>
      <c r="G23" s="111"/>
      <c r="H23" s="114" t="s">
        <v>224</v>
      </c>
      <c r="I23" s="114" t="s">
        <v>310</v>
      </c>
      <c r="J23" s="248" t="s">
        <v>225</v>
      </c>
      <c r="K23" s="249"/>
      <c r="L23" s="249"/>
      <c r="M23" s="249"/>
      <c r="N23" s="249"/>
      <c r="O23" s="249"/>
      <c r="P23" s="250"/>
    </row>
    <row r="24" spans="2:16" ht="12.75">
      <c r="B24" s="46"/>
      <c r="C24" s="107" t="s">
        <v>206</v>
      </c>
      <c r="D24" s="110"/>
      <c r="E24" s="176">
        <v>0.0047</v>
      </c>
      <c r="F24" s="175"/>
      <c r="G24" s="111"/>
      <c r="H24" s="114" t="s">
        <v>204</v>
      </c>
      <c r="I24" s="114">
        <v>1</v>
      </c>
      <c r="J24" s="248" t="s">
        <v>210</v>
      </c>
      <c r="K24" s="249"/>
      <c r="L24" s="249"/>
      <c r="M24" s="249"/>
      <c r="N24" s="249"/>
      <c r="O24" s="249"/>
      <c r="P24" s="250"/>
    </row>
    <row r="25" spans="2:16" ht="12.75">
      <c r="B25" s="46"/>
      <c r="C25" s="107" t="s">
        <v>207</v>
      </c>
      <c r="D25" s="110"/>
      <c r="E25" s="174">
        <v>0.934</v>
      </c>
      <c r="F25" s="109"/>
      <c r="G25" s="111"/>
      <c r="H25" s="114" t="s">
        <v>204</v>
      </c>
      <c r="I25" s="114">
        <v>1</v>
      </c>
      <c r="J25" s="248" t="s">
        <v>211</v>
      </c>
      <c r="K25" s="249"/>
      <c r="L25" s="249"/>
      <c r="M25" s="249"/>
      <c r="N25" s="249"/>
      <c r="O25" s="249"/>
      <c r="P25" s="250"/>
    </row>
    <row r="26" spans="2:16" ht="12.75">
      <c r="B26" s="46"/>
      <c r="C26" s="107" t="s">
        <v>208</v>
      </c>
      <c r="D26" s="110"/>
      <c r="E26" s="177">
        <v>0.0557</v>
      </c>
      <c r="F26" s="109"/>
      <c r="G26" s="111"/>
      <c r="H26" s="114" t="s">
        <v>204</v>
      </c>
      <c r="I26" s="114">
        <v>1</v>
      </c>
      <c r="J26" s="248" t="s">
        <v>212</v>
      </c>
      <c r="K26" s="249"/>
      <c r="L26" s="249"/>
      <c r="M26" s="249"/>
      <c r="N26" s="249"/>
      <c r="O26" s="249"/>
      <c r="P26" s="250"/>
    </row>
    <row r="27" spans="2:16" ht="12.75">
      <c r="B27" s="46"/>
      <c r="C27" s="107" t="s">
        <v>209</v>
      </c>
      <c r="D27" s="110"/>
      <c r="E27" s="176">
        <v>0.0055</v>
      </c>
      <c r="F27" s="109"/>
      <c r="G27" s="111"/>
      <c r="H27" s="114" t="s">
        <v>204</v>
      </c>
      <c r="I27" s="114">
        <v>1</v>
      </c>
      <c r="J27" s="248" t="s">
        <v>232</v>
      </c>
      <c r="K27" s="249"/>
      <c r="L27" s="249"/>
      <c r="M27" s="249"/>
      <c r="N27" s="249"/>
      <c r="O27" s="249"/>
      <c r="P27" s="250"/>
    </row>
    <row r="28" spans="2:16" ht="12.75">
      <c r="B28" s="46"/>
      <c r="C28" s="107" t="s">
        <v>213</v>
      </c>
      <c r="D28" s="110" t="str">
        <f>CONCATENATE(C$23,"*",C24)</f>
        <v>Vent_rate*share_CO2</v>
      </c>
      <c r="E28" s="172">
        <f>$E$23*E24</f>
        <v>3.8775E-06</v>
      </c>
      <c r="F28" s="109"/>
      <c r="G28" s="111"/>
      <c r="H28" s="114" t="s">
        <v>224</v>
      </c>
      <c r="I28" s="114"/>
      <c r="J28" s="248" t="s">
        <v>227</v>
      </c>
      <c r="K28" s="249"/>
      <c r="L28" s="249"/>
      <c r="M28" s="249"/>
      <c r="N28" s="249"/>
      <c r="O28" s="249"/>
      <c r="P28" s="250"/>
    </row>
    <row r="29" spans="2:16" ht="12.75">
      <c r="B29" s="46"/>
      <c r="C29" s="107" t="s">
        <v>214</v>
      </c>
      <c r="D29" s="110" t="str">
        <f>CONCATENATE(C$23,"*",C25)</f>
        <v>Vent_rate*share_CH4</v>
      </c>
      <c r="E29" s="172">
        <f>$E$23*E25</f>
        <v>0.0007705500000000001</v>
      </c>
      <c r="F29" s="109"/>
      <c r="G29" s="111"/>
      <c r="H29" s="114" t="s">
        <v>224</v>
      </c>
      <c r="I29" s="114"/>
      <c r="J29" s="248" t="s">
        <v>228</v>
      </c>
      <c r="K29" s="249"/>
      <c r="L29" s="249"/>
      <c r="M29" s="249"/>
      <c r="N29" s="249"/>
      <c r="O29" s="249"/>
      <c r="P29" s="250"/>
    </row>
    <row r="30" spans="2:16" ht="12.75">
      <c r="B30" s="46"/>
      <c r="C30" s="107" t="s">
        <v>215</v>
      </c>
      <c r="D30" s="110" t="str">
        <f>CONCATENATE(C$23,"*",C26)</f>
        <v>Vent_rate*share_NMVOC</v>
      </c>
      <c r="E30" s="172">
        <f>$E$23*E26</f>
        <v>4.59525E-05</v>
      </c>
      <c r="F30" s="109"/>
      <c r="G30" s="111"/>
      <c r="H30" s="114" t="s">
        <v>224</v>
      </c>
      <c r="I30" s="114"/>
      <c r="J30" s="248" t="s">
        <v>226</v>
      </c>
      <c r="K30" s="249"/>
      <c r="L30" s="249"/>
      <c r="M30" s="249"/>
      <c r="N30" s="249"/>
      <c r="O30" s="249"/>
      <c r="P30" s="250"/>
    </row>
    <row r="31" spans="2:16" ht="12.75">
      <c r="B31" s="46"/>
      <c r="C31" s="107" t="s">
        <v>216</v>
      </c>
      <c r="D31" s="110" t="str">
        <f>CONCATENATE(C$23,"*",C27)</f>
        <v>Vent_rate*share_N2</v>
      </c>
      <c r="E31" s="172">
        <f>$E$23*E27</f>
        <v>4.537499999999999E-06</v>
      </c>
      <c r="F31" s="109"/>
      <c r="G31" s="111"/>
      <c r="H31" s="114" t="s">
        <v>224</v>
      </c>
      <c r="I31" s="114"/>
      <c r="J31" s="248" t="s">
        <v>229</v>
      </c>
      <c r="K31" s="249"/>
      <c r="L31" s="249"/>
      <c r="M31" s="249"/>
      <c r="N31" s="249"/>
      <c r="O31" s="249"/>
      <c r="P31" s="250"/>
    </row>
    <row r="32" spans="2:16" ht="12.75">
      <c r="B32" s="46"/>
      <c r="C32" s="107" t="s">
        <v>222</v>
      </c>
      <c r="D32" s="110" t="s">
        <v>223</v>
      </c>
      <c r="E32" s="178">
        <f>1+E23</f>
        <v>1.000825</v>
      </c>
      <c r="F32" s="109"/>
      <c r="G32" s="111"/>
      <c r="H32" s="114" t="s">
        <v>224</v>
      </c>
      <c r="I32" s="114"/>
      <c r="J32" s="248" t="s">
        <v>234</v>
      </c>
      <c r="K32" s="249"/>
      <c r="L32" s="249"/>
      <c r="M32" s="249"/>
      <c r="N32" s="249"/>
      <c r="O32" s="249"/>
      <c r="P32" s="250"/>
    </row>
    <row r="33" spans="2:16" ht="12.75">
      <c r="B33" s="46"/>
      <c r="C33" s="107"/>
      <c r="D33" s="110"/>
      <c r="E33" s="174"/>
      <c r="F33" s="109"/>
      <c r="G33" s="111"/>
      <c r="H33" s="114"/>
      <c r="I33" s="114"/>
      <c r="J33" s="248"/>
      <c r="K33" s="249"/>
      <c r="L33" s="249"/>
      <c r="M33" s="249"/>
      <c r="N33" s="249"/>
      <c r="O33" s="249"/>
      <c r="P33" s="250"/>
    </row>
    <row r="34" spans="2:16" ht="12.75">
      <c r="B34" s="45"/>
      <c r="C34" s="60" t="s">
        <v>86</v>
      </c>
      <c r="D34" s="69" t="s">
        <v>97</v>
      </c>
      <c r="E34" s="61"/>
      <c r="F34" s="61"/>
      <c r="G34" s="61"/>
      <c r="H34" s="62"/>
      <c r="I34" s="170"/>
      <c r="J34" s="63"/>
      <c r="K34" s="63"/>
      <c r="L34" s="63"/>
      <c r="M34" s="63"/>
      <c r="N34" s="63"/>
      <c r="O34" s="63"/>
      <c r="P34" s="64"/>
    </row>
    <row r="35" spans="2:16" ht="13.5" thickBot="1">
      <c r="B35" s="45"/>
      <c r="C35" s="42"/>
      <c r="D35" s="42"/>
      <c r="E35" s="42"/>
      <c r="F35" s="42"/>
      <c r="G35" s="42"/>
      <c r="H35" s="42"/>
      <c r="J35" s="42"/>
      <c r="K35" s="42"/>
      <c r="L35" s="42"/>
      <c r="M35" s="42"/>
      <c r="N35" s="42"/>
      <c r="O35" s="42"/>
      <c r="P35" s="42"/>
    </row>
    <row r="36" spans="1:25" s="57" customFormat="1" ht="13.5" thickBot="1">
      <c r="A36" s="56"/>
      <c r="B36" s="251" t="s">
        <v>87</v>
      </c>
      <c r="C36" s="252"/>
      <c r="D36" s="252"/>
      <c r="E36" s="252"/>
      <c r="F36" s="252"/>
      <c r="G36" s="252"/>
      <c r="H36" s="252"/>
      <c r="I36" s="252"/>
      <c r="J36" s="252"/>
      <c r="K36" s="252"/>
      <c r="L36" s="252"/>
      <c r="M36" s="252"/>
      <c r="N36" s="252"/>
      <c r="O36" s="252"/>
      <c r="P36" s="253"/>
      <c r="Q36" s="56"/>
      <c r="R36" s="56"/>
      <c r="S36" s="56"/>
      <c r="T36" s="56"/>
      <c r="U36" s="56"/>
      <c r="V36" s="56"/>
      <c r="W36" s="56"/>
      <c r="X36" s="56"/>
      <c r="Y36" s="56"/>
    </row>
    <row r="37" spans="2:16" ht="12.75">
      <c r="B37" s="45"/>
      <c r="C37" s="42"/>
      <c r="D37" s="42"/>
      <c r="E37" s="42"/>
      <c r="F37" s="42"/>
      <c r="G37" s="42"/>
      <c r="H37" s="58" t="s">
        <v>88</v>
      </c>
      <c r="J37" s="42"/>
      <c r="K37" s="42"/>
      <c r="L37" s="42"/>
      <c r="M37" s="42"/>
      <c r="N37" s="42"/>
      <c r="O37" s="42"/>
      <c r="P37" s="42"/>
    </row>
    <row r="38" spans="2:16" ht="12.75">
      <c r="B38" s="45"/>
      <c r="C38" s="59" t="s">
        <v>89</v>
      </c>
      <c r="D38" s="59" t="s">
        <v>90</v>
      </c>
      <c r="E38" s="59" t="s">
        <v>83</v>
      </c>
      <c r="F38" s="59" t="s">
        <v>84</v>
      </c>
      <c r="G38" s="59" t="s">
        <v>89</v>
      </c>
      <c r="H38" s="59" t="s">
        <v>91</v>
      </c>
      <c r="I38" s="59" t="s">
        <v>92</v>
      </c>
      <c r="J38" s="59" t="s">
        <v>93</v>
      </c>
      <c r="K38" s="59" t="s">
        <v>198</v>
      </c>
      <c r="L38" s="59" t="s">
        <v>199</v>
      </c>
      <c r="M38" s="59" t="s">
        <v>94</v>
      </c>
      <c r="N38" s="59" t="s">
        <v>95</v>
      </c>
      <c r="O38" s="59" t="s">
        <v>3</v>
      </c>
      <c r="P38" s="59" t="s">
        <v>85</v>
      </c>
    </row>
    <row r="39" spans="2:16" ht="12.75">
      <c r="B39" s="45"/>
      <c r="C39" s="65" t="s">
        <v>222</v>
      </c>
      <c r="D39" s="106" t="s">
        <v>230</v>
      </c>
      <c r="E39" s="173">
        <v>1</v>
      </c>
      <c r="F39" s="65" t="s">
        <v>4</v>
      </c>
      <c r="G39" s="183">
        <f>IF($C39="",1,VLOOKUP($C39,$C$22:$H$33,3,FALSE))</f>
        <v>1.000825</v>
      </c>
      <c r="H39" s="153">
        <f>IF($C39="","",VLOOKUP($C39,$C$22:$H$33,4,FALSE))</f>
        <v>0</v>
      </c>
      <c r="I39" s="179">
        <f>IF(D39="","",E39*G39*$D$5)</f>
        <v>1.000825</v>
      </c>
      <c r="J39" s="65" t="s">
        <v>4</v>
      </c>
      <c r="K39" s="65"/>
      <c r="L39" s="65"/>
      <c r="M39" s="66" t="s">
        <v>96</v>
      </c>
      <c r="N39" s="65"/>
      <c r="O39" s="67"/>
      <c r="P39" s="67" t="s">
        <v>231</v>
      </c>
    </row>
    <row r="40" spans="2:16" ht="12.75">
      <c r="B40" s="45"/>
      <c r="C40" s="65"/>
      <c r="D40" s="106"/>
      <c r="E40" s="65"/>
      <c r="F40" s="65"/>
      <c r="G40" s="152">
        <f>IF($C40="",1,VLOOKUP($C40,$C$22:$H$23,3,FALSE))</f>
        <v>1</v>
      </c>
      <c r="H40" s="153">
        <f>IF($C40="","",VLOOKUP($C40,$C$22:$H$23,4,FALSE))</f>
      </c>
      <c r="I40" s="154">
        <f>IF(D40="","",E40*G40*$D$5)</f>
      </c>
      <c r="J40" s="65"/>
      <c r="K40" s="65"/>
      <c r="L40" s="65"/>
      <c r="M40" s="66"/>
      <c r="N40" s="65"/>
      <c r="O40" s="67"/>
      <c r="P40" s="67"/>
    </row>
    <row r="41" spans="2:16" ht="12.75">
      <c r="B41" s="45"/>
      <c r="C41" s="68" t="s">
        <v>86</v>
      </c>
      <c r="D41" s="69" t="s">
        <v>97</v>
      </c>
      <c r="E41" s="70" t="s">
        <v>98</v>
      </c>
      <c r="F41" s="69"/>
      <c r="G41" s="69"/>
      <c r="H41" s="69"/>
      <c r="I41" s="70" t="s">
        <v>99</v>
      </c>
      <c r="J41" s="69"/>
      <c r="K41" s="69"/>
      <c r="L41" s="69"/>
      <c r="M41" s="70"/>
      <c r="N41" s="69" t="s">
        <v>33</v>
      </c>
      <c r="O41" s="71"/>
      <c r="P41" s="71"/>
    </row>
    <row r="42" s="42" customFormat="1" ht="13.5" thickBot="1">
      <c r="B42" s="45"/>
    </row>
    <row r="43" spans="1:25" s="57" customFormat="1" ht="13.5" thickBot="1">
      <c r="A43" s="56"/>
      <c r="B43" s="251" t="s">
        <v>100</v>
      </c>
      <c r="C43" s="252"/>
      <c r="D43" s="252"/>
      <c r="E43" s="252"/>
      <c r="F43" s="252"/>
      <c r="G43" s="252"/>
      <c r="H43" s="252"/>
      <c r="I43" s="252"/>
      <c r="J43" s="252"/>
      <c r="K43" s="252"/>
      <c r="L43" s="252"/>
      <c r="M43" s="252"/>
      <c r="N43" s="252"/>
      <c r="O43" s="252"/>
      <c r="P43" s="253"/>
      <c r="Q43" s="56"/>
      <c r="R43" s="56"/>
      <c r="S43" s="56"/>
      <c r="T43" s="56"/>
      <c r="U43" s="56"/>
      <c r="V43" s="56"/>
      <c r="W43" s="56"/>
      <c r="X43" s="56"/>
      <c r="Y43" s="56"/>
    </row>
    <row r="44" spans="2:16" ht="12.75">
      <c r="B44" s="45"/>
      <c r="C44" s="42"/>
      <c r="D44" s="42"/>
      <c r="E44" s="42"/>
      <c r="F44" s="42"/>
      <c r="G44" s="42"/>
      <c r="H44" s="58" t="s">
        <v>101</v>
      </c>
      <c r="J44" s="42"/>
      <c r="K44" s="42"/>
      <c r="L44" s="42"/>
      <c r="M44" s="42"/>
      <c r="N44" s="42"/>
      <c r="O44" s="42"/>
      <c r="P44" s="42"/>
    </row>
    <row r="45" spans="2:16" ht="12.75">
      <c r="B45" s="45"/>
      <c r="C45" s="59" t="s">
        <v>89</v>
      </c>
      <c r="D45" s="59" t="s">
        <v>90</v>
      </c>
      <c r="E45" s="59" t="s">
        <v>83</v>
      </c>
      <c r="F45" s="59" t="s">
        <v>84</v>
      </c>
      <c r="G45" s="59" t="s">
        <v>89</v>
      </c>
      <c r="H45" s="59" t="s">
        <v>91</v>
      </c>
      <c r="I45" s="59" t="s">
        <v>92</v>
      </c>
      <c r="J45" s="59" t="s">
        <v>93</v>
      </c>
      <c r="K45" s="59"/>
      <c r="L45" s="59"/>
      <c r="M45" s="59" t="s">
        <v>94</v>
      </c>
      <c r="N45" s="59" t="s">
        <v>95</v>
      </c>
      <c r="O45" s="59" t="s">
        <v>3</v>
      </c>
      <c r="P45" s="59" t="s">
        <v>85</v>
      </c>
    </row>
    <row r="46" spans="2:16" ht="12.75">
      <c r="B46" s="45"/>
      <c r="C46" s="106"/>
      <c r="D46" s="113" t="str">
        <f>G5</f>
        <v>Natural Gas Processed</v>
      </c>
      <c r="E46" s="124">
        <v>1</v>
      </c>
      <c r="F46" s="124" t="s">
        <v>4</v>
      </c>
      <c r="G46" s="152">
        <f>IF($C46="",1,VLOOKUP($C46,$C$22:$H$31,3,FALSE))</f>
        <v>1</v>
      </c>
      <c r="H46" s="153">
        <f>IF($C46="","",VLOOKUP($C46,$C$22:$H$23,4,FALSE))</f>
      </c>
      <c r="I46" s="171">
        <f aca="true" t="shared" si="0" ref="I46:I51">IF(D46="","",E46*G46*$D$5)</f>
        <v>1</v>
      </c>
      <c r="J46" s="124" t="s">
        <v>4</v>
      </c>
      <c r="K46" s="124"/>
      <c r="L46" s="124"/>
      <c r="M46" s="66" t="s">
        <v>96</v>
      </c>
      <c r="N46" s="65"/>
      <c r="O46" s="116"/>
      <c r="P46" s="105" t="s">
        <v>103</v>
      </c>
    </row>
    <row r="47" spans="2:16" ht="12.75">
      <c r="B47" s="45"/>
      <c r="C47" s="106" t="s">
        <v>213</v>
      </c>
      <c r="D47" s="113" t="s">
        <v>218</v>
      </c>
      <c r="E47" s="124">
        <v>1</v>
      </c>
      <c r="F47" s="124" t="s">
        <v>4</v>
      </c>
      <c r="G47" s="152">
        <f>IF($C47="",1,VLOOKUP($C47,$C$22:$H$31,3,FALSE))</f>
        <v>3.8775E-06</v>
      </c>
      <c r="H47" s="153">
        <f>IF($C47="","",VLOOKUP($C47,$C$22:$H$31,4,FALSE))</f>
        <v>0</v>
      </c>
      <c r="I47" s="171">
        <f t="shared" si="0"/>
        <v>3.8775E-06</v>
      </c>
      <c r="J47" s="124" t="s">
        <v>4</v>
      </c>
      <c r="K47" s="124"/>
      <c r="L47" s="124"/>
      <c r="M47" s="66"/>
      <c r="N47" s="112"/>
      <c r="O47" s="67"/>
      <c r="P47" s="115" t="s">
        <v>217</v>
      </c>
    </row>
    <row r="48" spans="2:16" ht="12.75">
      <c r="B48" s="45"/>
      <c r="C48" s="106" t="s">
        <v>214</v>
      </c>
      <c r="D48" s="113" t="s">
        <v>219</v>
      </c>
      <c r="E48" s="124">
        <v>1</v>
      </c>
      <c r="F48" s="124" t="s">
        <v>4</v>
      </c>
      <c r="G48" s="152">
        <f>IF($C48="",1,VLOOKUP($C48,$C$22:$H$31,3,FALSE))</f>
        <v>0.0007705500000000001</v>
      </c>
      <c r="H48" s="153">
        <f>IF($C48="","",VLOOKUP($C48,$C$22:$H$31,4,FALSE))</f>
        <v>0</v>
      </c>
      <c r="I48" s="171">
        <f t="shared" si="0"/>
        <v>0.0007705500000000001</v>
      </c>
      <c r="J48" s="124" t="s">
        <v>4</v>
      </c>
      <c r="K48" s="124"/>
      <c r="L48" s="124"/>
      <c r="M48" s="66"/>
      <c r="N48" s="112"/>
      <c r="O48" s="67"/>
      <c r="P48" s="115" t="s">
        <v>217</v>
      </c>
    </row>
    <row r="49" spans="2:16" ht="12.75">
      <c r="B49" s="45"/>
      <c r="C49" s="106" t="s">
        <v>215</v>
      </c>
      <c r="D49" s="113" t="s">
        <v>220</v>
      </c>
      <c r="E49" s="124">
        <v>1</v>
      </c>
      <c r="F49" s="124" t="s">
        <v>4</v>
      </c>
      <c r="G49" s="152">
        <f>IF($C49="",1,VLOOKUP($C49,$C$22:$H$31,3,FALSE))</f>
        <v>4.59525E-05</v>
      </c>
      <c r="H49" s="153">
        <f>IF($C49="","",VLOOKUP($C49,$C$22:$H$31,4,FALSE))</f>
        <v>0</v>
      </c>
      <c r="I49" s="171">
        <f t="shared" si="0"/>
        <v>4.59525E-05</v>
      </c>
      <c r="J49" s="124" t="s">
        <v>4</v>
      </c>
      <c r="K49" s="124"/>
      <c r="L49" s="124"/>
      <c r="M49" s="66"/>
      <c r="N49" s="112"/>
      <c r="O49" s="67"/>
      <c r="P49" s="115" t="s">
        <v>217</v>
      </c>
    </row>
    <row r="50" spans="2:16" ht="12.75">
      <c r="B50" s="45"/>
      <c r="C50" s="106" t="s">
        <v>216</v>
      </c>
      <c r="D50" s="113" t="s">
        <v>221</v>
      </c>
      <c r="E50" s="124">
        <v>1</v>
      </c>
      <c r="F50" s="124" t="s">
        <v>4</v>
      </c>
      <c r="G50" s="152">
        <f>IF($C50="",1,VLOOKUP($C50,$C$22:$H$31,3,FALSE))</f>
        <v>4.537499999999999E-06</v>
      </c>
      <c r="H50" s="153">
        <f>IF($C50="","",VLOOKUP($C50,$C$22:$H$31,4,FALSE))</f>
        <v>0</v>
      </c>
      <c r="I50" s="171">
        <f t="shared" si="0"/>
        <v>4.537499999999999E-06</v>
      </c>
      <c r="J50" s="124" t="s">
        <v>4</v>
      </c>
      <c r="K50" s="124"/>
      <c r="L50" s="124"/>
      <c r="M50" s="66"/>
      <c r="N50" s="112"/>
      <c r="O50" s="67"/>
      <c r="P50" s="115" t="s">
        <v>217</v>
      </c>
    </row>
    <row r="51" spans="2:16" ht="12.75">
      <c r="B51" s="45"/>
      <c r="C51" s="106"/>
      <c r="D51" s="113"/>
      <c r="E51" s="124"/>
      <c r="F51" s="124"/>
      <c r="G51" s="152">
        <f>IF($C51="",1,VLOOKUP($C51,$C$22:$H$23,3,FALSE))</f>
        <v>1</v>
      </c>
      <c r="H51" s="153">
        <f>IF($C51="","",VLOOKUP($C51,$C$22:$H$23,4,FALSE))</f>
      </c>
      <c r="I51" s="154">
        <f t="shared" si="0"/>
      </c>
      <c r="J51" s="124"/>
      <c r="K51" s="124"/>
      <c r="L51" s="124"/>
      <c r="M51" s="66"/>
      <c r="N51" s="112"/>
      <c r="O51" s="67"/>
      <c r="P51" s="115"/>
    </row>
    <row r="52" spans="2:16" ht="12.75">
      <c r="B52" s="45"/>
      <c r="C52" s="68" t="s">
        <v>86</v>
      </c>
      <c r="D52" s="72" t="s">
        <v>97</v>
      </c>
      <c r="E52" s="70" t="s">
        <v>98</v>
      </c>
      <c r="F52" s="69"/>
      <c r="G52" s="125"/>
      <c r="H52" s="73"/>
      <c r="I52" s="73"/>
      <c r="J52" s="69"/>
      <c r="K52" s="69"/>
      <c r="L52" s="69"/>
      <c r="M52" s="70"/>
      <c r="N52" s="69" t="s">
        <v>33</v>
      </c>
      <c r="O52" s="71"/>
      <c r="P52" s="71"/>
    </row>
    <row r="53" spans="2:16" ht="12.75">
      <c r="B53" s="45"/>
      <c r="C53" s="42"/>
      <c r="D53" s="42"/>
      <c r="E53" s="42"/>
      <c r="F53" s="42"/>
      <c r="G53" s="42"/>
      <c r="H53" s="42"/>
      <c r="J53" s="42"/>
      <c r="K53" s="42"/>
      <c r="L53" s="42"/>
      <c r="M53" s="42"/>
      <c r="N53" s="42"/>
      <c r="O53" s="42"/>
      <c r="P53" s="42"/>
    </row>
    <row r="54" spans="2:16" ht="12.75">
      <c r="B54" s="45"/>
      <c r="C54" s="42"/>
      <c r="D54" s="42"/>
      <c r="E54" s="42"/>
      <c r="F54" s="42"/>
      <c r="G54" s="42"/>
      <c r="H54" s="42"/>
      <c r="J54" s="42"/>
      <c r="K54" s="42"/>
      <c r="L54" s="42"/>
      <c r="M54" s="42"/>
      <c r="N54" s="42"/>
      <c r="O54" s="42"/>
      <c r="P54" s="42"/>
    </row>
    <row r="55" spans="2:16" ht="12.75">
      <c r="B55" s="45"/>
      <c r="C55" s="42"/>
      <c r="D55" s="42"/>
      <c r="E55" s="42"/>
      <c r="F55" s="42"/>
      <c r="G55" s="42"/>
      <c r="H55" s="42"/>
      <c r="J55" s="42"/>
      <c r="K55" s="42"/>
      <c r="L55" s="42"/>
      <c r="M55" s="42"/>
      <c r="N55" s="42"/>
      <c r="O55" s="42"/>
      <c r="P55" s="42"/>
    </row>
    <row r="56" spans="2:16" ht="12.75">
      <c r="B56" s="45"/>
      <c r="C56" s="42"/>
      <c r="D56" s="42"/>
      <c r="E56" s="42"/>
      <c r="F56" s="42"/>
      <c r="G56" s="42"/>
      <c r="H56" s="42"/>
      <c r="J56" s="42"/>
      <c r="K56" s="42"/>
      <c r="L56" s="42"/>
      <c r="M56" s="42"/>
      <c r="N56" s="42"/>
      <c r="O56" s="42"/>
      <c r="P56" s="42"/>
    </row>
    <row r="57" spans="2:16" ht="12.75">
      <c r="B57" s="45"/>
      <c r="C57" s="42"/>
      <c r="D57" s="42"/>
      <c r="E57" s="42"/>
      <c r="F57" s="42"/>
      <c r="G57" s="42"/>
      <c r="H57" s="42"/>
      <c r="J57" s="42"/>
      <c r="K57" s="42"/>
      <c r="L57" s="42"/>
      <c r="M57" s="42"/>
      <c r="N57" s="42"/>
      <c r="O57" s="42"/>
      <c r="P57" s="42"/>
    </row>
    <row r="58" spans="2:16" ht="12.75">
      <c r="B58" s="45"/>
      <c r="C58" s="42"/>
      <c r="D58" s="42"/>
      <c r="E58" s="42"/>
      <c r="F58" s="42"/>
      <c r="G58" s="42"/>
      <c r="H58" s="42"/>
      <c r="J58" s="42"/>
      <c r="K58" s="42"/>
      <c r="L58" s="42"/>
      <c r="M58" s="42"/>
      <c r="N58" s="42"/>
      <c r="O58" s="42"/>
      <c r="P58" s="42"/>
    </row>
    <row r="59" spans="2:16" ht="12.75">
      <c r="B59" s="45"/>
      <c r="C59" s="42"/>
      <c r="D59" s="42"/>
      <c r="E59" s="42"/>
      <c r="F59" s="42"/>
      <c r="G59" s="42"/>
      <c r="H59" s="42"/>
      <c r="J59" s="42"/>
      <c r="K59" s="42"/>
      <c r="L59" s="42"/>
      <c r="M59" s="42"/>
      <c r="N59" s="42"/>
      <c r="O59" s="42"/>
      <c r="P59" s="42"/>
    </row>
    <row r="60" spans="2:16" ht="12.75">
      <c r="B60" s="45"/>
      <c r="C60" s="42"/>
      <c r="D60" s="42"/>
      <c r="E60" s="42"/>
      <c r="F60" s="42"/>
      <c r="G60" s="42"/>
      <c r="H60" s="42"/>
      <c r="J60" s="42"/>
      <c r="K60" s="42"/>
      <c r="L60" s="42"/>
      <c r="M60" s="42"/>
      <c r="N60" s="42"/>
      <c r="O60" s="42"/>
      <c r="P60" s="42"/>
    </row>
    <row r="61" spans="2:16" ht="12.75">
      <c r="B61" s="45"/>
      <c r="C61" s="42"/>
      <c r="D61" s="42"/>
      <c r="E61" s="42"/>
      <c r="F61" s="42"/>
      <c r="G61" s="42"/>
      <c r="H61" s="42"/>
      <c r="J61" s="42"/>
      <c r="K61" s="42"/>
      <c r="L61" s="42"/>
      <c r="M61" s="42"/>
      <c r="N61" s="42"/>
      <c r="O61" s="42"/>
      <c r="P61" s="42"/>
    </row>
    <row r="62" spans="2:16" ht="12.75">
      <c r="B62" s="45"/>
      <c r="C62" s="42"/>
      <c r="D62" s="42"/>
      <c r="E62" s="42"/>
      <c r="F62" s="42"/>
      <c r="G62" s="42"/>
      <c r="H62" s="42"/>
      <c r="J62" s="42"/>
      <c r="K62" s="42"/>
      <c r="L62" s="42"/>
      <c r="M62" s="42"/>
      <c r="N62" s="42"/>
      <c r="O62" s="42"/>
      <c r="P62" s="42"/>
    </row>
    <row r="63" spans="2:16" ht="12.75">
      <c r="B63" s="45"/>
      <c r="C63" s="42"/>
      <c r="D63" s="42"/>
      <c r="E63" s="42"/>
      <c r="F63" s="42"/>
      <c r="G63" s="42"/>
      <c r="H63" s="42"/>
      <c r="J63" s="42"/>
      <c r="K63" s="42"/>
      <c r="L63" s="42"/>
      <c r="M63" s="42"/>
      <c r="N63" s="42"/>
      <c r="O63" s="42"/>
      <c r="P63" s="42"/>
    </row>
    <row r="64" spans="2:16" ht="12.75">
      <c r="B64" s="45"/>
      <c r="C64" s="42"/>
      <c r="D64" s="42"/>
      <c r="E64" s="42"/>
      <c r="F64" s="42"/>
      <c r="G64" s="42"/>
      <c r="H64" s="42"/>
      <c r="J64" s="42"/>
      <c r="K64" s="42"/>
      <c r="L64" s="42"/>
      <c r="M64" s="42"/>
      <c r="N64" s="42"/>
      <c r="O64" s="42"/>
      <c r="P64" s="42"/>
    </row>
    <row r="65" spans="2:16" ht="12.75">
      <c r="B65" s="45"/>
      <c r="C65" s="42"/>
      <c r="D65" s="42"/>
      <c r="E65" s="42"/>
      <c r="F65" s="42"/>
      <c r="G65" s="42"/>
      <c r="H65" s="42"/>
      <c r="J65" s="42"/>
      <c r="K65" s="42"/>
      <c r="L65" s="42"/>
      <c r="M65" s="42"/>
      <c r="N65" s="42"/>
      <c r="O65" s="42"/>
      <c r="P65" s="42"/>
    </row>
    <row r="66" spans="2:16" ht="12.75">
      <c r="B66" s="45"/>
      <c r="C66" s="42"/>
      <c r="D66" s="42"/>
      <c r="E66" s="42"/>
      <c r="F66" s="42"/>
      <c r="G66" s="42"/>
      <c r="H66" s="42"/>
      <c r="J66" s="42"/>
      <c r="K66" s="42"/>
      <c r="L66" s="42"/>
      <c r="M66" s="42"/>
      <c r="N66" s="42"/>
      <c r="O66" s="42"/>
      <c r="P66" s="42"/>
    </row>
    <row r="67" spans="2:16" ht="12.75">
      <c r="B67" s="45"/>
      <c r="C67" s="42"/>
      <c r="D67" s="42"/>
      <c r="E67" s="42"/>
      <c r="F67" s="42"/>
      <c r="G67" s="42"/>
      <c r="H67" s="42"/>
      <c r="J67" s="42"/>
      <c r="K67" s="42"/>
      <c r="L67" s="42"/>
      <c r="M67" s="42"/>
      <c r="N67" s="42"/>
      <c r="O67" s="42"/>
      <c r="P67" s="42"/>
    </row>
    <row r="68" spans="2:16" ht="12.75">
      <c r="B68" s="45"/>
      <c r="C68" s="42"/>
      <c r="D68" s="42"/>
      <c r="E68" s="42"/>
      <c r="F68" s="42"/>
      <c r="G68" s="42"/>
      <c r="H68" s="42"/>
      <c r="J68" s="42"/>
      <c r="K68" s="42"/>
      <c r="L68" s="42"/>
      <c r="M68" s="42"/>
      <c r="N68" s="42"/>
      <c r="O68" s="42"/>
      <c r="P68" s="42"/>
    </row>
    <row r="69" spans="2:16" ht="12.75">
      <c r="B69" s="45"/>
      <c r="C69" s="42"/>
      <c r="D69" s="42"/>
      <c r="E69" s="42"/>
      <c r="F69" s="42"/>
      <c r="G69" s="42"/>
      <c r="H69" s="42"/>
      <c r="J69" s="42"/>
      <c r="K69" s="42"/>
      <c r="L69" s="42"/>
      <c r="M69" s="42"/>
      <c r="N69" s="42"/>
      <c r="O69" s="42"/>
      <c r="P69" s="42"/>
    </row>
    <row r="70" spans="2:16" ht="12.75">
      <c r="B70" s="45"/>
      <c r="C70" s="42"/>
      <c r="D70" s="42"/>
      <c r="E70" s="42"/>
      <c r="F70" s="42"/>
      <c r="G70" s="42"/>
      <c r="H70" s="42"/>
      <c r="J70" s="42"/>
      <c r="K70" s="42"/>
      <c r="L70" s="42"/>
      <c r="M70" s="42"/>
      <c r="N70" s="42"/>
      <c r="O70" s="42"/>
      <c r="P70" s="42"/>
    </row>
    <row r="71" spans="2:16" ht="12.75">
      <c r="B71" s="45"/>
      <c r="C71" s="42"/>
      <c r="D71" s="42"/>
      <c r="E71" s="42"/>
      <c r="F71" s="42"/>
      <c r="G71" s="42"/>
      <c r="H71" s="42"/>
      <c r="J71" s="42"/>
      <c r="K71" s="42"/>
      <c r="L71" s="42"/>
      <c r="M71" s="42"/>
      <c r="N71" s="42"/>
      <c r="O71" s="42"/>
      <c r="P71" s="42"/>
    </row>
    <row r="72" spans="2:16" ht="12.75">
      <c r="B72" s="45"/>
      <c r="C72" s="42"/>
      <c r="D72" s="42"/>
      <c r="E72" s="42"/>
      <c r="F72" s="42"/>
      <c r="G72" s="42"/>
      <c r="H72" s="42"/>
      <c r="J72" s="42"/>
      <c r="K72" s="42"/>
      <c r="L72" s="42"/>
      <c r="M72" s="42"/>
      <c r="N72" s="42"/>
      <c r="O72" s="42"/>
      <c r="P72" s="42"/>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74" t="s">
        <v>104</v>
      </c>
      <c r="C108" s="42"/>
      <c r="D108" s="42"/>
      <c r="E108" s="42"/>
      <c r="F108" s="42"/>
      <c r="G108" s="42"/>
      <c r="H108" s="42"/>
      <c r="J108" s="42"/>
      <c r="K108" s="42"/>
      <c r="L108" s="42"/>
      <c r="M108" s="42"/>
      <c r="N108" s="42"/>
      <c r="O108" s="42"/>
      <c r="P108" s="42"/>
    </row>
    <row r="109" spans="1:25" s="75" customFormat="1" ht="12.75">
      <c r="A109" s="45"/>
      <c r="B109" s="45"/>
      <c r="C109" s="45" t="s">
        <v>105</v>
      </c>
      <c r="D109" s="45" t="s">
        <v>106</v>
      </c>
      <c r="E109" s="45" t="s">
        <v>107</v>
      </c>
      <c r="F109" s="45"/>
      <c r="G109" s="45"/>
      <c r="H109" s="45" t="s">
        <v>95</v>
      </c>
      <c r="I109" s="45"/>
      <c r="J109" s="45" t="s">
        <v>94</v>
      </c>
      <c r="K109" s="45"/>
      <c r="L109" s="45"/>
      <c r="M109" s="45"/>
      <c r="N109" s="45"/>
      <c r="O109" s="45"/>
      <c r="P109" s="45"/>
      <c r="Q109" s="45"/>
      <c r="R109" s="45"/>
      <c r="S109" s="45"/>
      <c r="T109" s="45"/>
      <c r="U109" s="45"/>
      <c r="V109" s="45"/>
      <c r="W109" s="45"/>
      <c r="X109" s="45"/>
      <c r="Y109" s="45"/>
    </row>
    <row r="110" spans="2:16" ht="12.75">
      <c r="B110" s="45"/>
      <c r="C110" s="76" t="s">
        <v>33</v>
      </c>
      <c r="D110" s="76" t="s">
        <v>33</v>
      </c>
      <c r="E110" s="76" t="s">
        <v>33</v>
      </c>
      <c r="F110" s="42"/>
      <c r="G110" s="42"/>
      <c r="H110" s="76" t="s">
        <v>33</v>
      </c>
      <c r="J110" s="42"/>
      <c r="K110" s="42"/>
      <c r="L110" s="42"/>
      <c r="M110" s="42"/>
      <c r="N110" s="42"/>
      <c r="O110" s="42"/>
      <c r="P110" s="42"/>
    </row>
    <row r="111" spans="2:16" ht="12.75">
      <c r="B111" s="45"/>
      <c r="C111" s="46" t="s">
        <v>108</v>
      </c>
      <c r="D111" s="42" t="s">
        <v>109</v>
      </c>
      <c r="E111" s="42" t="s">
        <v>110</v>
      </c>
      <c r="F111" s="42"/>
      <c r="G111" s="42"/>
      <c r="H111" s="42" t="s">
        <v>111</v>
      </c>
      <c r="J111" s="42" t="s">
        <v>96</v>
      </c>
      <c r="K111" s="42"/>
      <c r="L111" s="42"/>
      <c r="M111" s="42"/>
      <c r="N111" s="42"/>
      <c r="O111" s="42"/>
      <c r="P111" s="42"/>
    </row>
    <row r="112" spans="2:16" ht="12.75">
      <c r="B112" s="45"/>
      <c r="C112" s="42" t="s">
        <v>112</v>
      </c>
      <c r="D112" s="42" t="s">
        <v>113</v>
      </c>
      <c r="E112" s="42" t="s">
        <v>77</v>
      </c>
      <c r="F112" s="42"/>
      <c r="G112" s="42"/>
      <c r="H112" s="42" t="s">
        <v>102</v>
      </c>
      <c r="J112" s="42" t="s">
        <v>114</v>
      </c>
      <c r="K112" s="42"/>
      <c r="L112" s="42"/>
      <c r="M112" s="42"/>
      <c r="N112" s="42"/>
      <c r="O112" s="42"/>
      <c r="P112" s="42"/>
    </row>
    <row r="113" spans="2:16" ht="12.75">
      <c r="B113" s="45"/>
      <c r="C113" s="42" t="s">
        <v>115</v>
      </c>
      <c r="D113" s="42" t="s">
        <v>74</v>
      </c>
      <c r="E113" s="42" t="s">
        <v>116</v>
      </c>
      <c r="F113" s="42"/>
      <c r="G113" s="42"/>
      <c r="H113" s="42" t="s">
        <v>117</v>
      </c>
      <c r="J113" s="42"/>
      <c r="K113" s="42"/>
      <c r="L113" s="42"/>
      <c r="M113" s="42"/>
      <c r="N113" s="42"/>
      <c r="O113" s="42"/>
      <c r="P113" s="42"/>
    </row>
    <row r="114" spans="2:16" ht="12.75">
      <c r="B114" s="45"/>
      <c r="C114" s="42" t="s">
        <v>118</v>
      </c>
      <c r="D114" s="42" t="s">
        <v>119</v>
      </c>
      <c r="E114" s="42" t="s">
        <v>120</v>
      </c>
      <c r="F114" s="42"/>
      <c r="G114" s="42"/>
      <c r="H114" s="42" t="s">
        <v>26</v>
      </c>
      <c r="J114" s="42"/>
      <c r="K114" s="42"/>
      <c r="L114" s="42"/>
      <c r="M114" s="42"/>
      <c r="N114" s="42"/>
      <c r="O114" s="42"/>
      <c r="P114" s="42"/>
    </row>
    <row r="115" spans="2:16" ht="12.75">
      <c r="B115" s="45"/>
      <c r="C115" s="42" t="s">
        <v>72</v>
      </c>
      <c r="D115" s="42"/>
      <c r="E115" s="42" t="s">
        <v>121</v>
      </c>
      <c r="F115" s="42"/>
      <c r="G115" s="42"/>
      <c r="H115" s="42" t="s">
        <v>121</v>
      </c>
      <c r="J115" s="42"/>
      <c r="K115" s="42"/>
      <c r="L115" s="42"/>
      <c r="M115" s="42"/>
      <c r="N115" s="42"/>
      <c r="O115" s="42"/>
      <c r="P115" s="42"/>
    </row>
    <row r="116" spans="2:16" ht="12.75">
      <c r="B116" s="45"/>
      <c r="C116" s="42" t="s">
        <v>122</v>
      </c>
      <c r="D116" s="42"/>
      <c r="E116" s="42"/>
      <c r="F116" s="42"/>
      <c r="G116" s="42"/>
      <c r="H116" s="42"/>
      <c r="J116" s="42"/>
      <c r="K116" s="42"/>
      <c r="L116" s="42"/>
      <c r="M116" s="42"/>
      <c r="N116" s="42"/>
      <c r="O116" s="42"/>
      <c r="P116" s="42"/>
    </row>
    <row r="117" spans="2:16" ht="12.75">
      <c r="B117" s="45"/>
      <c r="C117" s="42" t="s">
        <v>123</v>
      </c>
      <c r="D117" s="42"/>
      <c r="E117" s="42"/>
      <c r="F117" s="42"/>
      <c r="G117" s="42"/>
      <c r="H117" s="42"/>
      <c r="J117" s="42"/>
      <c r="K117" s="42"/>
      <c r="L117" s="42"/>
      <c r="M117" s="42"/>
      <c r="N117" s="42"/>
      <c r="O117" s="42"/>
      <c r="P117" s="42"/>
    </row>
    <row r="118" spans="2:16" ht="12.75">
      <c r="B118" s="45"/>
      <c r="C118" s="42" t="s">
        <v>124</v>
      </c>
      <c r="D118" s="42"/>
      <c r="E118" s="42"/>
      <c r="F118" s="42"/>
      <c r="G118" s="42"/>
      <c r="H118" s="42"/>
      <c r="J118" s="42"/>
      <c r="K118" s="42"/>
      <c r="L118" s="42"/>
      <c r="M118" s="42"/>
      <c r="N118" s="42"/>
      <c r="O118" s="42"/>
      <c r="P118" s="42"/>
    </row>
    <row r="119" spans="2:16" ht="12.75">
      <c r="B119" s="45"/>
      <c r="C119" s="46" t="s">
        <v>125</v>
      </c>
      <c r="D119" s="42"/>
      <c r="E119" s="42"/>
      <c r="F119" s="42"/>
      <c r="G119" s="42"/>
      <c r="H119" s="42"/>
      <c r="J119" s="42"/>
      <c r="K119" s="42"/>
      <c r="L119" s="42"/>
      <c r="M119" s="42"/>
      <c r="N119" s="42"/>
      <c r="O119" s="42"/>
      <c r="P119" s="42"/>
    </row>
    <row r="120" ht="12.75">
      <c r="B120" s="45"/>
    </row>
    <row r="121" ht="12.75">
      <c r="B121" s="45"/>
    </row>
    <row r="122" ht="12.75">
      <c r="B122" s="45"/>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sheetData>
  <sheetProtection formatCells="0" formatRows="0" insertRows="0" insertHyperlinks="0" deleteRows="0" selectLockedCells="1"/>
  <mergeCells count="39">
    <mergeCell ref="B12:C12"/>
    <mergeCell ref="B1:Q1"/>
    <mergeCell ref="B2:Q2"/>
    <mergeCell ref="B4:C4"/>
    <mergeCell ref="B5:C5"/>
    <mergeCell ref="G5:J5"/>
    <mergeCell ref="B6:C6"/>
    <mergeCell ref="D6:O6"/>
    <mergeCell ref="B11:C11"/>
    <mergeCell ref="B43:P43"/>
    <mergeCell ref="B16:C16"/>
    <mergeCell ref="D16:E16"/>
    <mergeCell ref="B17:C17"/>
    <mergeCell ref="D17:E17"/>
    <mergeCell ref="B20:P20"/>
    <mergeCell ref="J33:P33"/>
    <mergeCell ref="J23:P23"/>
    <mergeCell ref="J22:P22"/>
    <mergeCell ref="J32:P32"/>
    <mergeCell ref="B15:C15"/>
    <mergeCell ref="J31:P31"/>
    <mergeCell ref="J27:P27"/>
    <mergeCell ref="B36:P36"/>
    <mergeCell ref="J26:P26"/>
    <mergeCell ref="J25:P25"/>
    <mergeCell ref="J28:P28"/>
    <mergeCell ref="J29:P29"/>
    <mergeCell ref="J24:P24"/>
    <mergeCell ref="D15:E15"/>
    <mergeCell ref="J30:P30"/>
    <mergeCell ref="B8:P8"/>
    <mergeCell ref="D13:E13"/>
    <mergeCell ref="B14:C14"/>
    <mergeCell ref="D14:E14"/>
    <mergeCell ref="D12:E12"/>
    <mergeCell ref="B10:C10"/>
    <mergeCell ref="D10:E10"/>
    <mergeCell ref="D11:E11"/>
    <mergeCell ref="B13:C13"/>
  </mergeCells>
  <conditionalFormatting sqref="H40 H46:H52">
    <cfRule type="cellIs" priority="10" dxfId="4" operator="equal" stopIfTrue="1">
      <formula>0</formula>
    </cfRule>
  </conditionalFormatting>
  <conditionalFormatting sqref="G40 G46:G52">
    <cfRule type="cellIs" priority="9" dxfId="5" operator="equal" stopIfTrue="1">
      <formula>1</formula>
    </cfRule>
  </conditionalFormatting>
  <conditionalFormatting sqref="H39">
    <cfRule type="cellIs" priority="2" dxfId="4" operator="equal" stopIfTrue="1">
      <formula>0</formula>
    </cfRule>
  </conditionalFormatting>
  <conditionalFormatting sqref="G39">
    <cfRule type="cellIs" priority="1" dxfId="5" operator="equal" stopIfTrue="1">
      <formula>1</formula>
    </cfRule>
  </conditionalFormatting>
  <dataValidations count="7">
    <dataValidation type="list" allowBlank="1" showInputMessage="1" showErrorMessage="1" sqref="N46:N50">
      <formula1>$H$110:$H$115</formula1>
    </dataValidation>
    <dataValidation type="list" allowBlank="1" showInputMessage="1" showErrorMessage="1" sqref="M46:M50">
      <formula1>$J$110:$J$112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$C$110:$C$119</formula1>
    </dataValidation>
    <dataValidation type="list" allowBlank="1" showInputMessage="1" showErrorMessage="1" sqref="D14:E14">
      <formula1>$D$110:$D$114</formula1>
    </dataValidation>
    <dataValidation type="list" allowBlank="1" showInputMessage="1" showErrorMessage="1" sqref="D16:E16">
      <formula1>$E$110:$E$115</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B1" activePane="topRight" state="frozen"/>
      <selection pane="topLeft" activeCell="A1" sqref="A1:N1"/>
      <selection pane="topRight" activeCell="B2" sqref="B2:C27"/>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21"/>
      <c r="D1" s="121"/>
      <c r="E1" s="121"/>
      <c r="F1" s="121"/>
      <c r="G1" s="121"/>
      <c r="H1" s="12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22" t="s">
        <v>6</v>
      </c>
      <c r="B2" s="26">
        <v>1</v>
      </c>
      <c r="C2" s="26">
        <v>2</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row>
    <row r="3" spans="1:208" s="7" customFormat="1" ht="12.75">
      <c r="A3" s="16" t="s">
        <v>7</v>
      </c>
      <c r="B3" s="27" t="s">
        <v>237</v>
      </c>
      <c r="C3" s="27" t="s">
        <v>237</v>
      </c>
      <c r="D3" s="27"/>
      <c r="E3" s="27"/>
      <c r="F3" s="77"/>
      <c r="G3" s="77"/>
      <c r="H3" s="77"/>
      <c r="I3" s="27"/>
      <c r="J3" s="27"/>
      <c r="K3" s="27"/>
      <c r="L3" s="27"/>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38.25">
      <c r="A4" s="16" t="s">
        <v>8</v>
      </c>
      <c r="B4" s="77" t="s">
        <v>238</v>
      </c>
      <c r="C4" s="27" t="s">
        <v>303</v>
      </c>
      <c r="D4" s="77"/>
      <c r="E4" s="27"/>
      <c r="F4" s="77"/>
      <c r="G4" s="77"/>
      <c r="H4" s="77"/>
      <c r="I4" s="27"/>
      <c r="J4" s="77"/>
      <c r="K4" s="77"/>
      <c r="L4" s="77"/>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23" t="s">
        <v>9</v>
      </c>
      <c r="B5" s="78" t="s">
        <v>239</v>
      </c>
      <c r="C5" s="29" t="s">
        <v>304</v>
      </c>
      <c r="D5" s="29"/>
      <c r="E5" s="29"/>
      <c r="F5" s="78"/>
      <c r="G5" s="78"/>
      <c r="H5" s="78"/>
      <c r="I5" s="78"/>
      <c r="J5" s="29"/>
      <c r="K5" s="78"/>
      <c r="L5" s="29"/>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23" t="s">
        <v>10</v>
      </c>
      <c r="B6" s="29"/>
      <c r="C6" s="29"/>
      <c r="D6" s="29"/>
      <c r="E6" s="29"/>
      <c r="F6" s="78"/>
      <c r="G6" s="78"/>
      <c r="H6" s="78"/>
      <c r="I6" s="29"/>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11</v>
      </c>
      <c r="B7" s="80" t="s">
        <v>240</v>
      </c>
      <c r="C7" s="30" t="s">
        <v>240</v>
      </c>
      <c r="D7" s="30"/>
      <c r="E7" s="30"/>
      <c r="F7" s="80"/>
      <c r="G7" s="80"/>
      <c r="H7" s="80"/>
      <c r="I7" s="30"/>
      <c r="J7" s="30"/>
      <c r="K7" s="80"/>
      <c r="L7" s="30"/>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12</v>
      </c>
      <c r="B8" s="30"/>
      <c r="C8" s="30"/>
      <c r="D8" s="80"/>
      <c r="E8" s="30"/>
      <c r="F8" s="80"/>
      <c r="G8" s="80"/>
      <c r="H8" s="80"/>
      <c r="I8" s="30"/>
      <c r="J8" s="30"/>
      <c r="K8" s="30"/>
      <c r="L8" s="80"/>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12.75">
      <c r="A9" s="123" t="s">
        <v>13</v>
      </c>
      <c r="B9" s="81"/>
      <c r="C9" s="78"/>
      <c r="D9" s="29"/>
      <c r="E9" s="29"/>
      <c r="F9" s="78"/>
      <c r="G9" s="78"/>
      <c r="H9" s="81"/>
      <c r="I9" s="29"/>
      <c r="J9" s="78"/>
      <c r="K9" s="78"/>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25.5">
      <c r="A10" s="123" t="s">
        <v>14</v>
      </c>
      <c r="B10" s="78" t="s">
        <v>241</v>
      </c>
      <c r="C10" s="29" t="s">
        <v>305</v>
      </c>
      <c r="D10" s="29"/>
      <c r="E10" s="29"/>
      <c r="F10" s="78"/>
      <c r="G10" s="78"/>
      <c r="H10" s="78"/>
      <c r="I10" s="29"/>
      <c r="J10" s="29"/>
      <c r="K10" s="29"/>
      <c r="L10" s="29"/>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15</v>
      </c>
      <c r="B11" s="30"/>
      <c r="C11" s="30"/>
      <c r="D11" s="30"/>
      <c r="E11" s="30"/>
      <c r="F11" s="80"/>
      <c r="G11" s="80"/>
      <c r="H11" s="30"/>
      <c r="I11" s="30"/>
      <c r="K11" s="30"/>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16</v>
      </c>
      <c r="B12" s="30"/>
      <c r="C12" s="30"/>
      <c r="D12" s="30"/>
      <c r="E12" s="30"/>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23" t="s">
        <v>17</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23" t="s">
        <v>18</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19</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20</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23" t="s">
        <v>21</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23" t="s">
        <v>22</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23</v>
      </c>
      <c r="B19" s="27"/>
      <c r="C19" s="27"/>
      <c r="D19" s="27"/>
      <c r="E19" s="27"/>
      <c r="F19" s="77"/>
      <c r="G19" s="77"/>
      <c r="H19" s="7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63" customFormat="1" ht="15">
      <c r="A20" s="160" t="s">
        <v>24</v>
      </c>
      <c r="B20" s="40" t="s">
        <v>242</v>
      </c>
      <c r="C20" s="40" t="s">
        <v>306</v>
      </c>
      <c r="D20" s="40"/>
      <c r="E20" s="40"/>
      <c r="F20" s="40"/>
      <c r="G20" s="40"/>
      <c r="H20" s="40"/>
      <c r="I20" s="40"/>
      <c r="J20" s="40"/>
      <c r="K20" s="40"/>
      <c r="L20" s="161"/>
      <c r="N20" s="164"/>
      <c r="O20" s="161"/>
      <c r="P20" s="161"/>
      <c r="R20" s="161"/>
      <c r="S20" s="161"/>
      <c r="T20" s="161"/>
      <c r="U20" s="161"/>
      <c r="V20" s="161"/>
      <c r="W20" s="161"/>
      <c r="X20" s="161"/>
      <c r="Y20" s="164"/>
      <c r="Z20" s="164"/>
      <c r="AA20" s="164"/>
      <c r="AB20" s="164"/>
      <c r="AC20" s="164"/>
      <c r="AD20" s="164"/>
      <c r="AE20" s="164"/>
      <c r="AF20" s="164"/>
      <c r="AG20" s="164"/>
      <c r="AH20" s="164"/>
      <c r="AI20" s="164"/>
      <c r="AJ20" s="164"/>
      <c r="AK20" s="164"/>
      <c r="AL20" s="164"/>
      <c r="AM20" s="164"/>
      <c r="AN20" s="164"/>
      <c r="AO20" s="164"/>
      <c r="AP20" s="164"/>
      <c r="AQ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V20" s="164"/>
      <c r="BW20" s="164"/>
      <c r="BX20" s="164"/>
      <c r="BY20" s="164"/>
      <c r="BZ20" s="164"/>
      <c r="CA20" s="164"/>
      <c r="CB20" s="164"/>
      <c r="CC20" s="164"/>
      <c r="CD20" s="164"/>
      <c r="CE20" s="164"/>
      <c r="CF20" s="164"/>
      <c r="CG20" s="164"/>
      <c r="CI20" s="164"/>
      <c r="CJ20" s="164"/>
      <c r="CL20" s="164"/>
      <c r="CM20" s="164"/>
      <c r="CN20" s="164"/>
      <c r="CO20" s="164"/>
      <c r="CP20" s="164"/>
      <c r="CQ20" s="164"/>
      <c r="CR20" s="164"/>
      <c r="CS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GA20" s="162"/>
      <c r="GC20" s="162"/>
      <c r="GG20" s="162"/>
      <c r="GH20" s="162"/>
      <c r="GI20" s="162"/>
      <c r="GK20" s="162"/>
      <c r="GL20" s="162"/>
      <c r="GM20" s="162"/>
      <c r="GN20" s="162"/>
      <c r="GO20" s="162"/>
      <c r="GP20" s="162"/>
      <c r="GQ20" s="162"/>
      <c r="GR20" s="162"/>
      <c r="GS20" s="162"/>
      <c r="GT20" s="162"/>
      <c r="GU20" s="162"/>
      <c r="GV20" s="162"/>
      <c r="GW20" s="162"/>
      <c r="GX20" s="162"/>
      <c r="GY20" s="162"/>
      <c r="GZ20" s="162"/>
    </row>
    <row r="21" spans="1:208" s="80" customFormat="1" ht="12.75">
      <c r="A21" s="155" t="s">
        <v>197</v>
      </c>
      <c r="B21" s="157" t="s">
        <v>243</v>
      </c>
      <c r="C21" s="157" t="s">
        <v>307</v>
      </c>
      <c r="D21" s="157"/>
      <c r="F21" s="156"/>
      <c r="G21" s="156"/>
      <c r="H21" s="156"/>
      <c r="I21" s="157"/>
      <c r="J21" s="157"/>
      <c r="K21" s="158"/>
      <c r="L21" s="157"/>
      <c r="N21" s="159"/>
      <c r="O21" s="157"/>
      <c r="P21" s="157"/>
      <c r="R21" s="157"/>
      <c r="S21" s="157"/>
      <c r="T21" s="157"/>
      <c r="U21" s="157"/>
      <c r="V21" s="157"/>
      <c r="W21" s="157"/>
      <c r="X21" s="157"/>
      <c r="Y21" s="159"/>
      <c r="Z21" s="159"/>
      <c r="AA21" s="159"/>
      <c r="AB21" s="159"/>
      <c r="AC21" s="159"/>
      <c r="AD21" s="159"/>
      <c r="AE21" s="159"/>
      <c r="AF21" s="159"/>
      <c r="AG21" s="159"/>
      <c r="AH21" s="159"/>
      <c r="AI21" s="159"/>
      <c r="AJ21" s="159"/>
      <c r="AK21" s="159"/>
      <c r="AL21" s="159"/>
      <c r="AM21" s="159"/>
      <c r="AN21" s="159"/>
      <c r="AO21" s="159"/>
      <c r="AP21" s="159"/>
      <c r="AQ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V21" s="159"/>
      <c r="BW21" s="159"/>
      <c r="BX21" s="159"/>
      <c r="BY21" s="159"/>
      <c r="BZ21" s="159"/>
      <c r="CA21" s="159"/>
      <c r="CB21" s="159"/>
      <c r="CC21" s="159"/>
      <c r="CD21" s="159"/>
      <c r="CE21" s="159"/>
      <c r="CF21" s="159"/>
      <c r="CG21" s="159"/>
      <c r="CI21" s="159"/>
      <c r="CJ21" s="159"/>
      <c r="CL21" s="159"/>
      <c r="CM21" s="159"/>
      <c r="CN21" s="159"/>
      <c r="CO21" s="159"/>
      <c r="CP21" s="159"/>
      <c r="CQ21" s="159"/>
      <c r="CR21" s="159"/>
      <c r="CS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GA21" s="158"/>
      <c r="GC21" s="158"/>
      <c r="GG21" s="158"/>
      <c r="GH21" s="158"/>
      <c r="GI21" s="158"/>
      <c r="GK21" s="158"/>
      <c r="GL21" s="158"/>
      <c r="GM21" s="158"/>
      <c r="GN21" s="158"/>
      <c r="GO21" s="158"/>
      <c r="GP21" s="158"/>
      <c r="GQ21" s="158"/>
      <c r="GR21" s="158"/>
      <c r="GS21" s="158"/>
      <c r="GT21" s="158"/>
      <c r="GU21" s="158"/>
      <c r="GV21" s="158"/>
      <c r="GW21" s="158"/>
      <c r="GX21" s="158"/>
      <c r="GY21" s="158"/>
      <c r="GZ21" s="158"/>
    </row>
    <row r="22" spans="1:208" s="18" customFormat="1" ht="12.75">
      <c r="A22" s="123" t="s">
        <v>25</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23" t="s">
        <v>27</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28</v>
      </c>
      <c r="C24" s="30"/>
      <c r="D24" s="27"/>
      <c r="E24" s="30"/>
      <c r="F24" s="80"/>
      <c r="G24" s="80"/>
      <c r="H24" s="77"/>
      <c r="I24" s="27"/>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29</v>
      </c>
      <c r="C25" s="27"/>
      <c r="D25" s="77"/>
      <c r="E25" s="27"/>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30</v>
      </c>
      <c r="B26" s="78" t="str">
        <f>IF(B2,CONCATENATE(B5,". ",B7,". ",B4,". Available at ",B20," (Accessed ",B21,")."),"")</f>
        <v>EPA. 2011. Background Technical Support Document - Petroleum and Natural Gas Industry. Available at http://www.epa.gov/climatechange/emissions/downloads10/Subpart-W_TSD.pdf (Accessed May 2011).</v>
      </c>
      <c r="C26" s="78" t="s">
        <v>308</v>
      </c>
      <c r="D26" s="78"/>
      <c r="E26" s="78"/>
      <c r="F26" s="78"/>
      <c r="G26" s="78"/>
      <c r="H26" s="78"/>
      <c r="I26" s="84"/>
      <c r="J26" s="84"/>
      <c r="K26" s="78"/>
      <c r="L26" s="78"/>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25.5">
      <c r="A27" s="123" t="s">
        <v>31</v>
      </c>
      <c r="B27" s="29" t="s">
        <v>244</v>
      </c>
      <c r="C27" s="29" t="s">
        <v>309</v>
      </c>
      <c r="D27" s="29"/>
      <c r="E27" s="29"/>
      <c r="F27" s="78"/>
      <c r="G27" s="78"/>
      <c r="H27" s="78"/>
      <c r="I27" s="29"/>
      <c r="J27" s="29"/>
      <c r="K27" s="29"/>
      <c r="L27" s="29"/>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32</v>
      </c>
    </row>
    <row r="51" spans="2:33" s="5" customFormat="1" ht="12.7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row>
    <row r="53" ht="12.75" customHeight="1">
      <c r="B53" s="38"/>
    </row>
    <row r="54" ht="12.75" customHeight="1">
      <c r="B54" s="38"/>
    </row>
    <row r="55" ht="12.75" customHeight="1">
      <c r="B55" s="38"/>
    </row>
    <row r="56" ht="12.75" customHeight="1">
      <c r="B56" s="38"/>
    </row>
    <row r="57" ht="12.75" customHeight="1">
      <c r="B57" s="38"/>
    </row>
    <row r="58" ht="12.75" customHeight="1">
      <c r="B58" s="38"/>
    </row>
    <row r="59" ht="12.75" customHeight="1">
      <c r="B59" s="38"/>
    </row>
    <row r="60" ht="12.75" customHeight="1">
      <c r="B60" s="38"/>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5"/>
  <sheetViews>
    <sheetView zoomScalePageLayoutView="85" workbookViewId="0" topLeftCell="A1">
      <selection activeCell="D18" sqref="D18:E18"/>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92" t="s">
        <v>51</v>
      </c>
      <c r="B1" s="292"/>
      <c r="C1" s="292"/>
      <c r="D1" s="292"/>
      <c r="E1" s="292"/>
      <c r="F1" s="292"/>
      <c r="G1" s="292"/>
      <c r="H1" s="292"/>
      <c r="I1" s="292"/>
      <c r="J1" s="292"/>
      <c r="K1" s="29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126</v>
      </c>
      <c r="C2" s="87"/>
      <c r="D2" s="87"/>
      <c r="E2" s="87"/>
      <c r="F2" s="87"/>
      <c r="G2" s="87"/>
      <c r="H2" s="87"/>
    </row>
    <row r="3" spans="2:11" s="38" customFormat="1" ht="40.5" customHeight="1">
      <c r="B3" s="88" t="s">
        <v>127</v>
      </c>
      <c r="C3" s="89" t="s">
        <v>128</v>
      </c>
      <c r="D3" s="89" t="s">
        <v>129</v>
      </c>
      <c r="E3" s="89" t="s">
        <v>107</v>
      </c>
      <c r="F3" s="89" t="s">
        <v>130</v>
      </c>
      <c r="G3" s="89" t="s">
        <v>131</v>
      </c>
      <c r="H3" s="89" t="s">
        <v>132</v>
      </c>
      <c r="I3" s="90" t="s">
        <v>50</v>
      </c>
      <c r="J3" s="89" t="s">
        <v>133</v>
      </c>
      <c r="K3" s="89" t="s">
        <v>134</v>
      </c>
    </row>
    <row r="4" spans="2:11" s="38" customFormat="1" ht="14.25" customHeight="1">
      <c r="B4" s="90" t="s">
        <v>245</v>
      </c>
      <c r="C4" s="89">
        <v>1</v>
      </c>
      <c r="D4" s="89">
        <v>1</v>
      </c>
      <c r="E4" s="89">
        <v>2</v>
      </c>
      <c r="F4" s="89">
        <v>2</v>
      </c>
      <c r="G4" s="89">
        <v>2</v>
      </c>
      <c r="H4" s="89">
        <v>2</v>
      </c>
      <c r="I4" s="90" t="s">
        <v>246</v>
      </c>
      <c r="J4" s="91" t="s">
        <v>247</v>
      </c>
      <c r="K4" s="92" t="s">
        <v>248</v>
      </c>
    </row>
    <row r="5" spans="2:11" s="38" customFormat="1" ht="12.75">
      <c r="B5" s="108"/>
      <c r="C5" s="92"/>
      <c r="D5" s="93"/>
      <c r="E5" s="93"/>
      <c r="F5" s="93"/>
      <c r="G5" s="93"/>
      <c r="H5" s="94"/>
      <c r="I5" s="91"/>
      <c r="J5" s="91"/>
      <c r="K5" s="92"/>
    </row>
    <row r="6" spans="2:11" s="38" customFormat="1" ht="12.75" customHeight="1">
      <c r="B6" s="131" t="s">
        <v>92</v>
      </c>
      <c r="C6" s="95"/>
      <c r="D6" s="95"/>
      <c r="E6" s="95"/>
      <c r="F6" s="95"/>
      <c r="G6" s="95"/>
      <c r="H6" s="95"/>
      <c r="I6" s="96" t="s">
        <v>246</v>
      </c>
      <c r="J6" s="91" t="s">
        <v>247</v>
      </c>
      <c r="K6" s="92" t="s">
        <v>248</v>
      </c>
    </row>
    <row r="7" spans="2:39" ht="20.25">
      <c r="B7" s="12"/>
      <c r="C7" s="12"/>
      <c r="D7" s="12"/>
      <c r="E7" s="12"/>
      <c r="F7" s="12"/>
      <c r="G7" s="12"/>
      <c r="H7" s="12"/>
      <c r="I7" s="15"/>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8" ht="20.25">
      <c r="A8" s="86" t="s">
        <v>135</v>
      </c>
      <c r="C8" s="12"/>
      <c r="D8" s="12"/>
      <c r="E8" s="12"/>
      <c r="F8" s="12"/>
      <c r="G8" s="12"/>
      <c r="H8" s="15"/>
      <c r="N8" s="12"/>
      <c r="O8" s="12"/>
      <c r="P8" s="12"/>
      <c r="Q8" s="12"/>
      <c r="R8" s="12"/>
      <c r="S8" s="12"/>
      <c r="T8" s="12"/>
      <c r="U8" s="12"/>
      <c r="V8" s="12"/>
      <c r="W8" s="12"/>
      <c r="X8" s="12"/>
      <c r="Y8" s="12"/>
      <c r="Z8" s="12"/>
      <c r="AA8" s="12"/>
      <c r="AB8" s="12"/>
      <c r="AC8" s="12"/>
      <c r="AD8" s="12"/>
      <c r="AE8" s="12"/>
      <c r="AF8" s="12"/>
      <c r="AG8" s="12"/>
      <c r="AH8" s="12"/>
      <c r="AI8" s="12"/>
      <c r="AJ8" s="12"/>
      <c r="AK8" s="12"/>
      <c r="AL8" s="12"/>
    </row>
    <row r="9" s="98" customFormat="1" ht="13.5" thickBot="1">
      <c r="A9" s="97" t="s">
        <v>136</v>
      </c>
    </row>
    <row r="10" spans="2:7" ht="17.25" customHeight="1" thickBot="1">
      <c r="B10" s="293" t="s">
        <v>137</v>
      </c>
      <c r="C10" s="295" t="s">
        <v>138</v>
      </c>
      <c r="D10" s="296"/>
      <c r="E10" s="296"/>
      <c r="F10" s="296"/>
      <c r="G10" s="297"/>
    </row>
    <row r="11" spans="2:7" ht="13.5" thickBot="1">
      <c r="B11" s="294"/>
      <c r="C11" s="99">
        <v>1</v>
      </c>
      <c r="D11" s="99">
        <v>2</v>
      </c>
      <c r="E11" s="99">
        <v>3</v>
      </c>
      <c r="F11" s="99">
        <v>4</v>
      </c>
      <c r="G11" s="99">
        <v>5</v>
      </c>
    </row>
    <row r="12" spans="2:7" ht="72.75" thickBot="1">
      <c r="B12" s="298" t="s">
        <v>139</v>
      </c>
      <c r="C12" s="100" t="s">
        <v>140</v>
      </c>
      <c r="D12" s="100" t="s">
        <v>141</v>
      </c>
      <c r="E12" s="100" t="s">
        <v>142</v>
      </c>
      <c r="F12" s="100" t="s">
        <v>143</v>
      </c>
      <c r="G12" s="100" t="s">
        <v>144</v>
      </c>
    </row>
    <row r="13" spans="2:7" ht="24" customHeight="1" thickBot="1">
      <c r="B13" s="299"/>
      <c r="C13" s="301" t="s">
        <v>145</v>
      </c>
      <c r="D13" s="302"/>
      <c r="E13" s="301" t="s">
        <v>146</v>
      </c>
      <c r="F13" s="303"/>
      <c r="G13" s="302"/>
    </row>
    <row r="14" spans="2:7" ht="36.75" thickBot="1">
      <c r="B14" s="300"/>
      <c r="C14" s="101" t="s">
        <v>147</v>
      </c>
      <c r="D14" s="304" t="s">
        <v>148</v>
      </c>
      <c r="E14" s="305"/>
      <c r="F14" s="306" t="s">
        <v>149</v>
      </c>
      <c r="G14" s="307"/>
    </row>
    <row r="15" spans="2:7" ht="60.75" thickBot="1">
      <c r="B15" s="102" t="s">
        <v>107</v>
      </c>
      <c r="C15" s="100" t="s">
        <v>150</v>
      </c>
      <c r="D15" s="100" t="s">
        <v>151</v>
      </c>
      <c r="E15" s="100" t="s">
        <v>152</v>
      </c>
      <c r="F15" s="100" t="s">
        <v>153</v>
      </c>
      <c r="G15" s="100" t="s">
        <v>154</v>
      </c>
    </row>
    <row r="16" spans="2:7" ht="44.25" customHeight="1" thickBot="1">
      <c r="B16" s="102" t="s">
        <v>130</v>
      </c>
      <c r="C16" s="100" t="s">
        <v>155</v>
      </c>
      <c r="D16" s="100" t="s">
        <v>156</v>
      </c>
      <c r="E16" s="100" t="s">
        <v>157</v>
      </c>
      <c r="F16" s="100" t="s">
        <v>158</v>
      </c>
      <c r="G16" s="100" t="s">
        <v>159</v>
      </c>
    </row>
    <row r="17" spans="2:7" ht="44.25" customHeight="1" thickBot="1">
      <c r="B17" s="102" t="s">
        <v>131</v>
      </c>
      <c r="C17" s="100" t="s">
        <v>160</v>
      </c>
      <c r="D17" s="100" t="s">
        <v>161</v>
      </c>
      <c r="E17" s="100" t="s">
        <v>162</v>
      </c>
      <c r="F17" s="100" t="s">
        <v>163</v>
      </c>
      <c r="G17" s="100" t="s">
        <v>164</v>
      </c>
    </row>
    <row r="18" spans="2:7" ht="44.25" customHeight="1" thickBot="1">
      <c r="B18" s="102" t="s">
        <v>165</v>
      </c>
      <c r="C18" s="100" t="s">
        <v>166</v>
      </c>
      <c r="D18" s="301" t="s">
        <v>167</v>
      </c>
      <c r="E18" s="302"/>
      <c r="F18" s="100" t="s">
        <v>168</v>
      </c>
      <c r="G18" s="100" t="s">
        <v>169</v>
      </c>
    </row>
    <row r="19" spans="2:7" ht="12.75">
      <c r="B19" s="103"/>
      <c r="C19" s="104"/>
      <c r="D19" s="104"/>
      <c r="E19" s="104"/>
      <c r="F19" s="104"/>
      <c r="G19" s="104"/>
    </row>
    <row r="20" spans="1:18" s="40" customFormat="1" ht="15">
      <c r="A20" s="132" t="s">
        <v>170</v>
      </c>
      <c r="C20" s="119"/>
      <c r="D20" s="119"/>
      <c r="E20" s="119"/>
      <c r="F20" s="119"/>
      <c r="G20" s="119"/>
      <c r="H20" s="119"/>
      <c r="I20" s="119"/>
      <c r="J20" s="119"/>
      <c r="K20" s="119"/>
      <c r="L20" s="119"/>
      <c r="M20" s="119"/>
      <c r="N20" s="119"/>
      <c r="O20" s="119"/>
      <c r="P20" s="119"/>
      <c r="Q20" s="119"/>
      <c r="R20" s="119"/>
    </row>
    <row r="21" spans="2:18" s="40" customFormat="1" ht="15">
      <c r="B21" s="133" t="s">
        <v>171</v>
      </c>
      <c r="C21" s="134"/>
      <c r="D21" s="134"/>
      <c r="E21" s="134"/>
      <c r="F21" s="134"/>
      <c r="G21" s="134"/>
      <c r="H21" s="135"/>
      <c r="I21" s="119"/>
      <c r="J21" s="119"/>
      <c r="K21" s="119"/>
      <c r="L21" s="119"/>
      <c r="M21" s="119"/>
      <c r="N21" s="119"/>
      <c r="O21" s="119"/>
      <c r="P21" s="119"/>
      <c r="Q21" s="119"/>
      <c r="R21" s="119"/>
    </row>
    <row r="22" spans="2:18" s="40" customFormat="1" ht="65.25" customHeight="1">
      <c r="B22" s="136"/>
      <c r="C22" s="283" t="s">
        <v>181</v>
      </c>
      <c r="D22" s="284"/>
      <c r="E22" s="284"/>
      <c r="F22" s="284"/>
      <c r="G22" s="284"/>
      <c r="H22" s="285"/>
      <c r="N22" s="137"/>
      <c r="O22" s="137"/>
      <c r="P22" s="137"/>
      <c r="Q22" s="137"/>
      <c r="R22" s="137"/>
    </row>
    <row r="23" spans="2:18" s="40" customFormat="1" ht="15">
      <c r="B23" s="136"/>
      <c r="C23" s="138" t="s">
        <v>182</v>
      </c>
      <c r="D23" s="139"/>
      <c r="E23" s="139"/>
      <c r="F23" s="139"/>
      <c r="G23" s="139"/>
      <c r="H23" s="140"/>
      <c r="I23" s="119"/>
      <c r="J23" s="119"/>
      <c r="K23" s="119"/>
      <c r="L23" s="119"/>
      <c r="M23" s="119"/>
      <c r="N23" s="119"/>
      <c r="O23" s="119"/>
      <c r="P23" s="119"/>
      <c r="Q23" s="119"/>
      <c r="R23" s="119"/>
    </row>
    <row r="24" spans="2:18" s="40" customFormat="1" ht="15">
      <c r="B24" s="136"/>
      <c r="C24" s="141" t="s">
        <v>183</v>
      </c>
      <c r="D24" s="142"/>
      <c r="E24" s="142"/>
      <c r="F24" s="142"/>
      <c r="G24" s="142"/>
      <c r="H24" s="143"/>
      <c r="I24" s="119"/>
      <c r="J24" s="119"/>
      <c r="K24" s="119"/>
      <c r="L24" s="119"/>
      <c r="M24" s="119"/>
      <c r="N24" s="119"/>
      <c r="O24" s="119"/>
      <c r="P24" s="119"/>
      <c r="Q24" s="119"/>
      <c r="R24" s="119"/>
    </row>
    <row r="25" spans="2:18" s="40" customFormat="1" ht="15">
      <c r="B25" s="136"/>
      <c r="C25" s="141" t="s">
        <v>184</v>
      </c>
      <c r="D25" s="142"/>
      <c r="E25" s="142"/>
      <c r="F25" s="142"/>
      <c r="G25" s="142"/>
      <c r="H25" s="143"/>
      <c r="I25" s="119"/>
      <c r="J25" s="119"/>
      <c r="K25" s="119"/>
      <c r="L25" s="119"/>
      <c r="M25" s="119"/>
      <c r="N25" s="119"/>
      <c r="O25" s="119"/>
      <c r="P25" s="119"/>
      <c r="Q25" s="119"/>
      <c r="R25" s="119"/>
    </row>
    <row r="26" spans="2:18" s="40" customFormat="1" ht="15">
      <c r="B26" s="136"/>
      <c r="C26" s="141" t="s">
        <v>185</v>
      </c>
      <c r="D26" s="142"/>
      <c r="E26" s="142"/>
      <c r="F26" s="142"/>
      <c r="G26" s="142"/>
      <c r="H26" s="143"/>
      <c r="I26" s="119"/>
      <c r="J26" s="119"/>
      <c r="K26" s="119"/>
      <c r="L26" s="119"/>
      <c r="M26" s="119"/>
      <c r="N26" s="119"/>
      <c r="O26" s="119"/>
      <c r="P26" s="119"/>
      <c r="Q26" s="119"/>
      <c r="R26" s="119"/>
    </row>
    <row r="27" spans="2:18" s="40" customFormat="1" ht="15">
      <c r="B27" s="136"/>
      <c r="C27" s="141" t="s">
        <v>186</v>
      </c>
      <c r="D27" s="142"/>
      <c r="E27" s="142"/>
      <c r="F27" s="142"/>
      <c r="G27" s="142"/>
      <c r="H27" s="143"/>
      <c r="I27" s="119"/>
      <c r="J27" s="119"/>
      <c r="K27" s="119"/>
      <c r="L27" s="119"/>
      <c r="M27" s="119"/>
      <c r="N27" s="119"/>
      <c r="O27" s="119"/>
      <c r="P27" s="119"/>
      <c r="Q27" s="119"/>
      <c r="R27" s="119"/>
    </row>
    <row r="28" spans="2:18" s="40" customFormat="1" ht="41.25" customHeight="1">
      <c r="B28" s="136"/>
      <c r="C28" s="280" t="s">
        <v>172</v>
      </c>
      <c r="D28" s="281"/>
      <c r="E28" s="281"/>
      <c r="F28" s="281"/>
      <c r="G28" s="281"/>
      <c r="H28" s="282"/>
      <c r="N28" s="144"/>
      <c r="O28" s="144"/>
      <c r="P28" s="144"/>
      <c r="Q28" s="119"/>
      <c r="R28" s="119"/>
    </row>
    <row r="29" spans="2:18" s="40" customFormat="1" ht="38.25" customHeight="1">
      <c r="B29" s="145"/>
      <c r="C29" s="283" t="s">
        <v>187</v>
      </c>
      <c r="D29" s="284"/>
      <c r="E29" s="284"/>
      <c r="F29" s="284"/>
      <c r="G29" s="284"/>
      <c r="H29" s="285"/>
      <c r="N29" s="137"/>
      <c r="O29" s="137"/>
      <c r="P29" s="137"/>
      <c r="Q29" s="137"/>
      <c r="R29" s="119"/>
    </row>
    <row r="30" spans="2:18" s="40" customFormat="1" ht="43.5" customHeight="1">
      <c r="B30" s="283" t="s">
        <v>173</v>
      </c>
      <c r="C30" s="284"/>
      <c r="D30" s="284"/>
      <c r="E30" s="284"/>
      <c r="F30" s="284"/>
      <c r="G30" s="284"/>
      <c r="H30" s="285"/>
      <c r="I30" s="119"/>
      <c r="J30" s="119"/>
      <c r="K30" s="119"/>
      <c r="L30" s="119"/>
      <c r="M30" s="119"/>
      <c r="N30" s="119"/>
      <c r="O30" s="119"/>
      <c r="P30" s="119"/>
      <c r="Q30" s="119"/>
      <c r="R30" s="119"/>
    </row>
    <row r="31" spans="2:9" s="40" customFormat="1" ht="49.5" customHeight="1">
      <c r="B31" s="283" t="s">
        <v>188</v>
      </c>
      <c r="C31" s="284"/>
      <c r="D31" s="284"/>
      <c r="E31" s="284"/>
      <c r="F31" s="284"/>
      <c r="G31" s="284"/>
      <c r="H31" s="285"/>
      <c r="I31" s="146"/>
    </row>
    <row r="32" spans="2:9" s="40" customFormat="1" ht="46.5" customHeight="1">
      <c r="B32" s="283" t="s">
        <v>174</v>
      </c>
      <c r="C32" s="284"/>
      <c r="D32" s="284"/>
      <c r="E32" s="284"/>
      <c r="F32" s="284"/>
      <c r="G32" s="284"/>
      <c r="H32" s="285"/>
      <c r="I32" s="146"/>
    </row>
    <row r="33" spans="2:9" s="40" customFormat="1" ht="30" customHeight="1">
      <c r="B33" s="283" t="s">
        <v>175</v>
      </c>
      <c r="C33" s="284"/>
      <c r="D33" s="284"/>
      <c r="E33" s="284"/>
      <c r="F33" s="284"/>
      <c r="G33" s="284"/>
      <c r="H33" s="285"/>
      <c r="I33" s="146"/>
    </row>
    <row r="34" spans="1:9" s="40" customFormat="1" ht="15" customHeight="1">
      <c r="A34" s="147" t="s">
        <v>176</v>
      </c>
      <c r="B34" s="147"/>
      <c r="I34" s="148"/>
    </row>
    <row r="35" spans="2:8" s="40" customFormat="1" ht="30" customHeight="1">
      <c r="B35" s="287" t="s">
        <v>189</v>
      </c>
      <c r="C35" s="288"/>
      <c r="D35" s="288"/>
      <c r="E35" s="288"/>
      <c r="F35" s="288"/>
      <c r="G35" s="288"/>
      <c r="H35" s="289"/>
    </row>
    <row r="36" spans="2:8" s="40" customFormat="1" ht="12.75" customHeight="1">
      <c r="B36" s="290" t="s">
        <v>190</v>
      </c>
      <c r="C36" s="291"/>
      <c r="D36" s="291"/>
      <c r="E36" s="291"/>
      <c r="F36" s="291"/>
      <c r="G36" s="149"/>
      <c r="H36" s="150"/>
    </row>
    <row r="37" spans="2:8" s="40" customFormat="1" ht="29.25" customHeight="1">
      <c r="B37" s="272" t="s">
        <v>191</v>
      </c>
      <c r="C37" s="273"/>
      <c r="D37" s="273"/>
      <c r="E37" s="273"/>
      <c r="F37" s="273"/>
      <c r="G37" s="273"/>
      <c r="H37" s="274"/>
    </row>
    <row r="38" spans="2:8" s="40" customFormat="1" ht="15" customHeight="1">
      <c r="B38" s="151" t="s">
        <v>177</v>
      </c>
      <c r="C38" s="149"/>
      <c r="D38" s="149"/>
      <c r="E38" s="149"/>
      <c r="F38" s="149"/>
      <c r="G38" s="149"/>
      <c r="H38" s="150"/>
    </row>
    <row r="39" spans="2:8" s="40" customFormat="1" ht="30.75" customHeight="1">
      <c r="B39" s="272" t="s">
        <v>178</v>
      </c>
      <c r="C39" s="273"/>
      <c r="D39" s="273"/>
      <c r="E39" s="273"/>
      <c r="F39" s="273"/>
      <c r="G39" s="273"/>
      <c r="H39" s="274"/>
    </row>
    <row r="40" spans="2:8" s="40" customFormat="1" ht="12.75" customHeight="1">
      <c r="B40" s="275" t="s">
        <v>192</v>
      </c>
      <c r="C40" s="276"/>
      <c r="D40" s="276"/>
      <c r="E40" s="276"/>
      <c r="F40" s="276"/>
      <c r="G40" s="276"/>
      <c r="H40" s="150"/>
    </row>
    <row r="41" spans="2:8" s="40" customFormat="1" ht="35.25" customHeight="1">
      <c r="B41" s="272" t="s">
        <v>193</v>
      </c>
      <c r="C41" s="273"/>
      <c r="D41" s="273"/>
      <c r="E41" s="273"/>
      <c r="F41" s="273"/>
      <c r="G41" s="273"/>
      <c r="H41" s="274"/>
    </row>
    <row r="42" spans="2:8" s="40" customFormat="1" ht="24.75" customHeight="1">
      <c r="B42" s="277" t="s">
        <v>194</v>
      </c>
      <c r="C42" s="278"/>
      <c r="D42" s="278"/>
      <c r="E42" s="278"/>
      <c r="F42" s="278"/>
      <c r="G42" s="278"/>
      <c r="H42" s="279"/>
    </row>
    <row r="43" spans="2:8" s="40" customFormat="1" ht="27.75" customHeight="1">
      <c r="B43" s="280" t="s">
        <v>179</v>
      </c>
      <c r="C43" s="281"/>
      <c r="D43" s="281"/>
      <c r="E43" s="281"/>
      <c r="F43" s="281"/>
      <c r="G43" s="281"/>
      <c r="H43" s="282"/>
    </row>
    <row r="44" spans="2:8" s="40" customFormat="1" ht="21" customHeight="1">
      <c r="B44" s="283" t="s">
        <v>195</v>
      </c>
      <c r="C44" s="284"/>
      <c r="D44" s="284"/>
      <c r="E44" s="284"/>
      <c r="F44" s="284"/>
      <c r="G44" s="284"/>
      <c r="H44" s="285"/>
    </row>
    <row r="45" spans="2:8" s="40" customFormat="1" ht="26.25" customHeight="1">
      <c r="B45" s="286" t="s">
        <v>196</v>
      </c>
      <c r="C45" s="286"/>
      <c r="D45" s="286"/>
      <c r="E45" s="286"/>
      <c r="F45" s="286"/>
      <c r="G45" s="286"/>
      <c r="H45" s="286"/>
    </row>
  </sheetData>
  <sheetProtection/>
  <mergeCells count="26">
    <mergeCell ref="B31:H31"/>
    <mergeCell ref="A1:K1"/>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44:H44"/>
    <mergeCell ref="B37:H37"/>
    <mergeCell ref="B39:H39"/>
    <mergeCell ref="B40:G40"/>
    <mergeCell ref="B41:H41"/>
    <mergeCell ref="B42:H42"/>
    <mergeCell ref="B43:H43"/>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codeName="Sheet5"/>
  <dimension ref="A1:I71"/>
  <sheetViews>
    <sheetView zoomScalePageLayoutView="0" workbookViewId="0" topLeftCell="A22">
      <selection activeCell="D77" sqref="D77"/>
    </sheetView>
  </sheetViews>
  <sheetFormatPr defaultColWidth="9.140625" defaultRowHeight="15"/>
  <cols>
    <col min="1" max="1" width="44.28125" style="40" customWidth="1"/>
    <col min="2" max="2" width="15.421875" style="203" customWidth="1"/>
    <col min="3" max="4" width="16.28125" style="40" customWidth="1"/>
    <col min="5" max="5" width="9.140625" style="40" customWidth="1"/>
    <col min="6" max="6" width="46.57421875" style="40" customWidth="1"/>
    <col min="7" max="7" width="11.57421875" style="40" bestFit="1" customWidth="1"/>
    <col min="8" max="8" width="12.8515625" style="40" customWidth="1"/>
    <col min="9" max="9" width="18.8515625" style="40" customWidth="1"/>
    <col min="10" max="10" width="15.28125" style="40" customWidth="1"/>
    <col min="11" max="11" width="15.7109375" style="40" customWidth="1"/>
    <col min="12" max="16" width="9.140625" style="40" customWidth="1"/>
    <col min="17" max="17" width="11.00390625" style="40" bestFit="1" customWidth="1"/>
    <col min="18" max="16384" width="9.140625" style="40" customWidth="1"/>
  </cols>
  <sheetData>
    <row r="1" s="12" customFormat="1" ht="20.25">
      <c r="H1" s="182" t="s">
        <v>252</v>
      </c>
    </row>
    <row r="2" spans="1:9" s="186" customFormat="1" ht="18" customHeight="1">
      <c r="A2" s="185" t="s">
        <v>34</v>
      </c>
      <c r="C2" s="187"/>
      <c r="D2" s="188"/>
      <c r="E2" s="188"/>
      <c r="F2" s="188"/>
      <c r="G2" s="188"/>
      <c r="H2" s="188"/>
      <c r="I2" s="185" t="s">
        <v>3</v>
      </c>
    </row>
    <row r="3" spans="1:6" ht="15.75">
      <c r="A3" s="189" t="s">
        <v>253</v>
      </c>
      <c r="B3" s="40"/>
      <c r="F3" s="190"/>
    </row>
    <row r="4" spans="1:6" ht="15">
      <c r="A4" s="191" t="s">
        <v>254</v>
      </c>
      <c r="B4" s="192" t="s">
        <v>83</v>
      </c>
      <c r="C4" s="192" t="s">
        <v>84</v>
      </c>
      <c r="D4" s="193"/>
      <c r="E4" s="194"/>
      <c r="F4" s="194"/>
    </row>
    <row r="5" spans="1:9" ht="15">
      <c r="A5" s="195" t="s">
        <v>256</v>
      </c>
      <c r="B5" s="196">
        <v>1463</v>
      </c>
      <c r="C5" s="197" t="s">
        <v>257</v>
      </c>
      <c r="D5" s="198"/>
      <c r="E5" s="194"/>
      <c r="F5" s="194"/>
      <c r="I5" s="40" t="s">
        <v>255</v>
      </c>
    </row>
    <row r="6" spans="1:9" ht="15">
      <c r="A6" s="195" t="s">
        <v>258</v>
      </c>
      <c r="B6" s="196">
        <v>31</v>
      </c>
      <c r="C6" s="197" t="s">
        <v>257</v>
      </c>
      <c r="D6" s="196"/>
      <c r="E6" s="194"/>
      <c r="F6" s="194"/>
      <c r="I6" s="40" t="s">
        <v>255</v>
      </c>
    </row>
    <row r="7" spans="1:9" ht="15">
      <c r="A7" s="195" t="s">
        <v>259</v>
      </c>
      <c r="B7" s="199">
        <f>SUM(B5:B6)</f>
        <v>1494</v>
      </c>
      <c r="C7" s="197" t="s">
        <v>257</v>
      </c>
      <c r="D7" s="200"/>
      <c r="E7" s="194"/>
      <c r="F7" s="194"/>
      <c r="I7" s="40" t="s">
        <v>255</v>
      </c>
    </row>
    <row r="8" spans="1:9" s="203" customFormat="1" ht="15">
      <c r="A8" s="201" t="s">
        <v>260</v>
      </c>
      <c r="B8" s="199">
        <f>B66</f>
        <v>19950828</v>
      </c>
      <c r="C8" s="197" t="s">
        <v>257</v>
      </c>
      <c r="D8" s="200"/>
      <c r="E8" s="202"/>
      <c r="F8" s="202"/>
      <c r="I8" s="40" t="s">
        <v>261</v>
      </c>
    </row>
    <row r="9" spans="1:6" s="203" customFormat="1" ht="15">
      <c r="A9" s="201" t="s">
        <v>262</v>
      </c>
      <c r="B9" s="204">
        <f>B7/B8</f>
        <v>7.488411007302555E-05</v>
      </c>
      <c r="C9" s="197" t="s">
        <v>263</v>
      </c>
      <c r="D9" s="200"/>
      <c r="E9" s="202"/>
      <c r="F9" s="202"/>
    </row>
    <row r="10" spans="1:6" ht="15">
      <c r="A10" s="191" t="s">
        <v>264</v>
      </c>
      <c r="B10" s="192" t="s">
        <v>83</v>
      </c>
      <c r="C10" s="192" t="s">
        <v>84</v>
      </c>
      <c r="D10" s="193"/>
      <c r="E10" s="194"/>
      <c r="F10" s="194"/>
    </row>
    <row r="11" spans="1:9" s="207" customFormat="1" ht="15">
      <c r="A11" s="205" t="s">
        <v>265</v>
      </c>
      <c r="B11" s="206">
        <v>0.8</v>
      </c>
      <c r="C11" s="197" t="s">
        <v>257</v>
      </c>
      <c r="D11" s="198"/>
      <c r="E11" s="205"/>
      <c r="F11" s="205"/>
      <c r="I11" s="40" t="s">
        <v>255</v>
      </c>
    </row>
    <row r="12" spans="1:9" s="207" customFormat="1" ht="15">
      <c r="A12" s="205" t="s">
        <v>266</v>
      </c>
      <c r="B12" s="198">
        <v>0.01</v>
      </c>
      <c r="C12" s="197" t="s">
        <v>257</v>
      </c>
      <c r="D12" s="198"/>
      <c r="E12" s="205"/>
      <c r="F12" s="205"/>
      <c r="I12" s="40" t="s">
        <v>255</v>
      </c>
    </row>
    <row r="13" spans="1:9" ht="15">
      <c r="A13" s="194" t="s">
        <v>267</v>
      </c>
      <c r="B13" s="198">
        <v>8</v>
      </c>
      <c r="C13" s="197" t="s">
        <v>257</v>
      </c>
      <c r="D13" s="198"/>
      <c r="E13" s="194"/>
      <c r="F13" s="194"/>
      <c r="I13" s="40" t="s">
        <v>255</v>
      </c>
    </row>
    <row r="14" spans="1:9" ht="15">
      <c r="A14" s="194" t="s">
        <v>268</v>
      </c>
      <c r="B14" s="198">
        <v>7</v>
      </c>
      <c r="C14" s="197" t="s">
        <v>257</v>
      </c>
      <c r="D14" s="198"/>
      <c r="E14" s="194"/>
      <c r="F14" s="194"/>
      <c r="I14" s="40" t="s">
        <v>255</v>
      </c>
    </row>
    <row r="15" spans="1:9" ht="15">
      <c r="A15" s="202" t="s">
        <v>269</v>
      </c>
      <c r="B15" s="198">
        <v>124</v>
      </c>
      <c r="C15" s="197" t="s">
        <v>257</v>
      </c>
      <c r="D15" s="198"/>
      <c r="E15" s="194"/>
      <c r="F15" s="194"/>
      <c r="I15" s="40" t="s">
        <v>255</v>
      </c>
    </row>
    <row r="16" spans="1:9" ht="15">
      <c r="A16" s="195" t="s">
        <v>259</v>
      </c>
      <c r="B16" s="208">
        <f>SUM(B11:B15)</f>
        <v>139.81</v>
      </c>
      <c r="C16" s="197" t="s">
        <v>257</v>
      </c>
      <c r="D16" s="209"/>
      <c r="E16" s="194"/>
      <c r="F16" s="194"/>
      <c r="I16" s="40" t="s">
        <v>255</v>
      </c>
    </row>
    <row r="17" spans="1:9" s="203" customFormat="1" ht="15">
      <c r="A17" s="201" t="s">
        <v>270</v>
      </c>
      <c r="B17" s="199">
        <f>B64</f>
        <v>3584190</v>
      </c>
      <c r="C17" s="197" t="s">
        <v>257</v>
      </c>
      <c r="D17" s="200"/>
      <c r="E17" s="202"/>
      <c r="F17" s="202"/>
      <c r="I17" s="40" t="s">
        <v>261</v>
      </c>
    </row>
    <row r="18" spans="1:6" ht="15">
      <c r="A18" s="201" t="s">
        <v>262</v>
      </c>
      <c r="B18" s="204">
        <f>B16/B17</f>
        <v>3.900741869153142E-05</v>
      </c>
      <c r="C18" s="197" t="s">
        <v>263</v>
      </c>
      <c r="D18" s="210"/>
      <c r="E18" s="194"/>
      <c r="F18" s="194"/>
    </row>
    <row r="19" spans="1:6" ht="15">
      <c r="A19" s="191" t="s">
        <v>271</v>
      </c>
      <c r="B19" s="192" t="s">
        <v>83</v>
      </c>
      <c r="C19" s="211" t="s">
        <v>84</v>
      </c>
      <c r="D19" s="194"/>
      <c r="E19" s="194"/>
      <c r="F19" s="194"/>
    </row>
    <row r="20" spans="1:9" ht="15">
      <c r="A20" s="195" t="s">
        <v>272</v>
      </c>
      <c r="B20" s="196">
        <v>1225</v>
      </c>
      <c r="C20" s="197" t="s">
        <v>257</v>
      </c>
      <c r="D20" s="194"/>
      <c r="E20" s="194"/>
      <c r="F20" s="194"/>
      <c r="I20" s="40" t="s">
        <v>255</v>
      </c>
    </row>
    <row r="21" spans="1:9" ht="15">
      <c r="A21" s="195" t="s">
        <v>273</v>
      </c>
      <c r="B21" s="198">
        <v>245</v>
      </c>
      <c r="C21" s="197" t="s">
        <v>257</v>
      </c>
      <c r="D21" s="194"/>
      <c r="E21" s="194"/>
      <c r="F21" s="194"/>
      <c r="I21" s="40" t="s">
        <v>255</v>
      </c>
    </row>
    <row r="22" spans="1:9" ht="15">
      <c r="A22" s="195" t="s">
        <v>274</v>
      </c>
      <c r="B22" s="198">
        <v>1634</v>
      </c>
      <c r="C22" s="197" t="s">
        <v>257</v>
      </c>
      <c r="D22" s="194"/>
      <c r="E22" s="194"/>
      <c r="F22" s="194"/>
      <c r="I22" s="40" t="s">
        <v>255</v>
      </c>
    </row>
    <row r="23" spans="1:9" ht="15">
      <c r="A23" s="195" t="s">
        <v>275</v>
      </c>
      <c r="B23" s="212">
        <v>2299</v>
      </c>
      <c r="C23" s="197" t="s">
        <v>257</v>
      </c>
      <c r="D23" s="194"/>
      <c r="E23" s="194"/>
      <c r="F23" s="194"/>
      <c r="I23" s="40" t="s">
        <v>255</v>
      </c>
    </row>
    <row r="24" spans="1:9" ht="15">
      <c r="A24" s="195" t="s">
        <v>259</v>
      </c>
      <c r="B24" s="199">
        <f>SUM(B20:B23)</f>
        <v>5403</v>
      </c>
      <c r="C24" s="197" t="s">
        <v>257</v>
      </c>
      <c r="D24" s="194"/>
      <c r="E24" s="194"/>
      <c r="F24" s="194"/>
      <c r="I24" s="40" t="s">
        <v>255</v>
      </c>
    </row>
    <row r="25" spans="1:9" ht="15">
      <c r="A25" s="201" t="s">
        <v>276</v>
      </c>
      <c r="B25" s="199">
        <f>B68</f>
        <v>14682188</v>
      </c>
      <c r="C25" s="197" t="s">
        <v>257</v>
      </c>
      <c r="D25" s="194"/>
      <c r="E25" s="194"/>
      <c r="F25" s="194"/>
      <c r="I25" s="40" t="s">
        <v>261</v>
      </c>
    </row>
    <row r="26" spans="1:6" ht="15">
      <c r="A26" s="201" t="s">
        <v>262</v>
      </c>
      <c r="B26" s="204">
        <f>B24/B25</f>
        <v>0.00036799692252953035</v>
      </c>
      <c r="C26" s="197" t="s">
        <v>263</v>
      </c>
      <c r="D26" s="194"/>
      <c r="E26" s="194"/>
      <c r="F26" s="194"/>
    </row>
    <row r="27" spans="1:6" ht="15">
      <c r="A27" s="194"/>
      <c r="B27" s="202"/>
      <c r="C27" s="194"/>
      <c r="D27" s="194"/>
      <c r="E27" s="194"/>
      <c r="F27" s="194"/>
    </row>
    <row r="28" spans="1:6" ht="15.75">
      <c r="A28" s="189" t="s">
        <v>277</v>
      </c>
      <c r="B28" s="202"/>
      <c r="C28" s="194"/>
      <c r="D28" s="194"/>
      <c r="E28" s="194"/>
      <c r="F28" s="194"/>
    </row>
    <row r="29" spans="1:6" ht="15">
      <c r="A29" s="213" t="s">
        <v>254</v>
      </c>
      <c r="B29" s="192" t="s">
        <v>83</v>
      </c>
      <c r="C29" s="192" t="s">
        <v>84</v>
      </c>
      <c r="D29" s="193"/>
      <c r="E29" s="194"/>
      <c r="F29" s="194"/>
    </row>
    <row r="30" spans="1:9" ht="15">
      <c r="A30" s="214" t="s">
        <v>278</v>
      </c>
      <c r="B30" s="196">
        <v>4718</v>
      </c>
      <c r="C30" s="197" t="s">
        <v>257</v>
      </c>
      <c r="D30" s="196"/>
      <c r="E30" s="194"/>
      <c r="F30" s="194"/>
      <c r="I30" s="40" t="s">
        <v>255</v>
      </c>
    </row>
    <row r="31" spans="1:9" ht="15">
      <c r="A31" s="214" t="s">
        <v>279</v>
      </c>
      <c r="B31" s="196">
        <v>4556</v>
      </c>
      <c r="C31" s="197" t="s">
        <v>257</v>
      </c>
      <c r="D31" s="196"/>
      <c r="E31" s="194"/>
      <c r="F31" s="194"/>
      <c r="I31" s="40" t="s">
        <v>255</v>
      </c>
    </row>
    <row r="32" spans="1:9" ht="15">
      <c r="A32" s="214" t="s">
        <v>280</v>
      </c>
      <c r="B32" s="196">
        <v>8087</v>
      </c>
      <c r="C32" s="197" t="s">
        <v>257</v>
      </c>
      <c r="D32" s="196"/>
      <c r="E32" s="194"/>
      <c r="F32" s="194"/>
      <c r="I32" s="40" t="s">
        <v>255</v>
      </c>
    </row>
    <row r="33" spans="1:9" ht="15">
      <c r="A33" s="214" t="s">
        <v>281</v>
      </c>
      <c r="B33" s="215">
        <v>2814</v>
      </c>
      <c r="C33" s="197" t="s">
        <v>257</v>
      </c>
      <c r="D33" s="196"/>
      <c r="E33" s="194"/>
      <c r="F33" s="194"/>
      <c r="I33" s="40" t="s">
        <v>255</v>
      </c>
    </row>
    <row r="34" spans="1:9" ht="15">
      <c r="A34" s="214" t="s">
        <v>282</v>
      </c>
      <c r="B34" s="196">
        <v>129</v>
      </c>
      <c r="C34" s="197" t="s">
        <v>257</v>
      </c>
      <c r="D34" s="196"/>
      <c r="E34" s="194"/>
      <c r="F34" s="194"/>
      <c r="I34" s="40" t="s">
        <v>255</v>
      </c>
    </row>
    <row r="35" spans="1:9" ht="15">
      <c r="A35" s="214" t="s">
        <v>283</v>
      </c>
      <c r="B35" s="196">
        <v>29</v>
      </c>
      <c r="C35" s="197" t="s">
        <v>257</v>
      </c>
      <c r="D35" s="196"/>
      <c r="E35" s="194"/>
      <c r="F35" s="194"/>
      <c r="I35" s="40" t="s">
        <v>255</v>
      </c>
    </row>
    <row r="36" spans="1:9" ht="15">
      <c r="A36" s="214" t="s">
        <v>284</v>
      </c>
      <c r="B36" s="196">
        <v>70</v>
      </c>
      <c r="C36" s="197" t="s">
        <v>257</v>
      </c>
      <c r="D36" s="196"/>
      <c r="E36" s="194"/>
      <c r="F36" s="194"/>
      <c r="I36" s="40" t="s">
        <v>255</v>
      </c>
    </row>
    <row r="37" spans="1:9" ht="15">
      <c r="A37" s="195" t="s">
        <v>259</v>
      </c>
      <c r="B37" s="199">
        <f>SUM(B30:B36)</f>
        <v>20403</v>
      </c>
      <c r="C37" s="197" t="s">
        <v>257</v>
      </c>
      <c r="D37" s="200"/>
      <c r="E37" s="194"/>
      <c r="F37" s="194"/>
      <c r="I37" s="40" t="s">
        <v>255</v>
      </c>
    </row>
    <row r="38" spans="1:9" ht="15">
      <c r="A38" s="201" t="s">
        <v>260</v>
      </c>
      <c r="B38" s="199">
        <f>B66</f>
        <v>19950828</v>
      </c>
      <c r="C38" s="197" t="s">
        <v>257</v>
      </c>
      <c r="D38" s="200"/>
      <c r="E38" s="194"/>
      <c r="F38" s="194"/>
      <c r="I38" s="40" t="s">
        <v>261</v>
      </c>
    </row>
    <row r="39" spans="1:6" ht="15">
      <c r="A39" s="201" t="s">
        <v>262</v>
      </c>
      <c r="B39" s="216">
        <f>B37/B38</f>
        <v>0.0010226643225033066</v>
      </c>
      <c r="C39" s="197" t="s">
        <v>263</v>
      </c>
      <c r="D39" s="217"/>
      <c r="E39" s="194"/>
      <c r="F39" s="194"/>
    </row>
    <row r="40" spans="1:6" ht="15">
      <c r="A40" s="213" t="s">
        <v>264</v>
      </c>
      <c r="B40" s="192" t="s">
        <v>83</v>
      </c>
      <c r="C40" s="192" t="s">
        <v>84</v>
      </c>
      <c r="D40" s="218"/>
      <c r="E40" s="194"/>
      <c r="F40" s="194"/>
    </row>
    <row r="41" spans="1:9" ht="15">
      <c r="A41" s="214" t="s">
        <v>285</v>
      </c>
      <c r="B41" s="198">
        <v>0.8</v>
      </c>
      <c r="C41" s="197" t="s">
        <v>257</v>
      </c>
      <c r="D41" s="198"/>
      <c r="E41" s="194"/>
      <c r="F41" s="194"/>
      <c r="I41" s="40" t="s">
        <v>255</v>
      </c>
    </row>
    <row r="42" spans="1:9" ht="15">
      <c r="A42" s="214" t="s">
        <v>286</v>
      </c>
      <c r="B42" s="198">
        <v>2.38</v>
      </c>
      <c r="C42" s="197" t="s">
        <v>257</v>
      </c>
      <c r="D42" s="198"/>
      <c r="E42" s="194"/>
      <c r="F42" s="194"/>
      <c r="I42" s="40" t="s">
        <v>255</v>
      </c>
    </row>
    <row r="43" spans="1:9" ht="15">
      <c r="A43" s="214" t="s">
        <v>287</v>
      </c>
      <c r="B43" s="198">
        <v>0.1</v>
      </c>
      <c r="C43" s="197" t="s">
        <v>257</v>
      </c>
      <c r="D43" s="198"/>
      <c r="E43" s="194"/>
      <c r="F43" s="194"/>
      <c r="I43" s="40" t="s">
        <v>255</v>
      </c>
    </row>
    <row r="44" spans="1:9" ht="15">
      <c r="A44" s="214" t="s">
        <v>288</v>
      </c>
      <c r="B44" s="198">
        <v>44</v>
      </c>
      <c r="C44" s="197" t="s">
        <v>257</v>
      </c>
      <c r="D44" s="198"/>
      <c r="E44" s="194"/>
      <c r="F44" s="194"/>
      <c r="I44" s="40" t="s">
        <v>255</v>
      </c>
    </row>
    <row r="45" spans="1:9" ht="15">
      <c r="A45" s="214" t="s">
        <v>289</v>
      </c>
      <c r="B45" s="198">
        <v>0.5</v>
      </c>
      <c r="C45" s="197" t="s">
        <v>257</v>
      </c>
      <c r="D45" s="198"/>
      <c r="E45" s="194"/>
      <c r="F45" s="194"/>
      <c r="I45" s="40" t="s">
        <v>255</v>
      </c>
    </row>
    <row r="46" spans="1:9" ht="15">
      <c r="A46" s="214" t="s">
        <v>290</v>
      </c>
      <c r="B46" s="198">
        <v>19</v>
      </c>
      <c r="C46" s="197" t="s">
        <v>257</v>
      </c>
      <c r="D46" s="198"/>
      <c r="E46" s="194"/>
      <c r="F46" s="194"/>
      <c r="I46" s="40" t="s">
        <v>255</v>
      </c>
    </row>
    <row r="47" spans="1:9" ht="15">
      <c r="A47" s="214" t="s">
        <v>291</v>
      </c>
      <c r="B47" s="198">
        <v>0.1</v>
      </c>
      <c r="C47" s="197" t="s">
        <v>257</v>
      </c>
      <c r="D47" s="198"/>
      <c r="E47" s="194"/>
      <c r="F47" s="194"/>
      <c r="I47" s="40" t="s">
        <v>255</v>
      </c>
    </row>
    <row r="48" spans="1:9" ht="15">
      <c r="A48" s="214" t="s">
        <v>292</v>
      </c>
      <c r="B48" s="198">
        <v>796</v>
      </c>
      <c r="C48" s="197" t="s">
        <v>257</v>
      </c>
      <c r="D48" s="198"/>
      <c r="E48" s="194"/>
      <c r="F48" s="194"/>
      <c r="I48" s="40" t="s">
        <v>255</v>
      </c>
    </row>
    <row r="49" spans="1:9" ht="15">
      <c r="A49" s="214" t="s">
        <v>293</v>
      </c>
      <c r="B49" s="198">
        <v>2</v>
      </c>
      <c r="C49" s="197" t="s">
        <v>257</v>
      </c>
      <c r="D49" s="198"/>
      <c r="E49" s="194"/>
      <c r="F49" s="194"/>
      <c r="I49" s="40" t="s">
        <v>255</v>
      </c>
    </row>
    <row r="50" spans="1:9" ht="15">
      <c r="A50" s="195" t="s">
        <v>259</v>
      </c>
      <c r="B50" s="208">
        <f>SUM(B41:B49)</f>
        <v>864.88</v>
      </c>
      <c r="C50" s="197" t="s">
        <v>257</v>
      </c>
      <c r="D50" s="209"/>
      <c r="E50" s="194"/>
      <c r="F50" s="194"/>
      <c r="I50" s="40" t="s">
        <v>255</v>
      </c>
    </row>
    <row r="51" spans="1:9" ht="15">
      <c r="A51" s="201" t="s">
        <v>270</v>
      </c>
      <c r="B51" s="199">
        <f>B64</f>
        <v>3584190</v>
      </c>
      <c r="C51" s="197" t="s">
        <v>257</v>
      </c>
      <c r="D51" s="209"/>
      <c r="E51" s="194"/>
      <c r="F51" s="194"/>
      <c r="I51" s="40" t="s">
        <v>261</v>
      </c>
    </row>
    <row r="52" spans="1:6" ht="15">
      <c r="A52" s="201" t="s">
        <v>262</v>
      </c>
      <c r="B52" s="216">
        <f>B50/B51</f>
        <v>0.00024130417193284954</v>
      </c>
      <c r="C52" s="197" t="s">
        <v>263</v>
      </c>
      <c r="D52" s="202"/>
      <c r="E52" s="194"/>
      <c r="F52" s="194"/>
    </row>
    <row r="53" spans="1:9" ht="15">
      <c r="A53" s="219" t="s">
        <v>271</v>
      </c>
      <c r="B53" s="192" t="s">
        <v>83</v>
      </c>
      <c r="C53" s="192" t="s">
        <v>84</v>
      </c>
      <c r="D53" s="202"/>
      <c r="E53" s="194"/>
      <c r="F53" s="194"/>
      <c r="I53" s="40" t="s">
        <v>255</v>
      </c>
    </row>
    <row r="54" spans="1:9" ht="15">
      <c r="A54" s="201" t="s">
        <v>294</v>
      </c>
      <c r="B54" s="220">
        <v>11572</v>
      </c>
      <c r="C54" s="197" t="s">
        <v>257</v>
      </c>
      <c r="D54" s="202"/>
      <c r="E54" s="194"/>
      <c r="F54" s="194"/>
      <c r="I54" s="40" t="s">
        <v>255</v>
      </c>
    </row>
    <row r="55" spans="1:9" ht="15">
      <c r="A55" s="201" t="s">
        <v>295</v>
      </c>
      <c r="B55" s="220">
        <v>113</v>
      </c>
      <c r="C55" s="197" t="s">
        <v>257</v>
      </c>
      <c r="D55" s="202"/>
      <c r="E55" s="194"/>
      <c r="F55" s="194"/>
      <c r="I55" s="40" t="s">
        <v>255</v>
      </c>
    </row>
    <row r="56" spans="1:9" ht="15">
      <c r="A56" s="201" t="s">
        <v>296</v>
      </c>
      <c r="B56" s="220">
        <v>253</v>
      </c>
      <c r="C56" s="197" t="s">
        <v>257</v>
      </c>
      <c r="D56" s="202"/>
      <c r="E56" s="194"/>
      <c r="F56" s="194"/>
      <c r="I56" s="40" t="s">
        <v>255</v>
      </c>
    </row>
    <row r="57" spans="1:9" ht="15">
      <c r="A57" s="201" t="s">
        <v>297</v>
      </c>
      <c r="B57" s="220">
        <v>177</v>
      </c>
      <c r="C57" s="197" t="s">
        <v>257</v>
      </c>
      <c r="D57" s="202"/>
      <c r="E57" s="194"/>
      <c r="F57" s="194"/>
      <c r="I57" s="40" t="s">
        <v>255</v>
      </c>
    </row>
    <row r="58" spans="1:9" ht="15">
      <c r="A58" s="195" t="s">
        <v>259</v>
      </c>
      <c r="B58" s="221">
        <f>SUM(B54:B57)</f>
        <v>12115</v>
      </c>
      <c r="C58" s="197" t="s">
        <v>257</v>
      </c>
      <c r="D58" s="202"/>
      <c r="E58" s="194"/>
      <c r="F58" s="194"/>
      <c r="I58" s="40" t="s">
        <v>255</v>
      </c>
    </row>
    <row r="59" spans="1:9" ht="15">
      <c r="A59" s="201" t="s">
        <v>276</v>
      </c>
      <c r="B59" s="222">
        <f>B68</f>
        <v>14682188</v>
      </c>
      <c r="C59" s="197" t="s">
        <v>257</v>
      </c>
      <c r="D59" s="202"/>
      <c r="E59" s="194"/>
      <c r="F59" s="194"/>
      <c r="I59" s="40" t="s">
        <v>261</v>
      </c>
    </row>
    <row r="60" spans="1:6" ht="15">
      <c r="A60" s="201" t="s">
        <v>262</v>
      </c>
      <c r="B60" s="216">
        <f>B58/B59</f>
        <v>0.000825149494067233</v>
      </c>
      <c r="C60" s="197" t="s">
        <v>263</v>
      </c>
      <c r="D60" s="194"/>
      <c r="E60" s="194"/>
      <c r="F60" s="194"/>
    </row>
    <row r="61" spans="1:6" ht="15">
      <c r="A61" s="201"/>
      <c r="B61" s="223"/>
      <c r="C61" s="197"/>
      <c r="D61" s="194"/>
      <c r="E61" s="194"/>
      <c r="F61" s="194"/>
    </row>
    <row r="62" spans="1:6" ht="15.75">
      <c r="A62" s="189" t="s">
        <v>298</v>
      </c>
      <c r="B62" s="223"/>
      <c r="C62" s="197"/>
      <c r="D62" s="194"/>
      <c r="E62" s="194"/>
      <c r="F62" s="194"/>
    </row>
    <row r="63" spans="1:6" ht="15">
      <c r="A63" s="224" t="s">
        <v>299</v>
      </c>
      <c r="B63" s="225"/>
      <c r="C63" s="194"/>
      <c r="D63" s="194"/>
      <c r="E63" s="194"/>
      <c r="F63" s="194"/>
    </row>
    <row r="64" spans="1:9" ht="15">
      <c r="A64" s="40" t="s">
        <v>300</v>
      </c>
      <c r="B64" s="226">
        <v>3584190</v>
      </c>
      <c r="C64" s="197" t="s">
        <v>257</v>
      </c>
      <c r="I64" s="40" t="s">
        <v>261</v>
      </c>
    </row>
    <row r="65" spans="1:2" ht="15">
      <c r="A65" s="227" t="s">
        <v>299</v>
      </c>
      <c r="B65" s="228"/>
    </row>
    <row r="66" spans="1:9" ht="15">
      <c r="A66" s="40" t="s">
        <v>301</v>
      </c>
      <c r="B66" s="226">
        <f>23535018-3584190</f>
        <v>19950828</v>
      </c>
      <c r="C66" s="197" t="s">
        <v>257</v>
      </c>
      <c r="D66" s="229"/>
      <c r="I66" s="40" t="s">
        <v>261</v>
      </c>
    </row>
    <row r="67" spans="1:2" ht="15">
      <c r="A67" s="227" t="s">
        <v>302</v>
      </c>
      <c r="B67" s="228"/>
    </row>
    <row r="68" spans="1:9" ht="15">
      <c r="A68" s="40" t="s">
        <v>236</v>
      </c>
      <c r="B68" s="226">
        <v>14682188</v>
      </c>
      <c r="C68" s="197" t="s">
        <v>257</v>
      </c>
      <c r="I68" s="40" t="s">
        <v>261</v>
      </c>
    </row>
    <row r="69" ht="15">
      <c r="A69" s="227"/>
    </row>
    <row r="71" ht="15">
      <c r="A71" s="22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L4"/>
  <sheetViews>
    <sheetView zoomScalePageLayoutView="0" workbookViewId="0" topLeftCell="A1">
      <selection activeCell="A1" sqref="A1"/>
    </sheetView>
  </sheetViews>
  <sheetFormatPr defaultColWidth="9.140625" defaultRowHeight="15"/>
  <cols>
    <col min="1" max="2" width="9.140625" style="120" customWidth="1"/>
    <col min="3" max="3" width="19.00390625" style="120" customWidth="1"/>
    <col min="4" max="4" width="13.28125" style="120" bestFit="1" customWidth="1"/>
    <col min="5" max="5" width="16.28125" style="120" bestFit="1" customWidth="1"/>
    <col min="6" max="6" width="23.421875" style="120" customWidth="1"/>
    <col min="7" max="7" width="11.00390625" style="120" bestFit="1" customWidth="1"/>
    <col min="8" max="16384" width="9.140625" style="120" customWidth="1"/>
  </cols>
  <sheetData>
    <row r="1" spans="1:38" ht="20.25">
      <c r="A1" s="117"/>
      <c r="B1" s="118"/>
      <c r="C1" s="117"/>
      <c r="D1" s="118"/>
      <c r="E1" s="117"/>
      <c r="F1" s="117"/>
      <c r="G1" s="117"/>
      <c r="H1" s="165" t="s">
        <v>1</v>
      </c>
      <c r="I1" s="82"/>
      <c r="J1" s="82"/>
      <c r="K1" s="82"/>
      <c r="L1" s="82"/>
      <c r="M1" s="82"/>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12.75">
      <c r="A2" s="82"/>
      <c r="B2" s="308"/>
      <c r="C2" s="308"/>
      <c r="D2" s="308"/>
      <c r="E2" s="308"/>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08" t="s">
        <v>2</v>
      </c>
      <c r="C3" s="308"/>
      <c r="D3" s="308"/>
      <c r="E3" s="308"/>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ht="12.75">
      <c r="C4" s="120" t="s">
        <v>205</v>
      </c>
    </row>
  </sheetData>
  <sheetProtection/>
  <mergeCells count="2">
    <mergeCell ref="B2:E2"/>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180</v>
      </c>
      <c r="D3" s="13" t="s">
        <v>45</v>
      </c>
    </row>
    <row r="4" spans="3:12" ht="39.75" customHeight="1">
      <c r="C4" s="126" t="s">
        <v>205</v>
      </c>
      <c r="D4" s="309" t="s">
        <v>205</v>
      </c>
      <c r="E4" s="310"/>
      <c r="F4" s="310"/>
      <c r="G4" s="310"/>
      <c r="H4" s="310"/>
      <c r="I4" s="310"/>
      <c r="J4" s="310"/>
      <c r="K4" s="310"/>
      <c r="L4" s="310"/>
    </row>
    <row r="5" ht="58.5" customHeight="1"/>
    <row r="6" ht="15" customHeight="1"/>
    <row r="7" ht="15" customHeight="1"/>
    <row r="8" ht="15" customHeight="1"/>
    <row r="9" ht="15" customHeight="1"/>
    <row r="10" ht="31.5" customHeight="1"/>
    <row r="11" ht="15" customHeight="1"/>
    <row r="12" ht="15" customHeight="1"/>
    <row r="13" ht="61.5" customHeight="1"/>
  </sheetData>
  <sheetProtection/>
  <mergeCells count="1">
    <mergeCell ref="D4:L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G28:G28"/>
  <sheetViews>
    <sheetView showGridLines="0" zoomScale="130" zoomScaleNormal="130" zoomScalePageLayoutView="0" workbookViewId="0" topLeftCell="A1">
      <selection activeCell="C63" sqref="C63"/>
    </sheetView>
  </sheetViews>
  <sheetFormatPr defaultColWidth="9.140625" defaultRowHeight="15"/>
  <sheetData>
    <row r="28" ht="15">
      <c r="G28" s="18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2013-11-04T15:36:59Z</dcterms:modified>
  <cp:category/>
  <cp:version/>
  <cp:contentType/>
  <cp:contentStatus/>
</cp:coreProperties>
</file>