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onversions" sheetId="5" r:id="rId5"/>
    <sheet name="Assumptions" sheetId="6" r:id="rId6"/>
  </sheets>
  <externalReferences>
    <externalReference r:id="rId9"/>
    <externalReference r:id="rId10"/>
    <externalReference r:id="rId11"/>
    <externalReference r:id="rId12"/>
  </externalReferences>
  <definedNames>
    <definedName name="Barrel_to_Gallons" localSheetId="5">'[3]Misc Factors'!$B$88</definedName>
    <definedName name="Barrel_to_Gallons">'[1]Misc Factors'!$B$88</definedName>
    <definedName name="Catalytic_Reformer_Energy_Consumption_Sensitivity_Indicator" localSheetId="5">'[3]SA Inputs'!#REF!</definedName>
    <definedName name="Catalytic_Reformer_Energy_Consumption_Sensitivity_Indicator" localSheetId="4">'[1]SA Inputs'!#REF!</definedName>
    <definedName name="Catalytic_Reformer_Energy_Consumption_Sensitivity_Indicator">'[1]SA Inputs'!#REF!</definedName>
    <definedName name="Delayed_Coker_Energy_Consumption_Sensitivity_Indicator" localSheetId="5">'[3]SA Inputs'!#REF!</definedName>
    <definedName name="Delayed_Coker_Energy_Consumption_Sensitivity_Indicator" localSheetId="4">'[1]SA Inputs'!#REF!</definedName>
    <definedName name="Delayed_Coker_Energy_Consumption_Sensitivity_Indicator">'[1]SA Inputs'!#REF!</definedName>
    <definedName name="Hydrogen_Consump_minus_Production" localSheetId="5">'[3]H2 intensities'!#REF!</definedName>
    <definedName name="Hydrogen_Consump_minus_Production" localSheetId="4">'[1]H2 intensities'!#REF!</definedName>
    <definedName name="Hydrogen_Consump_minus_Production">'[1]H2 intensities'!#REF!</definedName>
    <definedName name="lstCompleteness" localSheetId="5">#REF!</definedName>
    <definedName name="lstCompleteness" localSheetId="4">'[2]Data Summary'!$E$126:$E$131</definedName>
    <definedName name="lstCompleteness" localSheetId="0">'[2]Data Summary'!$E$126:$E$131</definedName>
    <definedName name="lstCompleteness">'Data Summary'!$E$118:$E$123</definedName>
    <definedName name="lstOrigin" localSheetId="5">#REF!</definedName>
    <definedName name="lstOrigin" localSheetId="4">'[2]Data Summary'!$H$126:$H$131</definedName>
    <definedName name="lstOrigin" localSheetId="0">'[2]Data Summary'!$H$126:$H$131</definedName>
    <definedName name="lstOrigin">'Data Summary'!$H$118:$H$123</definedName>
    <definedName name="lstProcessScope" localSheetId="5">#REF!</definedName>
    <definedName name="lstProcessScope" localSheetId="4">'[2]Data Summary'!$D$126:$D$130</definedName>
    <definedName name="lstProcessScope" localSheetId="0">'[2]Data Summary'!$D$126:$D$130</definedName>
    <definedName name="lstProcessScope">'Data Summary'!$D$118:$D$122</definedName>
    <definedName name="lstProcessType" localSheetId="5">#REF!</definedName>
    <definedName name="lstProcessType" localSheetId="4">'[2]Data Summary'!$C$126:$C$135</definedName>
    <definedName name="lstProcessType" localSheetId="0">'[2]Data Summary'!$C$126:$C$135</definedName>
    <definedName name="lstProcessType">'Data Summary'!$C$118:$C$127</definedName>
    <definedName name="lstSourceType" localSheetId="5">#REF!</definedName>
    <definedName name="lstSourceType" localSheetId="4">'[2]Reference Source Info'!$B$51:$B$59</definedName>
    <definedName name="lstSourceType" localSheetId="0">'[2]Reference Source Info'!$B$51:$B$59</definedName>
    <definedName name="lstSourceType">'Reference Source Info'!$B$52:$B$60</definedName>
    <definedName name="lstTracked" localSheetId="5">#REF!</definedName>
    <definedName name="lstTracked" localSheetId="4">'[2]Data Summary'!$J$126:$J$128</definedName>
    <definedName name="lstTracked" localSheetId="0">'[2]Data Summary'!$J$126:$J$128</definedName>
    <definedName name="lstTracked">'Data Summary'!$J$118:$J$120</definedName>
    <definedName name="_xlnm.Print_Area" localSheetId="1">'Data Summary'!$A$1:$O$61</definedName>
    <definedName name="_xlnm.Print_Area" localSheetId="3">'DQI'!$A$1:$L$46</definedName>
    <definedName name="_xlnm.Print_Area" localSheetId="0">'Info'!$A$1:$N$38</definedName>
    <definedName name="_xlnm.Print_Area" localSheetId="2">'Reference Source Info'!$A$1:$H$27</definedName>
    <definedName name="_xlnm.Print_Titles" localSheetId="2">'Reference Source Info'!$A:$A</definedName>
    <definedName name="Ton_to_Kilogram" localSheetId="5">'[3]Misc Factors'!#REF!</definedName>
    <definedName name="Ton_to_Kilogram" localSheetId="4">'[1]Misc Factors'!#REF!</definedName>
    <definedName name="Ton_to_Kilogram">'[1]Misc Factors'!#REF!</definedName>
    <definedName name="Vacuum_distillation_Energy_Consumption_Sensitivity_Indicator" localSheetId="5">'[3]SA Inputs'!#REF!</definedName>
    <definedName name="Vacuum_distillation_Energy_Consumption_Sensitivity_Indicator" localSheetId="4">'[1]SA Inputs'!#REF!</definedName>
    <definedName name="Vacuum_distillation_Energy_Consumption_Sensitivity_Indicator">'[1]SA Inputs'!#REF!</definedName>
    <definedName name="Weight_Conversion" localSheetId="5">'[3]Loss Factors'!#REF!</definedName>
    <definedName name="Weight_Conversion" localSheetId="4">'[1]Loss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<sst xmlns="http://schemas.openxmlformats.org/spreadsheetml/2006/main" count="368" uniqueCount="290">
  <si>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</si>
  <si>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</si>
  <si>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</si>
  <si>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</si>
  <si>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</si>
  <si>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</si>
  <si>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</si>
  <si>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</si>
  <si>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</si>
  <si>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</si>
  <si>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</si>
  <si>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</si>
  <si>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</si>
  <si>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</si>
  <si>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</si>
  <si>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</si>
  <si>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</si>
  <si>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</si>
  <si>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</si>
  <si>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</si>
  <si>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</si>
  <si>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</si>
  <si>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</si>
  <si>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</si>
  <si>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</si>
  <si>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</si>
  <si>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</si>
  <si>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</si>
  <si>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</si>
  <si>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</si>
  <si>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</si>
  <si>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</si>
  <si>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</si>
  <si>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</si>
  <si>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</si>
  <si>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</si>
  <si>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</si>
  <si>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</si>
  <si>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</si>
  <si>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</si>
  <si>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</si>
  <si>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</si>
  <si>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</si>
  <si>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</si>
  <si>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</si>
  <si>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</si>
  <si>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</si>
  <si>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</si>
  <si>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</si>
  <si>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</si>
  <si>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</si>
  <si>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</si>
  <si>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</si>
  <si>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</si>
  <si>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</si>
  <si>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</si>
  <si>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</si>
  <si>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</si>
  <si>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</si>
  <si>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</si>
  <si>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</si>
  <si>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</si>
  <si>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</si>
  <si>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</si>
  <si>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</si>
  <si>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</si>
  <si>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</si>
  <si>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</si>
  <si>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</si>
  <si>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</si>
  <si>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</si>
  <si>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</si>
  <si>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</si>
  <si>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</si>
  <si>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</si>
  <si>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</si>
  <si>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</si>
  <si>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</si>
  <si>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</si>
  <si>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</si>
  <si>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</si>
  <si>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</si>
  <si>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</si>
  <si>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</si>
  <si>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</si>
  <si>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</si>
  <si>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</si>
  <si>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</si>
  <si>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</si>
  <si>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</si>
  <si>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</si>
  <si>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</si>
  <si>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</si>
  <si>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</si>
  <si>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</si>
  <si>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</si>
  <si>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</si>
  <si>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</si>
  <si>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</si>
  <si>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</si>
  <si>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</si>
  <si>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</si>
  <si>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</si>
  <si>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</si>
  <si>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</si>
  <si>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</si>
  <si>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</si>
  <si>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</si>
  <si>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</si>
  <si>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</si>
  <si>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</si>
  <si>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</si>
  <si>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</si>
  <si>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</si>
  <si>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</si>
  <si>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</si>
  <si>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</si>
  <si>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</si>
  <si>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</si>
  <si>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</si>
  <si>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</si>
  <si>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</si>
  <si>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</si>
  <si>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</si>
  <si>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</si>
  <si>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</si>
  <si>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</si>
  <si>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</si>
  <si>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</si>
  <si>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</si>
  <si>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</si>
  <si>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</si>
  <si>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</si>
  <si>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</si>
  <si>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</si>
  <si>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Website Last Accessed</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</si>
  <si>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</si>
  <si>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</si>
  <si>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</si>
  <si>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</si>
  <si>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</si>
  <si>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</si>
  <si>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</si>
  <si>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</si>
  <si>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</si>
  <si>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</si>
  <si>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Reference Source Info</t>
  </si>
  <si>
    <t>Referenced citations; citations are referenced by number, listed at the top of the Reference Source Info sheet</t>
  </si>
  <si>
    <t>Data Quality Index</t>
  </si>
  <si>
    <t>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</si>
  <si>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</si>
  <si>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</si>
  <si>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</si>
  <si>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</si>
  <si>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</si>
  <si>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</si>
  <si>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</si>
  <si>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</si>
  <si>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</si>
  <si>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</si>
  <si>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No</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</si>
  <si>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</si>
  <si>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</si>
  <si>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</si>
  <si>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Input/Output</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</si>
  <si>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</si>
  <si>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</si>
  <si>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</si>
  <si>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</si>
  <si>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</si>
  <si>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</si>
  <si>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</si>
  <si>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</si>
  <si>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</si>
  <si>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t>
  </si>
  <si>
    <t>Conversion Factors</t>
  </si>
  <si>
    <t>Unit conversions</t>
  </si>
  <si>
    <t>Summary of Calculations, Input and Output Flows, Reference Flow, and other information</t>
  </si>
  <si>
    <t>Assumptions</t>
  </si>
  <si>
    <t>The abbreviation "pcs" is used for the word, "piece" in the 'Data Summary' sheet</t>
  </si>
  <si>
    <t>Total UP</t>
  </si>
  <si>
    <t>Assumption #</t>
  </si>
  <si>
    <t>Auxiliary Process (AP)</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</si>
  <si>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</si>
  <si>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</si>
  <si>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</si>
  <si>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</si>
  <si>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</si>
  <si>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</si>
  <si>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</si>
  <si>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</si>
  <si>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</si>
  <si>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</si>
  <si>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</si>
  <si>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</si>
  <si>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</si>
  <si>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</si>
  <si>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</si>
  <si>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</si>
  <si>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</si>
  <si>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</si>
  <si>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</si>
  <si>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</si>
  <si>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</si>
  <si>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</si>
  <si>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</si>
  <si>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</si>
  <si>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</si>
  <si>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</si>
  <si>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</si>
  <si>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Requirements met</t>
  </si>
  <si>
    <t>OK</t>
  </si>
  <si>
    <t>NETL Life Cycle Inventory Data - Detailed Spreadsheet Documentation</t>
  </si>
  <si>
    <t>N/A</t>
  </si>
  <si>
    <t>2006, 2009</t>
  </si>
  <si>
    <t>JFTranScen</t>
  </si>
  <si>
    <r>
      <t xml:space="preserve">This unit process is composed of this document and the file </t>
    </r>
    <r>
      <rPr>
        <i/>
        <sz val="10"/>
        <rFont val="Arial"/>
        <family val="2"/>
      </rPr>
      <t>DF_Stage4_O_FT_Jet_Fuel_2012.01.doc</t>
    </r>
    <r>
      <rPr>
        <sz val="10"/>
        <rFont val="Arial"/>
        <family val="2"/>
      </rPr>
      <t xml:space="preserve">, which provides additional details regarding relevant calculations, data quality, and references. </t>
    </r>
  </si>
  <si>
    <t>Elec_Pipe_kg_mi</t>
  </si>
  <si>
    <t>kWh/kg-mi</t>
  </si>
  <si>
    <t>mi</t>
  </si>
  <si>
    <t>Pipe_Tort1</t>
  </si>
  <si>
    <t>kg/kg blended jet fuel</t>
  </si>
  <si>
    <t>kWh/kg blended jet fuel</t>
  </si>
  <si>
    <t>kWh</t>
  </si>
  <si>
    <t>Pipe_Len21_mi</t>
  </si>
  <si>
    <t>Ref_Bulk_Dis2</t>
  </si>
  <si>
    <t>Ref_Airp_Dis1</t>
  </si>
  <si>
    <t>BJF_Frac_Trail</t>
  </si>
  <si>
    <t>Elec_Tank_kg</t>
  </si>
  <si>
    <t>Bulk_Airp_Dis3</t>
  </si>
  <si>
    <t>Electricity</t>
  </si>
  <si>
    <t>Blended jet fuel delivered to aircraft [Intermediate product]</t>
  </si>
  <si>
    <t>[unitless]</t>
  </si>
  <si>
    <t>[mi] Point-to-point Distance from Petroleum Refinery in Wood River, Ill to O'Hare Airport.</t>
  </si>
  <si>
    <t>[mi] Length of Pipeline from Petroleum Refinery in Wood River, Ill to O'Hare Airport.</t>
  </si>
  <si>
    <t>[unitless] Fraction Blended Jet Fuel Transported by Tanker Trailer.</t>
  </si>
  <si>
    <t>[kWh/kg-mi] Electricity Required to Pump Fuel Through Pipeline Per kg of Fuel and mile Traveled; Value in NETL unit process: see S4.Ref, Ref 2 .</t>
  </si>
  <si>
    <t>[mi] Point-to-point Distance from Bulk Storage Terminal to O'Hare Airport.</t>
  </si>
  <si>
    <t>[unitless] Adjustable parameter; pipeline tortuosity.</t>
  </si>
  <si>
    <t>Blended Jet Fuel Transport to Aircraft, Operation</t>
  </si>
  <si>
    <t>Blended Jet Fuel Delivered to Aircraft</t>
  </si>
  <si>
    <t>This unit process provides a summary of relevant input and output flows for transporting blended jet fuel from the blending tank at the refinery to aircraft fuel tanks at either a single large airport or a large airport plus regional airports.</t>
  </si>
  <si>
    <t>[mi] Adjustable parameter; point-to-point Distance from Petroleum Refinery in Wood River, Ill to Bulk Storage Terminal.</t>
  </si>
  <si>
    <t>BlendedJF_input</t>
  </si>
  <si>
    <t>kg/kg</t>
  </si>
  <si>
    <t>[kg/kg] Mass of blended jet fuel input to processes per mass delivered.</t>
  </si>
  <si>
    <t>[kWh/kg blended jet fuel] Electricity use for pipeline only transport.</t>
  </si>
  <si>
    <t>Pipe_Len2a_mi</t>
  </si>
  <si>
    <t>Elec_seg2a</t>
  </si>
  <si>
    <t>kWh/kg blended JF</t>
  </si>
  <si>
    <t>[mi] Length of pipeline from Bulk Storage Terminal to O'Hare Airport.</t>
  </si>
  <si>
    <t>Pipe_Len2b_mi</t>
  </si>
  <si>
    <t>Elec_seg2b</t>
  </si>
  <si>
    <t>BJF_Frac_Pipe</t>
  </si>
  <si>
    <t>[unitless] Fraction Blended Jet Fuel Transported by Pipeline.</t>
  </si>
  <si>
    <t>[kWh/kg blended JF] Electricity required to pump blended jet fuel from blending facility to the bulk storage facility.</t>
  </si>
  <si>
    <t>Elec_seg2a2btnk</t>
  </si>
  <si>
    <t>[unitless] Adjustable parameter; blended fuels transport scenario: 1 = pipeline transport to single airport; 2 = pipeline to storage terminal; pipeline to single airport plus trucks to other airports.</t>
  </si>
  <si>
    <t>Elec_scen1</t>
  </si>
  <si>
    <t>Elec_tot</t>
  </si>
  <si>
    <t>[kWh/kg blended JF] Electricity Required to Pump Fuel Into bulk storage tank per kg of fuel pumped.</t>
  </si>
  <si>
    <t>[kWh/kg blended JF] Electricity required to pump blended jet fuel from storage terminal to single airport.</t>
  </si>
  <si>
    <t>[kWh/kg blended JF] Electricity required to pump blended jet fuel, total for scenario 2.</t>
  </si>
  <si>
    <t>[kWh/kg blended JF] Electricity required to pump blended jet fuel, for selected scenario.</t>
  </si>
  <si>
    <t>kg/kg blended JF</t>
  </si>
  <si>
    <t>[kg/kg blended JF] Mass of blended jet fuel delivered to trucks for transport under a separate unit process.</t>
  </si>
  <si>
    <t>[kg/kg blended JF] Mass of blended jet fuel delivered to airport via pipeline.</t>
  </si>
  <si>
    <t>Fuel_airport_kg</t>
  </si>
  <si>
    <t>Fuel_trucks_kg</t>
  </si>
  <si>
    <t>[Technosphere] Electricity required to pump fuel from blending facility to aircraft according to selected scenario.</t>
  </si>
  <si>
    <t>Blended Jet Fuel [Intermediate Product]</t>
  </si>
  <si>
    <t>[Intermediate product] Mass of blended jet fuel per kg of blended jet fuel output.</t>
  </si>
  <si>
    <t>Blended jet fuel delivered to tanker trucks [Intermediate product]</t>
  </si>
  <si>
    <t>Reference Flow - Blended jet fuel delivered to the airport.</t>
  </si>
  <si>
    <t>Blended jet fuel delivered to tanker trucks for transport.</t>
  </si>
  <si>
    <t>[mi] Length of pipeline from petroleum refinery to blending station (for scenario 2).</t>
  </si>
  <si>
    <t>Life Cycle Greenhouse Gas Analysis of Advanced Jet Propulsion Fuels: Fischer-Tropsch Based SPK-1 Case Study (Final Report)</t>
  </si>
  <si>
    <t>2011</t>
  </si>
  <si>
    <t>453</t>
  </si>
  <si>
    <t>September, 2011</t>
  </si>
  <si>
    <t>Aviation Fuel Life Cycle Assessment Working Group</t>
  </si>
  <si>
    <t>AFRL-RZ-WP-TR-2011-2138</t>
  </si>
  <si>
    <t>http://www.netl.doe.gov/energy-analyses/pubs/iawg_cbtl_report.pdf</t>
  </si>
  <si>
    <r>
      <t xml:space="preserve">Aviation Fuel Life Cycle Assessment Working Group. 2011. AFRL-RZ-WP-TR-2011-2138: </t>
    </r>
    <r>
      <rPr>
        <i/>
        <sz val="10"/>
        <rFont val="Arial"/>
        <family val="2"/>
      </rPr>
      <t>Life Cycle Greenhouse Gas Analysis of Advanced Jet Propulsion Fuels: Fischer-Tropsch Based SPK-1 Case Study</t>
    </r>
    <r>
      <rPr>
        <sz val="10"/>
        <rFont val="Arial"/>
        <family val="2"/>
      </rPr>
      <t>. Available at: http://www.netl.doe.gov/energy-analyses/pubs/iawg_cbtl_report.pdf Accessed April 9, 2012.</t>
    </r>
  </si>
  <si>
    <t xml:space="preserve"> </t>
  </si>
  <si>
    <t>Jet fuel transport parameters and assumptions</t>
  </si>
  <si>
    <t>Electricity Use</t>
  </si>
  <si>
    <t>1,2,1,2,2</t>
  </si>
  <si>
    <t>Calcs.</t>
  </si>
  <si>
    <r>
      <t>This document should be cited as:</t>
    </r>
    <r>
      <rPr>
        <i/>
        <sz val="10"/>
        <rFont val="Arial"/>
        <family val="2"/>
      </rPr>
      <t xml:space="preserve"> NETL (2012). NETL Life Cycle Inventory Data – Process Data Sheet File: FT Jet Fuel, Blending and Transport, Operation. U.S. Department of Energy, National Energy Technology Laboratory. Last Updated: April 2012 (version 01). www.netl.doe.gov/energy-analyses (http://www.netl.doe.gov/energy-analyses ).</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</si>
</sst>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409]mmmm\ d\,\ yyyy;@"/>
    <numFmt numFmtId="168" formatCode="m/d/yy\ h:mm"/>
    <numFmt numFmtId="169" formatCode="mmm\ dd\,\ yyyy"/>
    <numFmt numFmtId="170" formatCode="mmm\-yyyy"/>
    <numFmt numFmtId="171" formatCode="yyyy"/>
    <numFmt numFmtId="172" formatCode="0.00000"/>
    <numFmt numFmtId="173" formatCode="0.0000"/>
    <numFmt numFmtId="174" formatCode="0.000"/>
    <numFmt numFmtId="175" formatCode="0.0"/>
    <numFmt numFmtId="176" formatCode="0.000000"/>
    <numFmt numFmtId="177" formatCode="0.00000000"/>
    <numFmt numFmtId="178" formatCode="0.0000000"/>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h:mm:ss\ AM/PM"/>
    <numFmt numFmtId="185" formatCode="0.000E+00"/>
    <numFmt numFmtId="186" formatCode="_(* #,##0.000_);_(* \(#,##0.000\);_(* &quot;-&quot;??_);_(@_)"/>
    <numFmt numFmtId="187" formatCode="_(* #,##0.0000_);_(* \(#,##0.0000\);_(* &quot;-&quot;??_);_(@_)"/>
    <numFmt numFmtId="188" formatCode="_(* #,##0.00000_);_(* \(#,##0.00000\);_(* &quot;-&quot;??_);_(@_)"/>
    <numFmt numFmtId="189" formatCode="0.0000E+00"/>
    <numFmt numFmtId="190" formatCode="0.00000E+00"/>
    <numFmt numFmtId="191" formatCode="0.000000E+00"/>
    <numFmt numFmtId="192" formatCode="0.0000000E+00"/>
    <numFmt numFmtId="193" formatCode="0.00000000E+00"/>
  </numFmts>
  <fonts count="64">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b/>
      <sz val="12"/>
      <name val="Arial"/>
      <family val="2"/>
    </font>
    <font>
      <b/>
      <u val="single"/>
      <sz val="14"/>
      <name val="Arial"/>
      <family val="2"/>
    </font>
    <font>
      <b/>
      <i/>
      <u val="single"/>
      <sz val="10"/>
      <name val="Arial"/>
      <family val="2"/>
    </font>
    <font>
      <b/>
      <sz val="11"/>
      <name val="Arial"/>
      <family val="2"/>
    </font>
    <font>
      <b/>
      <sz val="16"/>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right/>
      <top style="medium"/>
      <bottom style="thin"/>
    </border>
    <border>
      <left/>
      <right/>
      <top/>
      <bottom style="thin"/>
    </border>
    <border>
      <left/>
      <right/>
      <top/>
      <bottom style="medium"/>
    </border>
    <border>
      <left style="thin">
        <color indexed="26"/>
      </left>
      <right style="thin">
        <color indexed="26"/>
      </right>
      <top style="thin">
        <color indexed="26"/>
      </top>
      <bottom style="thin">
        <color indexed="2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style="thin"/>
      <top style="thin"/>
      <bottom style="medium"/>
    </border>
    <border>
      <left/>
      <right style="medium"/>
      <top style="medium"/>
      <bottom style="thin"/>
    </border>
    <border>
      <left/>
      <right style="medium"/>
      <top style="thin"/>
      <bottom style="thin"/>
    </border>
    <border>
      <left style="medium"/>
      <right/>
      <top/>
      <bottom/>
    </border>
    <border>
      <left style="medium"/>
      <right/>
      <top/>
      <bottom style="medium"/>
    </border>
    <border>
      <left style="medium"/>
      <right/>
      <top style="medium"/>
      <bottom/>
    </border>
    <border>
      <left style="medium"/>
      <right style="medium"/>
      <top style="medium"/>
      <bottom/>
    </border>
    <border>
      <left style="medium"/>
      <right style="medium"/>
      <top/>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6" fontId="8"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69"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0"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xf numFmtId="165" fontId="0" fillId="0" borderId="0">
      <alignment horizontal="center" vertical="center"/>
      <protection/>
    </xf>
  </cellStyleXfs>
  <cellXfs count="274">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3" xfId="0" applyFill="1" applyBorder="1" applyAlignment="1">
      <alignment wrapText="1"/>
    </xf>
    <xf numFmtId="0" fontId="0" fillId="37" borderId="0" xfId="0" applyFill="1" applyBorder="1" applyAlignment="1">
      <alignment vertical="top" wrapText="1"/>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6" fillId="0" borderId="0" xfId="0" applyFont="1" applyAlignment="1">
      <alignment/>
    </xf>
    <xf numFmtId="0" fontId="19" fillId="0" borderId="17" xfId="0" applyFont="1" applyBorder="1" applyAlignment="1">
      <alignment wrapText="1"/>
    </xf>
    <xf numFmtId="0" fontId="15" fillId="0" borderId="0" xfId="0" applyFont="1" applyAlignment="1">
      <alignment/>
    </xf>
    <xf numFmtId="0" fontId="0" fillId="0" borderId="0" xfId="0" applyFont="1" applyAlignment="1">
      <alignment horizontal="left" wrapText="1"/>
    </xf>
    <xf numFmtId="0" fontId="2"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36" borderId="23" xfId="0" applyFont="1" applyFill="1" applyBorder="1" applyAlignment="1">
      <alignment/>
    </xf>
    <xf numFmtId="0" fontId="0" fillId="36" borderId="24" xfId="0" applyFont="1" applyFill="1" applyBorder="1" applyAlignment="1">
      <alignment/>
    </xf>
    <xf numFmtId="0" fontId="0" fillId="40" borderId="25" xfId="0" applyFont="1" applyFill="1" applyBorder="1" applyAlignment="1">
      <alignment/>
    </xf>
    <xf numFmtId="0" fontId="0" fillId="41" borderId="0" xfId="0" applyFont="1" applyFill="1" applyAlignment="1">
      <alignment/>
    </xf>
    <xf numFmtId="0" fontId="0" fillId="41" borderId="0" xfId="0" applyFill="1" applyAlignment="1">
      <alignment/>
    </xf>
    <xf numFmtId="0" fontId="12" fillId="37" borderId="0" xfId="0" applyFont="1" applyFill="1" applyAlignment="1">
      <alignment horizontal="center"/>
    </xf>
    <xf numFmtId="0" fontId="0" fillId="0" borderId="13" xfId="0" applyFont="1" applyFill="1" applyBorder="1" applyAlignment="1" applyProtection="1">
      <alignment vertical="top"/>
      <protection locked="0"/>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0" fillId="42" borderId="0" xfId="0" applyFill="1" applyBorder="1" applyAlignment="1">
      <alignment vertical="top" wrapText="1"/>
    </xf>
    <xf numFmtId="0" fontId="0" fillId="0" borderId="0" xfId="0" applyBorder="1" applyAlignment="1">
      <alignment vertical="top" wrapText="1"/>
    </xf>
    <xf numFmtId="0" fontId="3" fillId="0" borderId="0" xfId="0" applyFont="1" applyFill="1" applyBorder="1" applyAlignment="1">
      <alignment/>
    </xf>
    <xf numFmtId="0" fontId="2" fillId="0" borderId="0" xfId="0" applyFont="1" applyBorder="1" applyAlignment="1">
      <alignment vertical="top" wrapText="1"/>
    </xf>
    <xf numFmtId="0" fontId="7" fillId="0" borderId="0" xfId="0" applyFont="1" applyBorder="1" applyAlignment="1">
      <alignment/>
    </xf>
    <xf numFmtId="0" fontId="0" fillId="0" borderId="0" xfId="0" applyBorder="1" applyAlignment="1">
      <alignment/>
    </xf>
    <xf numFmtId="0" fontId="2" fillId="0" borderId="0" xfId="0" applyFont="1" applyBorder="1" applyAlignment="1">
      <alignment/>
    </xf>
    <xf numFmtId="0" fontId="9" fillId="0" borderId="0" xfId="55" applyFont="1" applyBorder="1" applyAlignment="1" applyProtection="1">
      <alignment/>
      <protection/>
    </xf>
    <xf numFmtId="0" fontId="0" fillId="0" borderId="0" xfId="0" applyFont="1" applyBorder="1" applyAlignment="1">
      <alignment/>
    </xf>
    <xf numFmtId="0" fontId="2" fillId="36" borderId="26" xfId="0" applyFont="1" applyFill="1" applyBorder="1" applyAlignment="1">
      <alignment vertical="top" wrapText="1"/>
    </xf>
    <xf numFmtId="0" fontId="11" fillId="36" borderId="26" xfId="0" applyFont="1" applyFill="1" applyBorder="1" applyAlignment="1">
      <alignment vertical="top" wrapText="1"/>
    </xf>
    <xf numFmtId="0" fontId="0" fillId="36" borderId="26" xfId="0" applyFill="1" applyBorder="1" applyAlignment="1">
      <alignment vertical="top" wrapText="1"/>
    </xf>
    <xf numFmtId="0" fontId="0" fillId="43" borderId="26" xfId="0" applyFill="1" applyBorder="1" applyAlignment="1" applyProtection="1">
      <alignment vertical="top" wrapText="1"/>
      <protection hidden="1"/>
    </xf>
    <xf numFmtId="0" fontId="2" fillId="43" borderId="26" xfId="0" applyFont="1" applyFill="1" applyBorder="1" applyAlignment="1" applyProtection="1">
      <alignment vertical="top" wrapText="1"/>
      <protection hidden="1"/>
    </xf>
    <xf numFmtId="0" fontId="0" fillId="40" borderId="26" xfId="0" applyFill="1" applyBorder="1" applyAlignment="1">
      <alignment vertical="top" wrapText="1"/>
    </xf>
    <xf numFmtId="0" fontId="0" fillId="40" borderId="26" xfId="0" applyFill="1" applyBorder="1" applyAlignment="1" applyProtection="1">
      <alignment vertical="top" wrapText="1"/>
      <protection locked="0"/>
    </xf>
    <xf numFmtId="0" fontId="0" fillId="40" borderId="26" xfId="0" applyFill="1" applyBorder="1" applyAlignment="1" applyProtection="1">
      <alignment/>
      <protection locked="0"/>
    </xf>
    <xf numFmtId="0" fontId="0" fillId="40" borderId="26" xfId="0" applyFont="1" applyFill="1" applyBorder="1" applyAlignment="1" applyProtection="1">
      <alignment vertical="top" wrapText="1"/>
      <protection locked="0"/>
    </xf>
    <xf numFmtId="0" fontId="0" fillId="40" borderId="26" xfId="0" applyFont="1" applyFill="1" applyBorder="1" applyAlignment="1" applyProtection="1">
      <alignment vertical="top" wrapText="1"/>
      <protection locked="0"/>
    </xf>
    <xf numFmtId="0" fontId="0" fillId="44" borderId="26" xfId="0" applyFill="1" applyBorder="1" applyAlignment="1">
      <alignment vertical="top" wrapText="1"/>
    </xf>
    <xf numFmtId="0" fontId="0" fillId="44" borderId="26" xfId="0" applyFill="1" applyBorder="1" applyAlignment="1" applyProtection="1">
      <alignment vertical="top" wrapText="1"/>
      <protection locked="0"/>
    </xf>
    <xf numFmtId="0" fontId="0" fillId="44" borderId="26" xfId="0" applyFont="1" applyFill="1" applyBorder="1" applyAlignment="1" applyProtection="1">
      <alignment vertical="top" wrapText="1"/>
      <protection locked="0"/>
    </xf>
    <xf numFmtId="0" fontId="0" fillId="44" borderId="26" xfId="0" applyFill="1" applyBorder="1" applyAlignment="1" applyProtection="1">
      <alignment/>
      <protection locked="0"/>
    </xf>
    <xf numFmtId="0" fontId="12" fillId="44" borderId="26" xfId="0" applyFont="1" applyFill="1" applyBorder="1" applyAlignment="1" applyProtection="1">
      <alignment/>
      <protection locked="0"/>
    </xf>
    <xf numFmtId="49" fontId="0" fillId="40" borderId="26" xfId="0" applyNumberFormat="1" applyFill="1" applyBorder="1" applyAlignment="1" applyProtection="1">
      <alignment vertical="top" wrapText="1"/>
      <protection locked="0"/>
    </xf>
    <xf numFmtId="49" fontId="0" fillId="40" borderId="26" xfId="0" applyNumberFormat="1" applyFill="1" applyBorder="1" applyAlignment="1" applyProtection="1">
      <alignment/>
      <protection locked="0"/>
    </xf>
    <xf numFmtId="0" fontId="0" fillId="44" borderId="26" xfId="55" applyFont="1" applyFill="1" applyBorder="1" applyAlignment="1" applyProtection="1">
      <alignment vertical="top" wrapText="1"/>
      <protection locked="0"/>
    </xf>
    <xf numFmtId="0" fontId="9" fillId="44" borderId="26" xfId="55" applyFill="1" applyBorder="1" applyAlignment="1" applyProtection="1">
      <alignment vertical="top" wrapText="1"/>
      <protection locked="0"/>
    </xf>
    <xf numFmtId="49" fontId="0" fillId="44" borderId="26" xfId="0" applyNumberFormat="1" applyFill="1" applyBorder="1" applyAlignment="1" applyProtection="1">
      <alignment vertical="top" wrapText="1"/>
      <protection locked="0"/>
    </xf>
    <xf numFmtId="49" fontId="0" fillId="44" borderId="26" xfId="0" applyNumberFormat="1" applyFill="1" applyBorder="1" applyAlignment="1" applyProtection="1">
      <alignment/>
      <protection locked="0"/>
    </xf>
    <xf numFmtId="0" fontId="9" fillId="40" borderId="26" xfId="55" applyFill="1" applyBorder="1" applyAlignment="1" applyProtection="1">
      <alignment/>
      <protection locked="0"/>
    </xf>
    <xf numFmtId="0" fontId="9" fillId="40" borderId="26" xfId="55" applyFont="1" applyFill="1" applyBorder="1" applyAlignment="1" applyProtection="1">
      <alignment/>
      <protection locked="0"/>
    </xf>
    <xf numFmtId="0" fontId="0" fillId="44" borderId="26" xfId="0" applyFont="1" applyFill="1" applyBorder="1" applyAlignment="1">
      <alignment vertical="top" wrapText="1"/>
    </xf>
    <xf numFmtId="167" fontId="0" fillId="44" borderId="26" xfId="55" applyNumberFormat="1" applyFont="1" applyFill="1" applyBorder="1" applyAlignment="1" applyProtection="1">
      <alignment vertical="top" wrapText="1"/>
      <protection locked="0"/>
    </xf>
    <xf numFmtId="167" fontId="0" fillId="44" borderId="26" xfId="0" applyNumberFormat="1" applyFont="1" applyFill="1" applyBorder="1" applyAlignment="1" applyProtection="1">
      <alignment vertical="top" wrapText="1"/>
      <protection locked="0"/>
    </xf>
    <xf numFmtId="167" fontId="0" fillId="44" borderId="26" xfId="55" applyNumberFormat="1" applyFont="1" applyFill="1" applyBorder="1" applyAlignment="1" applyProtection="1">
      <alignment/>
      <protection locked="0"/>
    </xf>
    <xf numFmtId="167" fontId="0" fillId="44" borderId="26" xfId="0" applyNumberFormat="1" applyFont="1" applyFill="1" applyBorder="1" applyAlignment="1" applyProtection="1">
      <alignment/>
      <protection locked="0"/>
    </xf>
    <xf numFmtId="0" fontId="12" fillId="44" borderId="26" xfId="0" applyFont="1" applyFill="1" applyBorder="1" applyAlignment="1" applyProtection="1">
      <alignment vertical="top" wrapText="1"/>
      <protection locked="0"/>
    </xf>
    <xf numFmtId="0" fontId="0" fillId="44" borderId="26" xfId="0" applyFont="1" applyFill="1" applyBorder="1" applyAlignment="1" applyProtection="1">
      <alignment/>
      <protection locked="0"/>
    </xf>
    <xf numFmtId="0" fontId="24" fillId="0" borderId="0" xfId="0" applyFont="1" applyFill="1" applyAlignment="1">
      <alignment horizontal="center"/>
    </xf>
    <xf numFmtId="0" fontId="21" fillId="0" borderId="0" xfId="0" applyFont="1" applyAlignment="1">
      <alignment horizontal="left"/>
    </xf>
    <xf numFmtId="0" fontId="0" fillId="0" borderId="0" xfId="0" applyAlignment="1">
      <alignment horizontal="left"/>
    </xf>
    <xf numFmtId="0" fontId="21" fillId="0" borderId="0" xfId="0" applyFont="1" applyFill="1" applyAlignment="1">
      <alignment/>
    </xf>
    <xf numFmtId="0" fontId="22"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applyAlignment="1">
      <alignment/>
    </xf>
    <xf numFmtId="0" fontId="2" fillId="0" borderId="27" xfId="0" applyFont="1" applyBorder="1" applyAlignment="1">
      <alignment horizontal="left" vertical="center"/>
    </xf>
    <xf numFmtId="0" fontId="0" fillId="0" borderId="28" xfId="0" applyFont="1" applyBorder="1" applyAlignment="1">
      <alignment/>
    </xf>
    <xf numFmtId="0" fontId="0" fillId="0" borderId="29" xfId="0" applyFont="1" applyBorder="1" applyAlignment="1">
      <alignment/>
    </xf>
    <xf numFmtId="0" fontId="0" fillId="0" borderId="30" xfId="0" applyBorder="1" applyAlignment="1">
      <alignment/>
    </xf>
    <xf numFmtId="0" fontId="2" fillId="0" borderId="13"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0" fillId="0" borderId="0" xfId="0" applyFont="1" applyAlignment="1">
      <alignment wrapText="1"/>
    </xf>
    <xf numFmtId="0" fontId="0" fillId="0" borderId="32" xfId="0" applyBorder="1" applyAlignment="1">
      <alignment/>
    </xf>
    <xf numFmtId="0" fontId="22" fillId="0" borderId="0" xfId="0" applyFont="1" applyFill="1" applyBorder="1" applyAlignment="1">
      <alignment horizontal="left"/>
    </xf>
    <xf numFmtId="0" fontId="0" fillId="0" borderId="24" xfId="0" applyBorder="1" applyAlignment="1">
      <alignment/>
    </xf>
    <xf numFmtId="0" fontId="0" fillId="0" borderId="33" xfId="0" applyBorder="1" applyAlignment="1">
      <alignment/>
    </xf>
    <xf numFmtId="0" fontId="0" fillId="0" borderId="32" xfId="0" applyFont="1" applyBorder="1" applyAlignment="1">
      <alignment/>
    </xf>
    <xf numFmtId="0" fontId="0" fillId="0" borderId="0" xfId="59" applyFill="1">
      <alignment/>
      <protection/>
    </xf>
    <xf numFmtId="0" fontId="0" fillId="0" borderId="0" xfId="59" applyFill="1" applyAlignment="1">
      <alignment horizontal="right"/>
      <protection/>
    </xf>
    <xf numFmtId="0" fontId="24" fillId="0" borderId="0" xfId="59" applyFont="1" applyFill="1" applyAlignment="1">
      <alignment horizontal="center"/>
      <protection/>
    </xf>
    <xf numFmtId="0" fontId="0" fillId="0" borderId="0" xfId="59">
      <alignment/>
      <protection/>
    </xf>
    <xf numFmtId="0" fontId="17"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40" borderId="26" xfId="0" applyFont="1" applyFill="1" applyBorder="1" applyAlignment="1">
      <alignment vertical="top"/>
    </xf>
    <xf numFmtId="0" fontId="9" fillId="40" borderId="26" xfId="55" applyFill="1" applyBorder="1" applyAlignment="1" applyProtection="1">
      <alignment vertical="top"/>
      <protection locked="0"/>
    </xf>
    <xf numFmtId="0" fontId="0" fillId="40" borderId="26" xfId="55" applyFont="1" applyFill="1" applyBorder="1" applyAlignment="1" applyProtection="1">
      <alignment vertical="top"/>
      <protection locked="0"/>
    </xf>
    <xf numFmtId="0" fontId="0" fillId="40" borderId="26" xfId="0" applyFill="1" applyBorder="1" applyAlignment="1" applyProtection="1">
      <alignment vertical="top"/>
      <protection locked="0"/>
    </xf>
    <xf numFmtId="0" fontId="0" fillId="40" borderId="26" xfId="0" applyFont="1" applyFill="1" applyBorder="1" applyAlignment="1" applyProtection="1">
      <alignment vertical="top"/>
      <protection locked="0"/>
    </xf>
    <xf numFmtId="0" fontId="0" fillId="40" borderId="26" xfId="0" applyFill="1" applyBorder="1" applyAlignment="1" applyProtection="1">
      <alignment/>
      <protection locked="0"/>
    </xf>
    <xf numFmtId="0" fontId="0" fillId="39" borderId="13" xfId="59" applyFill="1" applyBorder="1" applyAlignment="1" applyProtection="1">
      <alignment vertical="center"/>
      <protection hidden="1"/>
    </xf>
    <xf numFmtId="175" fontId="0" fillId="39" borderId="13" xfId="59" applyNumberFormat="1" applyFill="1" applyBorder="1" applyAlignment="1" applyProtection="1">
      <alignment vertical="center"/>
      <protection hidden="1"/>
    </xf>
    <xf numFmtId="1" fontId="0" fillId="39" borderId="13" xfId="59" applyNumberFormat="1" applyFill="1" applyBorder="1" applyAlignment="1" applyProtection="1">
      <alignment vertical="center"/>
      <protection hidden="1"/>
    </xf>
    <xf numFmtId="0" fontId="0" fillId="40" borderId="15" xfId="0" applyFont="1" applyFill="1" applyBorder="1" applyAlignment="1">
      <alignment/>
    </xf>
    <xf numFmtId="0" fontId="0" fillId="0" borderId="34" xfId="0" applyFont="1" applyFill="1" applyBorder="1" applyAlignment="1">
      <alignment horizontal="left"/>
    </xf>
    <xf numFmtId="0" fontId="0" fillId="0" borderId="34" xfId="0" applyBorder="1" applyAlignment="1">
      <alignment horizontal="left"/>
    </xf>
    <xf numFmtId="0" fontId="2" fillId="41" borderId="34" xfId="0" applyFont="1" applyFill="1" applyBorder="1" applyAlignment="1">
      <alignment horizontal="left" wrapText="1"/>
    </xf>
    <xf numFmtId="0" fontId="0" fillId="0" borderId="35" xfId="0" applyFont="1" applyBorder="1" applyAlignment="1">
      <alignment/>
    </xf>
    <xf numFmtId="0" fontId="23" fillId="0" borderId="0" xfId="59" applyFont="1">
      <alignment/>
      <protection/>
    </xf>
    <xf numFmtId="0" fontId="2" fillId="0" borderId="0" xfId="59" applyFont="1" applyAlignment="1">
      <alignment/>
      <protection/>
    </xf>
    <xf numFmtId="0" fontId="0" fillId="0" borderId="0" xfId="59" applyAlignment="1">
      <alignment vertical="center"/>
      <protection/>
    </xf>
    <xf numFmtId="0" fontId="0" fillId="0" borderId="13" xfId="0" applyFont="1" applyBorder="1" applyAlignment="1">
      <alignment horizontal="center" wrapText="1"/>
    </xf>
    <xf numFmtId="0" fontId="2" fillId="43" borderId="26" xfId="0" applyFont="1" applyFill="1" applyBorder="1" applyAlignment="1" applyProtection="1">
      <alignment horizontal="left" vertical="top" wrapText="1"/>
      <protection hidden="1"/>
    </xf>
    <xf numFmtId="0" fontId="0" fillId="0" borderId="13" xfId="0" applyFont="1" applyFill="1" applyBorder="1" applyAlignment="1">
      <alignment/>
    </xf>
    <xf numFmtId="0" fontId="0" fillId="0" borderId="13"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14" xfId="0" applyFont="1" applyBorder="1" applyAlignment="1">
      <alignment/>
    </xf>
    <xf numFmtId="0" fontId="0" fillId="0" borderId="14" xfId="0" applyFont="1" applyBorder="1" applyAlignment="1">
      <alignment wrapText="1"/>
    </xf>
    <xf numFmtId="0" fontId="0" fillId="0" borderId="14" xfId="0" applyFont="1" applyBorder="1" applyAlignment="1">
      <alignment vertical="center"/>
    </xf>
    <xf numFmtId="0" fontId="0" fillId="0" borderId="13" xfId="0" applyFont="1" applyFill="1" applyBorder="1" applyAlignment="1" applyProtection="1">
      <alignment horizontal="left"/>
      <protection locked="0"/>
    </xf>
    <xf numFmtId="0" fontId="0" fillId="0" borderId="35" xfId="0" applyFont="1" applyBorder="1" applyAlignment="1">
      <alignment wrapText="1"/>
    </xf>
    <xf numFmtId="0" fontId="0" fillId="0" borderId="16" xfId="0" applyFont="1" applyFill="1" applyBorder="1" applyAlignment="1" applyProtection="1">
      <alignment wrapText="1"/>
      <protection locked="0"/>
    </xf>
    <xf numFmtId="0" fontId="0" fillId="0" borderId="13"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175" fontId="0" fillId="0" borderId="13" xfId="0" applyNumberFormat="1" applyFill="1" applyBorder="1" applyAlignment="1" applyProtection="1">
      <alignment vertical="center"/>
      <protection locked="0"/>
    </xf>
    <xf numFmtId="175" fontId="0" fillId="0" borderId="13" xfId="0" applyNumberFormat="1" applyFont="1" applyBorder="1" applyAlignment="1">
      <alignment horizontal="left" vertical="center"/>
    </xf>
    <xf numFmtId="0" fontId="0" fillId="0" borderId="13" xfId="0" applyFont="1" applyFill="1" applyBorder="1" applyAlignment="1" applyProtection="1">
      <alignment horizontal="center" vertical="center"/>
      <protection locked="0"/>
    </xf>
    <xf numFmtId="0" fontId="0" fillId="0" borderId="0" xfId="59" applyBorder="1" applyAlignment="1">
      <alignment horizontal="center" vertical="center"/>
      <protection/>
    </xf>
    <xf numFmtId="0" fontId="0" fillId="0" borderId="0" xfId="59" applyFont="1" applyBorder="1" applyAlignment="1">
      <alignment vertical="center" wrapText="1"/>
      <protection/>
    </xf>
    <xf numFmtId="49" fontId="0" fillId="40" borderId="26" xfId="0" applyNumberFormat="1" applyFont="1" applyFill="1" applyBorder="1" applyAlignment="1" applyProtection="1">
      <alignment vertical="top" wrapText="1"/>
      <protection locked="0"/>
    </xf>
    <xf numFmtId="0" fontId="0" fillId="0" borderId="0" xfId="59" applyAlignment="1">
      <alignment horizontal="center"/>
      <protection/>
    </xf>
    <xf numFmtId="0" fontId="0" fillId="0" borderId="0" xfId="0" applyAlignment="1">
      <alignment horizontal="right"/>
    </xf>
    <xf numFmtId="0" fontId="0" fillId="0" borderId="0" xfId="0" applyFont="1" applyAlignment="1">
      <alignment horizontal="left"/>
    </xf>
    <xf numFmtId="2" fontId="0" fillId="0" borderId="13" xfId="0" applyNumberFormat="1" applyFont="1" applyFill="1" applyBorder="1" applyAlignment="1">
      <alignment/>
    </xf>
    <xf numFmtId="185" fontId="0" fillId="39" borderId="13" xfId="59" applyNumberFormat="1" applyFill="1" applyBorder="1" applyAlignment="1" applyProtection="1">
      <alignment vertical="center"/>
      <protection hidden="1"/>
    </xf>
    <xf numFmtId="0" fontId="0" fillId="0" borderId="14" xfId="0" applyFont="1" applyBorder="1" applyAlignment="1">
      <alignment horizontal="left" wrapText="1"/>
    </xf>
    <xf numFmtId="0" fontId="0" fillId="0" borderId="14" xfId="0" applyFont="1" applyBorder="1" applyAlignment="1">
      <alignment horizontal="left" wrapText="1"/>
    </xf>
    <xf numFmtId="0" fontId="0" fillId="0" borderId="35" xfId="0" applyFont="1" applyBorder="1" applyAlignment="1">
      <alignment horizontal="left"/>
    </xf>
    <xf numFmtId="0" fontId="0" fillId="0" borderId="35" xfId="0" applyFont="1" applyBorder="1" applyAlignment="1">
      <alignment horizontal="left" wrapText="1"/>
    </xf>
    <xf numFmtId="0" fontId="17" fillId="0" borderId="24" xfId="59" applyFont="1" applyBorder="1">
      <alignment/>
      <protection/>
    </xf>
    <xf numFmtId="0" fontId="0" fillId="0" borderId="24" xfId="59" applyBorder="1">
      <alignment/>
      <protection/>
    </xf>
    <xf numFmtId="1" fontId="0" fillId="0" borderId="13" xfId="0" applyNumberFormat="1" applyFill="1" applyBorder="1" applyAlignment="1">
      <alignment/>
    </xf>
    <xf numFmtId="0" fontId="0" fillId="0" borderId="13" xfId="0" applyFont="1" applyFill="1" applyBorder="1" applyAlignment="1" quotePrefix="1">
      <alignment wrapText="1"/>
    </xf>
    <xf numFmtId="11" fontId="0" fillId="0" borderId="13" xfId="0" applyNumberFormat="1" applyFont="1" applyFill="1" applyBorder="1" applyAlignment="1">
      <alignment/>
    </xf>
    <xf numFmtId="1" fontId="0" fillId="0" borderId="13" xfId="0" applyNumberFormat="1" applyFont="1" applyFill="1" applyBorder="1" applyAlignment="1">
      <alignment/>
    </xf>
    <xf numFmtId="0" fontId="0" fillId="0" borderId="13" xfId="0" applyFont="1" applyFill="1" applyBorder="1" applyAlignment="1" applyProtection="1">
      <alignment vertical="center" wrapText="1"/>
      <protection locked="0"/>
    </xf>
    <xf numFmtId="2" fontId="0" fillId="39" borderId="13" xfId="59" applyNumberFormat="1" applyFill="1" applyBorder="1" applyAlignment="1" applyProtection="1">
      <alignment vertical="center"/>
      <protection hidden="1"/>
    </xf>
    <xf numFmtId="11" fontId="0" fillId="0" borderId="13" xfId="0" applyNumberFormat="1" applyFont="1" applyFill="1" applyBorder="1" applyAlignment="1">
      <alignment wrapText="1"/>
    </xf>
    <xf numFmtId="0" fontId="0" fillId="39" borderId="13" xfId="59" applyFont="1" applyFill="1" applyBorder="1" applyAlignment="1" applyProtection="1">
      <alignment vertical="center"/>
      <protection hidden="1"/>
    </xf>
    <xf numFmtId="0" fontId="0" fillId="0" borderId="13" xfId="0" applyFont="1" applyFill="1" applyBorder="1" applyAlignment="1" applyProtection="1">
      <alignment horizontal="left" vertical="center"/>
      <protection locked="0"/>
    </xf>
    <xf numFmtId="0" fontId="12" fillId="0" borderId="15" xfId="59" applyFont="1" applyBorder="1" applyAlignment="1">
      <alignment horizontal="center" vertical="center"/>
      <protection/>
    </xf>
    <xf numFmtId="0" fontId="0" fillId="36" borderId="23" xfId="0" applyFont="1" applyFill="1" applyBorder="1" applyAlignment="1">
      <alignment horizontal="left" wrapText="1"/>
    </xf>
    <xf numFmtId="0" fontId="0" fillId="36" borderId="36" xfId="0" applyFont="1" applyFill="1" applyBorder="1" applyAlignment="1">
      <alignment horizontal="left" wrapText="1"/>
    </xf>
    <xf numFmtId="0" fontId="0" fillId="36" borderId="15" xfId="0" applyFont="1" applyFill="1" applyBorder="1" applyAlignment="1">
      <alignment horizontal="left" wrapText="1"/>
    </xf>
    <xf numFmtId="0" fontId="0" fillId="36" borderId="37" xfId="0" applyFont="1" applyFill="1" applyBorder="1" applyAlignment="1">
      <alignment horizontal="left" wrapText="1"/>
    </xf>
    <xf numFmtId="0" fontId="0" fillId="37" borderId="0" xfId="0" applyFont="1" applyFill="1" applyAlignment="1">
      <alignment horizontal="left" wrapText="1"/>
    </xf>
    <xf numFmtId="0" fontId="2" fillId="40" borderId="38" xfId="0" applyFont="1" applyFill="1" applyBorder="1" applyAlignment="1">
      <alignment horizontal="center" vertical="center" textRotation="45" shrinkToFit="1"/>
    </xf>
    <xf numFmtId="0" fontId="2" fillId="40" borderId="39" xfId="0" applyFont="1" applyFill="1" applyBorder="1" applyAlignment="1">
      <alignment horizontal="center" vertical="center" textRotation="45" shrinkToFit="1"/>
    </xf>
    <xf numFmtId="0" fontId="0" fillId="40" borderId="25" xfId="0" applyFont="1" applyFill="1" applyBorder="1" applyAlignment="1">
      <alignment horizontal="left" wrapText="1"/>
    </xf>
    <xf numFmtId="0" fontId="0" fillId="40" borderId="17" xfId="0" applyFont="1" applyFill="1" applyBorder="1" applyAlignment="1">
      <alignment horizontal="left" wrapText="1"/>
    </xf>
    <xf numFmtId="0" fontId="0" fillId="40" borderId="15" xfId="0" applyFont="1" applyFill="1" applyBorder="1" applyAlignment="1">
      <alignment horizontal="left" wrapText="1"/>
    </xf>
    <xf numFmtId="0" fontId="0" fillId="40" borderId="37" xfId="0" applyFont="1" applyFill="1" applyBorder="1" applyAlignment="1">
      <alignment horizontal="left" wrapText="1"/>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6" fillId="37" borderId="0" xfId="0" applyFont="1" applyFill="1" applyAlignment="1">
      <alignment horizontal="center"/>
    </xf>
    <xf numFmtId="0" fontId="2" fillId="36" borderId="40" xfId="0" applyFont="1" applyFill="1" applyBorder="1" applyAlignment="1">
      <alignment horizontal="center" textRotation="45"/>
    </xf>
    <xf numFmtId="0" fontId="2" fillId="36" borderId="38" xfId="0" applyFont="1" applyFill="1" applyBorder="1" applyAlignment="1">
      <alignment horizontal="center" textRotation="45"/>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36" borderId="13" xfId="0" applyFont="1" applyFill="1" applyBorder="1" applyAlignment="1">
      <alignment horizontal="left"/>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0" fillId="0" borderId="13"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13" xfId="0" applyBorder="1" applyAlignment="1" applyProtection="1">
      <alignment horizontal="center"/>
      <protection locked="0"/>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19" fillId="0" borderId="19" xfId="0" applyFont="1" applyBorder="1" applyAlignment="1">
      <alignment wrapText="1"/>
    </xf>
    <xf numFmtId="0" fontId="19" fillId="0" borderId="20" xfId="0" applyFont="1" applyBorder="1" applyAlignment="1">
      <alignment wrapText="1"/>
    </xf>
    <xf numFmtId="0" fontId="0" fillId="0" borderId="28" xfId="0" applyNumberFormat="1" applyBorder="1" applyAlignment="1" applyProtection="1">
      <alignment wrapText="1"/>
      <protection locked="0"/>
    </xf>
    <xf numFmtId="0" fontId="0" fillId="0" borderId="32" xfId="0" applyFont="1" applyBorder="1" applyAlignment="1">
      <alignment horizontal="left" wrapText="1"/>
    </xf>
    <xf numFmtId="0" fontId="0" fillId="0" borderId="24" xfId="0" applyFont="1" applyBorder="1" applyAlignment="1">
      <alignment horizontal="left"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19" fillId="0" borderId="19" xfId="0" applyFont="1" applyBorder="1" applyAlignment="1">
      <alignment/>
    </xf>
    <xf numFmtId="0" fontId="19" fillId="0" borderId="20" xfId="0" applyFont="1" applyBorder="1" applyAlignment="1">
      <alignment/>
    </xf>
    <xf numFmtId="0" fontId="8" fillId="0" borderId="19" xfId="0" applyFont="1" applyBorder="1" applyAlignment="1">
      <alignment wrapText="1"/>
    </xf>
    <xf numFmtId="0" fontId="8" fillId="0" borderId="20" xfId="0" applyFont="1" applyBorder="1" applyAlignment="1">
      <alignment wrapText="1"/>
    </xf>
    <xf numFmtId="0" fontId="24" fillId="0" borderId="0" xfId="0" applyFont="1" applyFill="1" applyAlignment="1">
      <alignment horizontal="center"/>
    </xf>
    <xf numFmtId="0" fontId="2" fillId="0" borderId="34" xfId="0" applyFont="1" applyFill="1" applyBorder="1" applyAlignment="1">
      <alignment horizontal="left" wrapText="1"/>
    </xf>
    <xf numFmtId="0" fontId="2" fillId="39" borderId="41"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22" xfId="0" applyFont="1" applyBorder="1" applyAlignment="1">
      <alignment wrapText="1"/>
    </xf>
    <xf numFmtId="0" fontId="17" fillId="0" borderId="0" xfId="0" applyFont="1" applyAlignment="1">
      <alignment horizontal="center"/>
    </xf>
    <xf numFmtId="0" fontId="0" fillId="0" borderId="0" xfId="59" applyAlignment="1">
      <alignment horizontal="left" vertical="center" wrapText="1"/>
      <protection/>
    </xf>
    <xf numFmtId="0" fontId="0" fillId="0" borderId="15" xfId="59" applyFont="1" applyBorder="1" applyAlignment="1">
      <alignment horizontal="left" vertical="center" wrapText="1"/>
      <protection/>
    </xf>
    <xf numFmtId="0" fontId="0" fillId="0" borderId="0" xfId="59" applyFont="1" applyBorder="1" applyAlignment="1">
      <alignment horizontal="left" vertical="center" wrapText="1"/>
      <protection/>
    </xf>
    <xf numFmtId="0" fontId="0" fillId="0" borderId="0" xfId="59" applyAlignment="1">
      <alignment horizontal="left"/>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4 2" xfId="60"/>
    <cellStyle name="Note" xfId="61"/>
    <cellStyle name="Output" xfId="62"/>
    <cellStyle name="Percent"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otal" xfId="83"/>
    <cellStyle name="Warning Text" xfId="84"/>
    <cellStyle name="wissenschaft-Eingabe" xfId="85"/>
  </cellStyles>
  <dxfs count="17">
    <dxf>
      <font>
        <color indexed="9"/>
      </font>
    </dxf>
    <dxf>
      <font>
        <color indexed="9"/>
      </font>
    </dxf>
    <dxf>
      <font>
        <color indexed="9"/>
      </font>
    </dxf>
    <dxf>
      <font>
        <color indexed="9"/>
      </font>
    </dxf>
    <dxf>
      <font>
        <color indexed="9"/>
      </font>
    </dxf>
    <dxf>
      <font>
        <color indexed="44"/>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19050</xdr:rowOff>
    </xdr:to>
    <xdr:sp>
      <xdr:nvSpPr>
        <xdr:cNvPr id="1" name="TextBox 1"/>
        <xdr:cNvSpPr txBox="1">
          <a:spLocks noChangeArrowheads="1"/>
        </xdr:cNvSpPr>
      </xdr:nvSpPr>
      <xdr:spPr>
        <a:xfrm>
          <a:off x="752475" y="5705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8</xdr:row>
      <xdr:rowOff>123825</xdr:rowOff>
    </xdr:from>
    <xdr:to>
      <xdr:col>13</xdr:col>
      <xdr:colOff>1314450</xdr:colOff>
      <xdr:row>18</xdr:row>
      <xdr:rowOff>0</xdr:rowOff>
    </xdr:to>
    <xdr:sp>
      <xdr:nvSpPr>
        <xdr:cNvPr id="1" name="Text Box 13"/>
        <xdr:cNvSpPr txBox="1">
          <a:spLocks noChangeArrowheads="1"/>
        </xdr:cNvSpPr>
      </xdr:nvSpPr>
      <xdr:spPr>
        <a:xfrm>
          <a:off x="8067675" y="1743075"/>
          <a:ext cx="7353300" cy="15621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blended jet fuel delivered to aircraft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relevant input and output flows for the transport of blended jet fuel toan aircraft. There are two scenarios for transporting the blended jet fuel to an aircraft. In Scenario 1, the blended jet fuel is transported by pipeline to a single large airport. In Scenario 2, the blended jet fuel is transported by pipeline to a bulk storage terminal. A fraction of the blended fuel is sent by pipeline to a single large airport; the remaining blended jet fuel is shipped by tanker trailer truck to regional airports.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blended jet fuel delivered to aircraft).</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514600" y="2943225"/>
          <a:ext cx="8382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276600" y="2943225"/>
          <a:ext cx="828675"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2743200</xdr:colOff>
      <xdr:row>17</xdr:row>
      <xdr:rowOff>9525</xdr:rowOff>
    </xdr:to>
    <xdr:pic>
      <xdr:nvPicPr>
        <xdr:cNvPr id="4" name="CheckBox2"/>
        <xdr:cNvPicPr preferRelativeResize="1">
          <a:picLocks noChangeAspect="1"/>
        </xdr:cNvPicPr>
      </xdr:nvPicPr>
      <xdr:blipFill>
        <a:blip r:embed="rId3"/>
        <a:stretch>
          <a:fillRect/>
        </a:stretch>
      </xdr:blipFill>
      <xdr:spPr>
        <a:xfrm>
          <a:off x="4286250"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xdr:colOff>
      <xdr:row>17</xdr:row>
      <xdr:rowOff>9525</xdr:rowOff>
    </xdr:to>
    <xdr:pic>
      <xdr:nvPicPr>
        <xdr:cNvPr id="5" name="CheckBox3"/>
        <xdr:cNvPicPr preferRelativeResize="1">
          <a:picLocks noChangeAspect="1"/>
        </xdr:cNvPicPr>
      </xdr:nvPicPr>
      <xdr:blipFill>
        <a:blip r:embed="rId4"/>
        <a:stretch>
          <a:fillRect/>
        </a:stretch>
      </xdr:blipFill>
      <xdr:spPr>
        <a:xfrm>
          <a:off x="5353050" y="294322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2_C_Locomotive\DS_Stage2_C_Locomotive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etl.doe.gov/energy-analyses/pubs/iawg_cbtl_report.pdf"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A496"/>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6" max="27" width="9.140625" style="5" customWidth="1"/>
  </cols>
  <sheetData>
    <row r="1" spans="1:15" ht="20.25">
      <c r="A1" s="209" t="s">
        <v>212</v>
      </c>
      <c r="B1" s="209"/>
      <c r="C1" s="209"/>
      <c r="D1" s="209"/>
      <c r="E1" s="209"/>
      <c r="F1" s="209"/>
      <c r="G1" s="209"/>
      <c r="H1" s="209"/>
      <c r="I1" s="209"/>
      <c r="J1" s="209"/>
      <c r="K1" s="209"/>
      <c r="L1" s="209"/>
      <c r="M1" s="209"/>
      <c r="N1" s="209"/>
      <c r="O1" s="52"/>
    </row>
    <row r="2" spans="1:15" ht="21" thickBot="1">
      <c r="A2" s="209" t="s">
        <v>136</v>
      </c>
      <c r="B2" s="209"/>
      <c r="C2" s="209"/>
      <c r="D2" s="209"/>
      <c r="E2" s="209"/>
      <c r="F2" s="209"/>
      <c r="G2" s="209"/>
      <c r="H2" s="209"/>
      <c r="I2" s="209"/>
      <c r="J2" s="209"/>
      <c r="K2" s="209"/>
      <c r="L2" s="209"/>
      <c r="M2" s="209"/>
      <c r="N2" s="209"/>
      <c r="O2" s="52"/>
    </row>
    <row r="3" spans="2:15" ht="12.75" customHeight="1" thickBot="1">
      <c r="B3" s="5"/>
      <c r="C3" s="51" t="s">
        <v>137</v>
      </c>
      <c r="D3" s="53" t="str">
        <f>'Data Summary'!D4</f>
        <v>Blended Jet Fuel Transport to Aircraft, Operation</v>
      </c>
      <c r="E3" s="54"/>
      <c r="F3" s="54"/>
      <c r="G3" s="54"/>
      <c r="H3" s="54"/>
      <c r="I3" s="54"/>
      <c r="J3" s="54"/>
      <c r="K3" s="54"/>
      <c r="L3" s="54"/>
      <c r="M3" s="55"/>
      <c r="N3" s="5"/>
      <c r="O3" s="5"/>
    </row>
    <row r="4" spans="2:15" ht="42.75" customHeight="1" thickBot="1">
      <c r="B4" s="5"/>
      <c r="C4" s="51" t="s">
        <v>138</v>
      </c>
      <c r="D4" s="206" t="str">
        <f>'Data Summary'!D6:M6</f>
        <v>This unit process provides a summary of relevant input and output flows for transporting blended jet fuel from the blending tank at the refinery to aircraft fuel tanks at either a single large airport or a large airport plus regional airports.</v>
      </c>
      <c r="E4" s="207"/>
      <c r="F4" s="207"/>
      <c r="G4" s="207"/>
      <c r="H4" s="207"/>
      <c r="I4" s="207"/>
      <c r="J4" s="207"/>
      <c r="K4" s="207"/>
      <c r="L4" s="207"/>
      <c r="M4" s="208"/>
      <c r="N4" s="5"/>
      <c r="O4" s="5"/>
    </row>
    <row r="5" spans="2:15" ht="39" customHeight="1" thickBot="1">
      <c r="B5" s="5"/>
      <c r="C5" s="51" t="s">
        <v>139</v>
      </c>
      <c r="D5" s="206" t="s">
        <v>216</v>
      </c>
      <c r="E5" s="207"/>
      <c r="F5" s="207"/>
      <c r="G5" s="207"/>
      <c r="H5" s="207"/>
      <c r="I5" s="207"/>
      <c r="J5" s="207"/>
      <c r="K5" s="207"/>
      <c r="L5" s="207"/>
      <c r="M5" s="208"/>
      <c r="N5" s="5"/>
      <c r="O5" s="5"/>
    </row>
    <row r="6" spans="2:15" ht="56.25" customHeight="1" thickBot="1">
      <c r="B6" s="5"/>
      <c r="C6" s="56" t="s">
        <v>140</v>
      </c>
      <c r="D6" s="206" t="s">
        <v>183</v>
      </c>
      <c r="E6" s="207"/>
      <c r="F6" s="207"/>
      <c r="G6" s="207"/>
      <c r="H6" s="207"/>
      <c r="I6" s="207"/>
      <c r="J6" s="207"/>
      <c r="K6" s="207"/>
      <c r="L6" s="207"/>
      <c r="M6" s="208"/>
      <c r="N6" s="5"/>
      <c r="O6" s="5"/>
    </row>
    <row r="7" spans="2:15" ht="12.75">
      <c r="B7" s="4" t="s">
        <v>141</v>
      </c>
      <c r="C7" s="4"/>
      <c r="D7" s="4"/>
      <c r="E7" s="4"/>
      <c r="F7" s="4"/>
      <c r="G7" s="4"/>
      <c r="H7" s="4"/>
      <c r="I7" s="4"/>
      <c r="J7" s="4"/>
      <c r="K7" s="4"/>
      <c r="L7" s="4"/>
      <c r="M7" s="4"/>
      <c r="N7" s="5"/>
      <c r="O7" s="5"/>
    </row>
    <row r="8" spans="2:15" ht="13.5" thickBot="1">
      <c r="B8" s="4"/>
      <c r="C8" s="4" t="s">
        <v>142</v>
      </c>
      <c r="D8" s="4" t="s">
        <v>143</v>
      </c>
      <c r="E8" s="4"/>
      <c r="F8" s="4"/>
      <c r="G8" s="4"/>
      <c r="H8" s="4"/>
      <c r="I8" s="4"/>
      <c r="J8" s="4"/>
      <c r="K8" s="4"/>
      <c r="L8" s="4"/>
      <c r="M8" s="4"/>
      <c r="N8" s="5"/>
      <c r="O8" s="5"/>
    </row>
    <row r="9" spans="1:27" s="23" customFormat="1" ht="15" customHeight="1">
      <c r="A9" s="5"/>
      <c r="B9" s="210" t="s">
        <v>144</v>
      </c>
      <c r="C9" s="57" t="s">
        <v>145</v>
      </c>
      <c r="D9" s="195" t="s">
        <v>177</v>
      </c>
      <c r="E9" s="195"/>
      <c r="F9" s="195"/>
      <c r="G9" s="195"/>
      <c r="H9" s="195"/>
      <c r="I9" s="195"/>
      <c r="J9" s="195"/>
      <c r="K9" s="195"/>
      <c r="L9" s="195"/>
      <c r="M9" s="196"/>
      <c r="N9" s="5"/>
      <c r="O9" s="5"/>
      <c r="P9" s="5"/>
      <c r="Q9" s="5"/>
      <c r="R9" s="5"/>
      <c r="S9" s="5"/>
      <c r="T9" s="5"/>
      <c r="U9" s="5"/>
      <c r="V9" s="5"/>
      <c r="W9" s="5"/>
      <c r="X9" s="5"/>
      <c r="Y9" s="5"/>
      <c r="Z9" s="5"/>
      <c r="AA9" s="5"/>
    </row>
    <row r="10" spans="1:27" s="23" customFormat="1" ht="15" customHeight="1">
      <c r="A10" s="5"/>
      <c r="B10" s="211"/>
      <c r="C10" s="58" t="s">
        <v>146</v>
      </c>
      <c r="D10" s="197" t="s">
        <v>147</v>
      </c>
      <c r="E10" s="197"/>
      <c r="F10" s="197"/>
      <c r="G10" s="197"/>
      <c r="H10" s="197"/>
      <c r="I10" s="197"/>
      <c r="J10" s="197"/>
      <c r="K10" s="197"/>
      <c r="L10" s="197"/>
      <c r="M10" s="198"/>
      <c r="N10" s="5"/>
      <c r="O10" s="5"/>
      <c r="P10" s="5"/>
      <c r="Q10" s="5"/>
      <c r="R10" s="5"/>
      <c r="S10" s="5"/>
      <c r="T10" s="5"/>
      <c r="U10" s="5"/>
      <c r="V10" s="5"/>
      <c r="W10" s="5"/>
      <c r="X10" s="5"/>
      <c r="Y10" s="5"/>
      <c r="Z10" s="5"/>
      <c r="AA10" s="5"/>
    </row>
    <row r="11" spans="1:27" s="23" customFormat="1" ht="15" customHeight="1">
      <c r="A11" s="5"/>
      <c r="B11" s="211"/>
      <c r="C11" s="58" t="s">
        <v>126</v>
      </c>
      <c r="D11" s="197" t="s">
        <v>148</v>
      </c>
      <c r="E11" s="197"/>
      <c r="F11" s="197"/>
      <c r="G11" s="197"/>
      <c r="H11" s="197"/>
      <c r="I11" s="197"/>
      <c r="J11" s="197"/>
      <c r="K11" s="197"/>
      <c r="L11" s="197"/>
      <c r="M11" s="198"/>
      <c r="N11" s="5"/>
      <c r="O11" s="5"/>
      <c r="P11" s="5"/>
      <c r="Q11" s="5"/>
      <c r="R11" s="5"/>
      <c r="S11" s="5"/>
      <c r="T11" s="5"/>
      <c r="U11" s="5"/>
      <c r="V11" s="5"/>
      <c r="W11" s="5"/>
      <c r="X11" s="5"/>
      <c r="Y11" s="5"/>
      <c r="Z11" s="5"/>
      <c r="AA11" s="5"/>
    </row>
    <row r="12" spans="2:15" ht="15" customHeight="1">
      <c r="B12" s="200" t="s">
        <v>288</v>
      </c>
      <c r="C12" s="147" t="s">
        <v>149</v>
      </c>
      <c r="D12" s="204" t="s">
        <v>176</v>
      </c>
      <c r="E12" s="204"/>
      <c r="F12" s="204"/>
      <c r="G12" s="204"/>
      <c r="H12" s="204"/>
      <c r="I12" s="204"/>
      <c r="J12" s="204"/>
      <c r="K12" s="204"/>
      <c r="L12" s="204"/>
      <c r="M12" s="205"/>
      <c r="N12" s="5"/>
      <c r="O12" s="5"/>
    </row>
    <row r="13" spans="2:15" ht="15" customHeight="1" thickBot="1">
      <c r="B13" s="201"/>
      <c r="C13" s="59" t="s">
        <v>178</v>
      </c>
      <c r="D13" s="202" t="s">
        <v>178</v>
      </c>
      <c r="E13" s="202"/>
      <c r="F13" s="202"/>
      <c r="G13" s="202"/>
      <c r="H13" s="202"/>
      <c r="I13" s="202"/>
      <c r="J13" s="202"/>
      <c r="K13" s="202"/>
      <c r="L13" s="202"/>
      <c r="M13" s="203"/>
      <c r="N13" s="5"/>
      <c r="O13" s="5"/>
    </row>
    <row r="14" spans="2:15" ht="12.75">
      <c r="B14" s="4"/>
      <c r="C14" s="4"/>
      <c r="D14" s="4"/>
      <c r="E14" s="4"/>
      <c r="F14" s="4"/>
      <c r="G14" s="4"/>
      <c r="H14" s="4"/>
      <c r="I14" s="4"/>
      <c r="J14" s="4"/>
      <c r="K14" s="4"/>
      <c r="L14" s="4"/>
      <c r="M14" s="4"/>
      <c r="N14" s="5"/>
      <c r="O14" s="5"/>
    </row>
    <row r="15" spans="2:15" ht="12.75">
      <c r="B15" s="4" t="s">
        <v>150</v>
      </c>
      <c r="C15" s="4"/>
      <c r="D15" s="4"/>
      <c r="E15" s="4"/>
      <c r="F15" s="4"/>
      <c r="G15" s="4"/>
      <c r="H15" s="4"/>
      <c r="I15" s="4"/>
      <c r="J15" s="4"/>
      <c r="K15" s="4"/>
      <c r="L15" s="4"/>
      <c r="M15" s="4"/>
      <c r="N15" s="5"/>
      <c r="O15" s="5"/>
    </row>
    <row r="16" spans="2:15" ht="38.25" customHeight="1">
      <c r="B16" s="4"/>
      <c r="C16" s="199" t="s">
        <v>289</v>
      </c>
      <c r="D16" s="199"/>
      <c r="E16" s="199"/>
      <c r="F16" s="199"/>
      <c r="G16" s="199"/>
      <c r="H16" s="199"/>
      <c r="I16" s="199"/>
      <c r="J16" s="199"/>
      <c r="K16" s="199"/>
      <c r="L16" s="199"/>
      <c r="M16" s="199"/>
      <c r="N16" s="5"/>
      <c r="O16" s="5"/>
    </row>
    <row r="17" spans="2:15" ht="12.75">
      <c r="B17" s="4" t="s">
        <v>151</v>
      </c>
      <c r="C17" s="4"/>
      <c r="D17" s="4"/>
      <c r="E17" s="4"/>
      <c r="F17" s="4"/>
      <c r="G17" s="22"/>
      <c r="H17" s="22"/>
      <c r="I17" s="22"/>
      <c r="J17" s="22"/>
      <c r="K17" s="22"/>
      <c r="L17" s="22"/>
      <c r="M17" s="22"/>
      <c r="N17" s="5"/>
      <c r="O17" s="5"/>
    </row>
    <row r="18" spans="2:15" ht="12.75">
      <c r="B18" s="22"/>
      <c r="C18" s="22" t="s">
        <v>152</v>
      </c>
      <c r="D18" s="22"/>
      <c r="E18" s="60" t="s">
        <v>153</v>
      </c>
      <c r="F18" s="61"/>
      <c r="G18" s="22" t="s">
        <v>154</v>
      </c>
      <c r="H18" s="22"/>
      <c r="I18" s="22"/>
      <c r="J18" s="22"/>
      <c r="K18" s="22"/>
      <c r="L18" s="22"/>
      <c r="M18" s="22"/>
      <c r="N18" s="5"/>
      <c r="O18" s="5"/>
    </row>
    <row r="19" spans="2:15" ht="12.75">
      <c r="B19" s="22"/>
      <c r="C19" s="22" t="s">
        <v>155</v>
      </c>
      <c r="D19" s="22"/>
      <c r="E19" s="22"/>
      <c r="F19" s="22"/>
      <c r="G19" s="22"/>
      <c r="H19" s="22"/>
      <c r="I19" s="22"/>
      <c r="J19" s="22"/>
      <c r="K19" s="22"/>
      <c r="L19" s="22"/>
      <c r="M19" s="22"/>
      <c r="N19" s="5"/>
      <c r="O19" s="5"/>
    </row>
    <row r="20" spans="2:15" ht="12.75">
      <c r="B20" s="22"/>
      <c r="C20" s="22" t="s">
        <v>179</v>
      </c>
      <c r="D20" s="22"/>
      <c r="E20" s="22"/>
      <c r="F20" s="22"/>
      <c r="G20" s="22"/>
      <c r="H20" s="22"/>
      <c r="I20" s="22"/>
      <c r="J20" s="22"/>
      <c r="K20" s="22"/>
      <c r="L20" s="22"/>
      <c r="M20" s="22"/>
      <c r="N20" s="5"/>
      <c r="O20" s="5"/>
    </row>
    <row r="21" spans="2:15" ht="12.75">
      <c r="B21" s="22"/>
      <c r="C21" s="22" t="s">
        <v>156</v>
      </c>
      <c r="D21" s="22"/>
      <c r="E21" s="22"/>
      <c r="F21" s="22"/>
      <c r="G21" s="22"/>
      <c r="H21" s="22"/>
      <c r="I21" s="22"/>
      <c r="J21" s="22"/>
      <c r="K21" s="22"/>
      <c r="L21" s="22"/>
      <c r="M21" s="22"/>
      <c r="N21" s="22"/>
      <c r="O21" s="22"/>
    </row>
    <row r="22" spans="2:15" ht="12.75">
      <c r="B22" s="22"/>
      <c r="C22" s="22"/>
      <c r="D22" s="22"/>
      <c r="E22" s="22"/>
      <c r="F22" s="22"/>
      <c r="G22" s="22"/>
      <c r="H22" s="22"/>
      <c r="I22" s="22"/>
      <c r="J22" s="22"/>
      <c r="K22" s="22"/>
      <c r="L22" s="22"/>
      <c r="M22" s="22"/>
      <c r="N22" s="22"/>
      <c r="O22" s="22"/>
    </row>
    <row r="23" spans="2:15" ht="12.75">
      <c r="B23" s="4" t="s">
        <v>157</v>
      </c>
      <c r="C23" s="22"/>
      <c r="D23" s="22"/>
      <c r="E23" s="22"/>
      <c r="F23" s="22"/>
      <c r="G23" s="22"/>
      <c r="H23" s="22"/>
      <c r="I23" s="22"/>
      <c r="J23" s="22"/>
      <c r="K23" s="22"/>
      <c r="L23" s="22"/>
      <c r="M23" s="22"/>
      <c r="N23" s="22"/>
      <c r="O23" s="22"/>
    </row>
    <row r="24" spans="2:15" ht="12.75">
      <c r="B24" s="22"/>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sheetData>
  <sheetProtection/>
  <mergeCells count="13">
    <mergeCell ref="D6:M6"/>
    <mergeCell ref="A1:N1"/>
    <mergeCell ref="A2:N2"/>
    <mergeCell ref="D4:M4"/>
    <mergeCell ref="D5:M5"/>
    <mergeCell ref="B9:B11"/>
    <mergeCell ref="D9:M9"/>
    <mergeCell ref="D10:M10"/>
    <mergeCell ref="D11:M11"/>
    <mergeCell ref="C16:M16"/>
    <mergeCell ref="B12:B13"/>
    <mergeCell ref="D13:M13"/>
    <mergeCell ref="D12:M12"/>
  </mergeCells>
  <printOptions/>
  <pageMargins left="0.25" right="0.25" top="0.5" bottom="0.5" header="0.3" footer="0.3"/>
  <pageSetup horizontalDpi="1200" verticalDpi="1200" orientation="landscape" r:id="rId2"/>
  <headerFooter>
    <oddFooter>&amp;CPage &amp;P&amp;R&amp;F</oddFooter>
  </headerFooter>
  <rowBreaks count="1" manualBreakCount="1">
    <brk id="22"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66"/>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31.710937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09" t="s">
        <v>212</v>
      </c>
      <c r="C1" s="209"/>
      <c r="D1" s="209"/>
      <c r="E1" s="209"/>
      <c r="F1" s="209"/>
      <c r="G1" s="209"/>
      <c r="H1" s="209"/>
      <c r="I1" s="209"/>
      <c r="J1" s="209"/>
      <c r="K1" s="209"/>
      <c r="L1" s="209"/>
      <c r="M1" s="209"/>
      <c r="N1" s="209"/>
      <c r="O1" s="209"/>
    </row>
    <row r="2" spans="2:15" ht="20.25">
      <c r="B2" s="209" t="s">
        <v>19</v>
      </c>
      <c r="C2" s="209"/>
      <c r="D2" s="209"/>
      <c r="E2" s="209"/>
      <c r="F2" s="209"/>
      <c r="G2" s="209"/>
      <c r="H2" s="209"/>
      <c r="I2" s="209"/>
      <c r="J2" s="209"/>
      <c r="K2" s="209"/>
      <c r="L2" s="209"/>
      <c r="M2" s="209"/>
      <c r="N2" s="209"/>
      <c r="O2" s="209"/>
    </row>
    <row r="3" spans="2:14" ht="5.25" customHeight="1">
      <c r="B3" s="4"/>
      <c r="C3" s="5"/>
      <c r="D3" s="5"/>
      <c r="E3" s="5"/>
      <c r="F3" s="5"/>
      <c r="G3" s="5"/>
      <c r="H3" s="5"/>
      <c r="J3" s="5"/>
      <c r="K3" s="5"/>
      <c r="L3" s="5"/>
      <c r="M3" s="5"/>
      <c r="N3" s="5"/>
    </row>
    <row r="4" spans="2:5" s="5" customFormat="1" ht="13.5" thickBot="1">
      <c r="B4" s="220" t="s">
        <v>20</v>
      </c>
      <c r="C4" s="220"/>
      <c r="D4" s="44" t="s">
        <v>239</v>
      </c>
      <c r="E4" s="26"/>
    </row>
    <row r="5" spans="2:14" ht="13.5" thickBot="1">
      <c r="B5" s="220" t="s">
        <v>21</v>
      </c>
      <c r="C5" s="220"/>
      <c r="D5" s="16">
        <v>1</v>
      </c>
      <c r="E5" s="45" t="s">
        <v>99</v>
      </c>
      <c r="F5" s="10" t="s">
        <v>14</v>
      </c>
      <c r="G5" s="218" t="s">
        <v>240</v>
      </c>
      <c r="H5" s="219"/>
      <c r="I5" s="219"/>
      <c r="J5" s="219"/>
      <c r="K5" s="43" t="s">
        <v>126</v>
      </c>
      <c r="L5" s="41" t="str">
        <f>DQI!I6</f>
        <v>1,2,1,2,2</v>
      </c>
      <c r="M5" s="42"/>
      <c r="N5" s="5" t="s">
        <v>158</v>
      </c>
    </row>
    <row r="6" spans="2:14" s="5" customFormat="1" ht="27.75" customHeight="1">
      <c r="B6" s="221" t="s">
        <v>22</v>
      </c>
      <c r="C6" s="222"/>
      <c r="D6" s="215" t="s">
        <v>241</v>
      </c>
      <c r="E6" s="216"/>
      <c r="F6" s="216"/>
      <c r="G6" s="216"/>
      <c r="H6" s="216"/>
      <c r="I6" s="216"/>
      <c r="J6" s="216"/>
      <c r="K6" s="216"/>
      <c r="L6" s="217"/>
      <c r="M6" s="217"/>
      <c r="N6" s="28"/>
    </row>
    <row r="7" spans="2:14" ht="13.5" thickBot="1">
      <c r="B7" s="4"/>
      <c r="C7" s="5"/>
      <c r="D7" s="5"/>
      <c r="E7" s="5"/>
      <c r="F7" s="5"/>
      <c r="G7" s="5"/>
      <c r="H7" s="5"/>
      <c r="J7" s="5"/>
      <c r="K7" s="5"/>
      <c r="L7" s="5"/>
      <c r="M7" s="5"/>
      <c r="N7" s="5"/>
    </row>
    <row r="8" spans="1:23" s="2" customFormat="1" ht="13.5" thickBot="1">
      <c r="A8" s="6"/>
      <c r="B8" s="212" t="s">
        <v>30</v>
      </c>
      <c r="C8" s="213"/>
      <c r="D8" s="213"/>
      <c r="E8" s="213"/>
      <c r="F8" s="213"/>
      <c r="G8" s="213"/>
      <c r="H8" s="213"/>
      <c r="I8" s="213"/>
      <c r="J8" s="213"/>
      <c r="K8" s="213"/>
      <c r="L8" s="213"/>
      <c r="M8" s="213"/>
      <c r="N8" s="214"/>
      <c r="O8" s="6"/>
      <c r="P8" s="6"/>
      <c r="Q8" s="6"/>
      <c r="R8" s="6"/>
      <c r="S8" s="6"/>
      <c r="T8" s="6"/>
      <c r="U8" s="6"/>
      <c r="V8" s="6"/>
      <c r="W8" s="6"/>
    </row>
    <row r="9" spans="2:14" ht="12.75">
      <c r="B9" s="4"/>
      <c r="C9" s="5"/>
      <c r="D9" s="5"/>
      <c r="E9" s="5"/>
      <c r="F9" s="5"/>
      <c r="G9" s="5"/>
      <c r="H9" s="5"/>
      <c r="J9" s="5"/>
      <c r="K9" s="5"/>
      <c r="L9" s="5"/>
      <c r="M9" s="5"/>
      <c r="N9" s="5"/>
    </row>
    <row r="10" spans="2:14" ht="12.75">
      <c r="B10" s="220" t="s">
        <v>23</v>
      </c>
      <c r="C10" s="220"/>
      <c r="D10" s="229" t="s">
        <v>159</v>
      </c>
      <c r="E10" s="230"/>
      <c r="F10" s="5"/>
      <c r="G10" s="5"/>
      <c r="H10" s="5"/>
      <c r="J10" s="5"/>
      <c r="K10" s="5"/>
      <c r="L10" s="5"/>
      <c r="M10" s="5"/>
      <c r="N10" s="5"/>
    </row>
    <row r="11" spans="2:14" ht="12.75">
      <c r="B11" s="227" t="s">
        <v>87</v>
      </c>
      <c r="C11" s="228"/>
      <c r="D11" s="229" t="s">
        <v>213</v>
      </c>
      <c r="E11" s="230"/>
      <c r="F11" s="5"/>
      <c r="G11" s="5"/>
      <c r="H11" s="5"/>
      <c r="J11" s="5"/>
      <c r="K11" s="5"/>
      <c r="L11" s="5"/>
      <c r="M11" s="5"/>
      <c r="N11" s="5"/>
    </row>
    <row r="12" spans="2:14" ht="12.75">
      <c r="B12" s="220" t="s">
        <v>24</v>
      </c>
      <c r="C12" s="220"/>
      <c r="D12" s="226" t="s">
        <v>214</v>
      </c>
      <c r="E12" s="226"/>
      <c r="F12" s="5"/>
      <c r="G12" s="5"/>
      <c r="H12" s="5"/>
      <c r="J12" s="5"/>
      <c r="K12" s="5"/>
      <c r="L12" s="5"/>
      <c r="M12" s="5"/>
      <c r="N12" s="5"/>
    </row>
    <row r="13" spans="2:14" ht="12.75">
      <c r="B13" s="220" t="s">
        <v>25</v>
      </c>
      <c r="C13" s="220"/>
      <c r="D13" s="226" t="s">
        <v>50</v>
      </c>
      <c r="E13" s="226"/>
      <c r="F13" s="5"/>
      <c r="G13" s="5"/>
      <c r="H13" s="5"/>
      <c r="J13" s="5"/>
      <c r="K13" s="5"/>
      <c r="L13" s="5"/>
      <c r="M13" s="5"/>
      <c r="N13" s="5"/>
    </row>
    <row r="14" spans="2:14" ht="12.75">
      <c r="B14" s="220" t="s">
        <v>26</v>
      </c>
      <c r="C14" s="220"/>
      <c r="D14" s="226" t="s">
        <v>53</v>
      </c>
      <c r="E14" s="226"/>
      <c r="F14" s="5"/>
      <c r="G14" s="5"/>
      <c r="H14" s="5"/>
      <c r="J14" s="5"/>
      <c r="K14" s="5"/>
      <c r="L14" s="5"/>
      <c r="M14" s="5"/>
      <c r="N14" s="5"/>
    </row>
    <row r="15" spans="2:14" ht="12.75">
      <c r="B15" s="220" t="s">
        <v>27</v>
      </c>
      <c r="C15" s="220"/>
      <c r="D15" s="226" t="s">
        <v>160</v>
      </c>
      <c r="E15" s="226"/>
      <c r="F15" s="5"/>
      <c r="G15" s="5"/>
      <c r="H15" s="5"/>
      <c r="J15" s="5"/>
      <c r="K15" s="5"/>
      <c r="L15" s="5"/>
      <c r="M15" s="5"/>
      <c r="N15" s="5"/>
    </row>
    <row r="16" spans="2:14" ht="12.75">
      <c r="B16" s="220" t="s">
        <v>28</v>
      </c>
      <c r="C16" s="220"/>
      <c r="D16" s="226" t="s">
        <v>56</v>
      </c>
      <c r="E16" s="226"/>
      <c r="F16" s="5"/>
      <c r="G16" s="5"/>
      <c r="H16" s="5"/>
      <c r="J16" s="5"/>
      <c r="K16" s="5"/>
      <c r="L16" s="5"/>
      <c r="M16" s="5"/>
      <c r="N16" s="5"/>
    </row>
    <row r="17" spans="2:14" ht="18" customHeight="1">
      <c r="B17" s="221" t="s">
        <v>29</v>
      </c>
      <c r="C17" s="222"/>
      <c r="D17" s="231"/>
      <c r="E17" s="231"/>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12" t="s">
        <v>31</v>
      </c>
      <c r="C20" s="213"/>
      <c r="D20" s="213"/>
      <c r="E20" s="213"/>
      <c r="F20" s="213"/>
      <c r="G20" s="213"/>
      <c r="H20" s="213"/>
      <c r="I20" s="213"/>
      <c r="J20" s="213"/>
      <c r="K20" s="213"/>
      <c r="L20" s="213"/>
      <c r="M20" s="213"/>
      <c r="N20" s="214"/>
      <c r="O20" s="6"/>
      <c r="P20" s="6"/>
      <c r="Q20" s="6"/>
      <c r="R20" s="6"/>
      <c r="S20" s="6"/>
      <c r="T20" s="6"/>
      <c r="U20" s="6"/>
      <c r="V20" s="6"/>
      <c r="W20" s="6"/>
    </row>
    <row r="21" spans="2:14" ht="12.75">
      <c r="B21" s="4"/>
      <c r="C21" s="5"/>
      <c r="D21" s="5"/>
      <c r="E21" s="5"/>
      <c r="F21" s="5"/>
      <c r="G21" s="62" t="s">
        <v>161</v>
      </c>
      <c r="H21" s="5"/>
      <c r="J21" s="5"/>
      <c r="K21" s="5"/>
      <c r="L21" s="5"/>
      <c r="M21" s="5"/>
      <c r="N21" s="5"/>
    </row>
    <row r="22" spans="2:14" ht="12.75">
      <c r="B22" s="4"/>
      <c r="C22" s="3" t="s">
        <v>34</v>
      </c>
      <c r="D22" s="3" t="s">
        <v>35</v>
      </c>
      <c r="E22" s="3" t="s">
        <v>36</v>
      </c>
      <c r="F22" s="3" t="s">
        <v>44</v>
      </c>
      <c r="G22" s="3" t="s">
        <v>37</v>
      </c>
      <c r="H22" s="18" t="s">
        <v>10</v>
      </c>
      <c r="I22" s="223" t="s">
        <v>12</v>
      </c>
      <c r="J22" s="224"/>
      <c r="K22" s="224"/>
      <c r="L22" s="224"/>
      <c r="M22" s="224"/>
      <c r="N22" s="225"/>
    </row>
    <row r="23" spans="1:23" s="23" customFormat="1" ht="12.75">
      <c r="A23" s="5">
        <f>LEN(C23)</f>
        <v>10</v>
      </c>
      <c r="B23" s="4"/>
      <c r="C23" s="157" t="s">
        <v>215</v>
      </c>
      <c r="D23" s="27"/>
      <c r="E23" s="185">
        <v>2</v>
      </c>
      <c r="F23" s="158" t="s">
        <v>232</v>
      </c>
      <c r="G23" s="24"/>
      <c r="H23" s="163"/>
      <c r="I23" s="159" t="s">
        <v>257</v>
      </c>
      <c r="J23" s="25"/>
      <c r="K23" s="25"/>
      <c r="L23" s="25"/>
      <c r="M23" s="25"/>
      <c r="N23" s="26"/>
      <c r="O23" s="5"/>
      <c r="P23" s="5"/>
      <c r="Q23" s="5"/>
      <c r="R23" s="5"/>
      <c r="S23" s="5"/>
      <c r="T23" s="5"/>
      <c r="U23" s="5"/>
      <c r="V23" s="5"/>
      <c r="W23" s="5"/>
    </row>
    <row r="24" spans="1:23" s="23" customFormat="1" ht="12.75">
      <c r="A24" s="5">
        <f aca="true" t="shared" si="0" ref="A24:A35">LEN(C24)</f>
        <v>10</v>
      </c>
      <c r="B24" s="4"/>
      <c r="C24" s="157" t="s">
        <v>220</v>
      </c>
      <c r="D24" s="27"/>
      <c r="E24" s="177">
        <v>0.1</v>
      </c>
      <c r="F24" s="158" t="s">
        <v>232</v>
      </c>
      <c r="G24" s="24"/>
      <c r="H24" s="163"/>
      <c r="I24" s="159" t="s">
        <v>238</v>
      </c>
      <c r="J24" s="25"/>
      <c r="K24" s="25"/>
      <c r="L24" s="25"/>
      <c r="M24" s="25"/>
      <c r="N24" s="26"/>
      <c r="O24" s="5"/>
      <c r="P24" s="5"/>
      <c r="Q24" s="5"/>
      <c r="R24" s="5"/>
      <c r="S24" s="5"/>
      <c r="T24" s="5"/>
      <c r="U24" s="5"/>
      <c r="V24" s="5"/>
      <c r="W24" s="5"/>
    </row>
    <row r="25" spans="1:23" s="23" customFormat="1" ht="12.75">
      <c r="A25" s="5">
        <f t="shared" si="0"/>
        <v>13</v>
      </c>
      <c r="B25" s="4"/>
      <c r="C25" s="157" t="s">
        <v>225</v>
      </c>
      <c r="D25" s="27"/>
      <c r="E25" s="188">
        <v>100</v>
      </c>
      <c r="F25" s="158" t="s">
        <v>219</v>
      </c>
      <c r="G25" s="24"/>
      <c r="H25" s="163"/>
      <c r="I25" s="159" t="s">
        <v>242</v>
      </c>
      <c r="J25" s="25"/>
      <c r="K25" s="25"/>
      <c r="L25" s="25"/>
      <c r="M25" s="25"/>
      <c r="N25" s="26"/>
      <c r="O25" s="5"/>
      <c r="P25" s="5"/>
      <c r="Q25" s="5"/>
      <c r="R25" s="5"/>
      <c r="S25" s="5"/>
      <c r="T25" s="5"/>
      <c r="U25" s="5"/>
      <c r="V25" s="5"/>
      <c r="W25" s="5"/>
    </row>
    <row r="26" spans="1:23" s="23" customFormat="1" ht="12.75">
      <c r="A26" s="5">
        <f t="shared" si="0"/>
        <v>13</v>
      </c>
      <c r="B26" s="4"/>
      <c r="C26" s="157" t="s">
        <v>247</v>
      </c>
      <c r="D26" s="188" t="str">
        <f>CONCATENATE(C25,"/(1-",C24,")")</f>
        <v>Ref_Bulk_Dis2/(1-Pipe_Tort1)</v>
      </c>
      <c r="E26" s="188">
        <f>E25/(1-E24)</f>
        <v>111.11111111111111</v>
      </c>
      <c r="F26" s="158" t="s">
        <v>219</v>
      </c>
      <c r="G26" s="24"/>
      <c r="H26" s="163"/>
      <c r="I26" s="159" t="s">
        <v>275</v>
      </c>
      <c r="J26" s="25"/>
      <c r="K26" s="25"/>
      <c r="L26" s="25"/>
      <c r="M26" s="25"/>
      <c r="N26" s="26"/>
      <c r="O26" s="5"/>
      <c r="P26" s="5"/>
      <c r="Q26" s="5"/>
      <c r="R26" s="5"/>
      <c r="S26" s="5"/>
      <c r="T26" s="5"/>
      <c r="U26" s="5"/>
      <c r="V26" s="5"/>
      <c r="W26" s="5"/>
    </row>
    <row r="27" spans="1:23" s="23" customFormat="1" ht="12.75">
      <c r="A27" s="5">
        <f>LEN(C27)</f>
        <v>14</v>
      </c>
      <c r="B27" s="4"/>
      <c r="C27" s="157" t="s">
        <v>229</v>
      </c>
      <c r="D27" s="186"/>
      <c r="E27" s="188">
        <v>160</v>
      </c>
      <c r="F27" s="158" t="s">
        <v>219</v>
      </c>
      <c r="G27" s="24"/>
      <c r="H27" s="163"/>
      <c r="I27" s="159" t="s">
        <v>237</v>
      </c>
      <c r="J27" s="25"/>
      <c r="K27" s="25"/>
      <c r="L27" s="25"/>
      <c r="M27" s="25"/>
      <c r="N27" s="26"/>
      <c r="O27" s="5"/>
      <c r="P27" s="5"/>
      <c r="Q27" s="5"/>
      <c r="R27" s="5"/>
      <c r="S27" s="5"/>
      <c r="T27" s="5"/>
      <c r="U27" s="5"/>
      <c r="V27" s="5"/>
      <c r="W27" s="5"/>
    </row>
    <row r="28" spans="1:23" s="23" customFormat="1" ht="12.75">
      <c r="A28" s="5">
        <f>LEN(C28)</f>
        <v>13</v>
      </c>
      <c r="B28" s="4"/>
      <c r="C28" s="157" t="s">
        <v>251</v>
      </c>
      <c r="D28" s="188" t="str">
        <f>CONCATENATE(C27,"/(1-",C24,")")</f>
        <v>Bulk_Airp_Dis3/(1-Pipe_Tort1)</v>
      </c>
      <c r="E28" s="188">
        <f>E27/(1-E24)</f>
        <v>177.77777777777777</v>
      </c>
      <c r="F28" s="158" t="s">
        <v>219</v>
      </c>
      <c r="G28" s="24"/>
      <c r="H28" s="163"/>
      <c r="I28" s="159" t="s">
        <v>250</v>
      </c>
      <c r="J28" s="25"/>
      <c r="K28" s="25"/>
      <c r="L28" s="25"/>
      <c r="M28" s="25"/>
      <c r="N28" s="26"/>
      <c r="O28" s="5"/>
      <c r="P28" s="5"/>
      <c r="Q28" s="5"/>
      <c r="R28" s="5"/>
      <c r="S28" s="5"/>
      <c r="T28" s="5"/>
      <c r="U28" s="5"/>
      <c r="V28" s="5"/>
      <c r="W28" s="5"/>
    </row>
    <row r="29" spans="1:23" s="23" customFormat="1" ht="12.75">
      <c r="A29" s="5">
        <f t="shared" si="0"/>
        <v>13</v>
      </c>
      <c r="B29" s="4"/>
      <c r="C29" s="157" t="s">
        <v>226</v>
      </c>
      <c r="D29" s="27"/>
      <c r="E29" s="188">
        <v>245</v>
      </c>
      <c r="F29" s="158" t="s">
        <v>219</v>
      </c>
      <c r="G29" s="24"/>
      <c r="H29" s="163"/>
      <c r="I29" s="159" t="s">
        <v>233</v>
      </c>
      <c r="J29" s="25"/>
      <c r="K29" s="25"/>
      <c r="L29" s="25"/>
      <c r="M29" s="25"/>
      <c r="N29" s="26"/>
      <c r="O29" s="5"/>
      <c r="P29" s="5"/>
      <c r="Q29" s="5"/>
      <c r="R29" s="5"/>
      <c r="S29" s="5"/>
      <c r="T29" s="5"/>
      <c r="U29" s="5"/>
      <c r="V29" s="5"/>
      <c r="W29" s="5"/>
    </row>
    <row r="30" spans="1:23" s="23" customFormat="1" ht="12.75">
      <c r="A30" s="5">
        <f t="shared" si="0"/>
        <v>13</v>
      </c>
      <c r="B30" s="4"/>
      <c r="C30" s="157" t="s">
        <v>224</v>
      </c>
      <c r="D30" s="188" t="str">
        <f>CONCATENATE(C29,"/(1-",C24,")")</f>
        <v>Ref_Airp_Dis1/(1-Pipe_Tort1)</v>
      </c>
      <c r="E30" s="188">
        <f>E29/(1-E24)</f>
        <v>272.22222222222223</v>
      </c>
      <c r="F30" s="158" t="s">
        <v>219</v>
      </c>
      <c r="G30" s="24"/>
      <c r="H30" s="163"/>
      <c r="I30" s="159" t="s">
        <v>234</v>
      </c>
      <c r="J30" s="25"/>
      <c r="K30" s="25"/>
      <c r="L30" s="25"/>
      <c r="M30" s="25"/>
      <c r="N30" s="26"/>
      <c r="O30" s="5"/>
      <c r="P30" s="5"/>
      <c r="Q30" s="5"/>
      <c r="R30" s="5"/>
      <c r="S30" s="5"/>
      <c r="T30" s="5"/>
      <c r="U30" s="5"/>
      <c r="V30" s="5"/>
      <c r="W30" s="5"/>
    </row>
    <row r="31" spans="1:23" s="23" customFormat="1" ht="12.75">
      <c r="A31" s="5">
        <f>LEN(C31)</f>
        <v>14</v>
      </c>
      <c r="B31" s="4"/>
      <c r="C31" s="157" t="s">
        <v>227</v>
      </c>
      <c r="D31" s="27"/>
      <c r="E31" s="177">
        <v>0.4</v>
      </c>
      <c r="F31" s="158" t="s">
        <v>232</v>
      </c>
      <c r="G31" s="24"/>
      <c r="H31" s="163"/>
      <c r="I31" s="159" t="s">
        <v>235</v>
      </c>
      <c r="J31" s="25"/>
      <c r="K31" s="25"/>
      <c r="L31" s="25"/>
      <c r="M31" s="25"/>
      <c r="N31" s="26"/>
      <c r="O31" s="5"/>
      <c r="P31" s="5"/>
      <c r="Q31" s="5"/>
      <c r="R31" s="5"/>
      <c r="S31" s="5"/>
      <c r="T31" s="5"/>
      <c r="U31" s="5"/>
      <c r="V31" s="5"/>
      <c r="W31" s="5"/>
    </row>
    <row r="32" spans="1:23" s="23" customFormat="1" ht="12.75">
      <c r="A32" s="5">
        <f>LEN(C32)</f>
        <v>13</v>
      </c>
      <c r="B32" s="4"/>
      <c r="C32" s="157" t="s">
        <v>253</v>
      </c>
      <c r="D32" s="177" t="str">
        <f>CONCATENATE("1-",C31)</f>
        <v>1-BJF_Frac_Trail</v>
      </c>
      <c r="E32" s="177">
        <f>1-E31</f>
        <v>0.6</v>
      </c>
      <c r="F32" s="158" t="s">
        <v>232</v>
      </c>
      <c r="G32" s="24"/>
      <c r="H32" s="163"/>
      <c r="I32" s="159" t="s">
        <v>254</v>
      </c>
      <c r="J32" s="25"/>
      <c r="K32" s="25"/>
      <c r="L32" s="25"/>
      <c r="M32" s="25"/>
      <c r="N32" s="26"/>
      <c r="O32" s="5"/>
      <c r="P32" s="5"/>
      <c r="Q32" s="5"/>
      <c r="R32" s="5"/>
      <c r="S32" s="5"/>
      <c r="T32" s="5"/>
      <c r="U32" s="5"/>
      <c r="V32" s="5"/>
      <c r="W32" s="5"/>
    </row>
    <row r="33" spans="1:23" s="23" customFormat="1" ht="12.75">
      <c r="A33" s="5">
        <f t="shared" si="0"/>
        <v>15</v>
      </c>
      <c r="B33" s="4"/>
      <c r="C33" s="157" t="s">
        <v>217</v>
      </c>
      <c r="D33" s="27"/>
      <c r="E33" s="187">
        <v>2.77E-05</v>
      </c>
      <c r="F33" s="158" t="s">
        <v>218</v>
      </c>
      <c r="G33" s="24"/>
      <c r="H33" s="163">
        <v>1</v>
      </c>
      <c r="I33" s="159" t="s">
        <v>236</v>
      </c>
      <c r="J33" s="25"/>
      <c r="K33" s="25"/>
      <c r="L33" s="25"/>
      <c r="M33" s="25"/>
      <c r="N33" s="26"/>
      <c r="O33" s="5"/>
      <c r="P33" s="5"/>
      <c r="Q33" s="5"/>
      <c r="R33" s="5"/>
      <c r="S33" s="5"/>
      <c r="T33" s="5"/>
      <c r="U33" s="5"/>
      <c r="V33" s="5"/>
      <c r="W33" s="5"/>
    </row>
    <row r="34" spans="1:23" s="23" customFormat="1" ht="12.75">
      <c r="A34" s="5">
        <f t="shared" si="0"/>
        <v>15</v>
      </c>
      <c r="B34" s="4"/>
      <c r="C34" s="157" t="s">
        <v>243</v>
      </c>
      <c r="D34" s="187" t="str">
        <f>CONCATENATE("IF(",C23,"=1;1;1/",C32,")")</f>
        <v>IF(JFTranScen=1;1;1/BJF_Frac_Pipe)</v>
      </c>
      <c r="E34" s="187">
        <f>IF(E23=1,1,1/E32)</f>
        <v>1.6666666666666667</v>
      </c>
      <c r="F34" s="158" t="s">
        <v>244</v>
      </c>
      <c r="G34" s="158"/>
      <c r="H34" s="163"/>
      <c r="I34" s="159" t="s">
        <v>245</v>
      </c>
      <c r="J34" s="25"/>
      <c r="K34" s="25"/>
      <c r="L34" s="25"/>
      <c r="M34" s="25"/>
      <c r="N34" s="26"/>
      <c r="O34" s="5"/>
      <c r="P34" s="5"/>
      <c r="Q34" s="5"/>
      <c r="R34" s="5"/>
      <c r="S34" s="5"/>
      <c r="T34" s="5"/>
      <c r="U34" s="5"/>
      <c r="V34" s="5"/>
      <c r="W34" s="5"/>
    </row>
    <row r="35" spans="1:23" s="23" customFormat="1" ht="12.75">
      <c r="A35" s="5">
        <f t="shared" si="0"/>
        <v>10</v>
      </c>
      <c r="B35" s="4"/>
      <c r="C35" s="157" t="s">
        <v>258</v>
      </c>
      <c r="D35" s="187" t="str">
        <f>CONCATENATE(C33,"*",C34,"*",C30)</f>
        <v>Elec_Pipe_kg_mi*BlendedJF_input*Pipe_Len21_mi</v>
      </c>
      <c r="E35" s="187">
        <f>E33*E34*E30</f>
        <v>0.012567592592592592</v>
      </c>
      <c r="F35" s="158" t="s">
        <v>222</v>
      </c>
      <c r="G35" s="158"/>
      <c r="H35" s="163"/>
      <c r="I35" s="159" t="s">
        <v>246</v>
      </c>
      <c r="J35" s="25"/>
      <c r="K35" s="25"/>
      <c r="L35" s="25"/>
      <c r="M35" s="25"/>
      <c r="N35" s="26"/>
      <c r="O35" s="5"/>
      <c r="P35" s="5"/>
      <c r="Q35" s="5"/>
      <c r="R35" s="5"/>
      <c r="S35" s="5"/>
      <c r="T35" s="5"/>
      <c r="U35" s="5"/>
      <c r="V35" s="5"/>
      <c r="W35" s="5"/>
    </row>
    <row r="36" spans="1:23" s="23" customFormat="1" ht="12.75">
      <c r="A36" s="5"/>
      <c r="B36" s="4"/>
      <c r="C36" s="157" t="s">
        <v>248</v>
      </c>
      <c r="D36" s="187" t="str">
        <f>CONCATENATE(C26,"*",C34,"*",C33)</f>
        <v>Pipe_Len2a_mi*BlendedJF_input*Elec_Pipe_kg_mi</v>
      </c>
      <c r="E36" s="187">
        <f>E26*E34*E33</f>
        <v>0.00512962962962963</v>
      </c>
      <c r="F36" s="158" t="s">
        <v>249</v>
      </c>
      <c r="G36" s="24"/>
      <c r="H36" s="163"/>
      <c r="I36" s="159" t="s">
        <v>255</v>
      </c>
      <c r="J36" s="25"/>
      <c r="K36" s="25"/>
      <c r="L36" s="25"/>
      <c r="M36" s="25"/>
      <c r="N36" s="26"/>
      <c r="O36" s="5"/>
      <c r="P36" s="5"/>
      <c r="Q36" s="5"/>
      <c r="R36" s="5"/>
      <c r="S36" s="5"/>
      <c r="T36" s="5"/>
      <c r="U36" s="5"/>
      <c r="V36" s="5"/>
      <c r="W36" s="5"/>
    </row>
    <row r="37" spans="1:23" s="23" customFormat="1" ht="12.75">
      <c r="A37" s="5">
        <f>LEN(C37)</f>
        <v>12</v>
      </c>
      <c r="B37" s="4"/>
      <c r="C37" s="157" t="s">
        <v>228</v>
      </c>
      <c r="D37" s="186"/>
      <c r="E37" s="187">
        <v>0.0003894</v>
      </c>
      <c r="F37" s="158" t="s">
        <v>249</v>
      </c>
      <c r="G37" s="24"/>
      <c r="H37" s="163">
        <v>1</v>
      </c>
      <c r="I37" s="159" t="s">
        <v>260</v>
      </c>
      <c r="J37" s="25"/>
      <c r="K37" s="25"/>
      <c r="L37" s="25"/>
      <c r="M37" s="25"/>
      <c r="N37" s="26"/>
      <c r="O37" s="5"/>
      <c r="P37" s="5"/>
      <c r="Q37" s="5"/>
      <c r="R37" s="5"/>
      <c r="S37" s="5"/>
      <c r="T37" s="5"/>
      <c r="U37" s="5"/>
      <c r="V37" s="5"/>
      <c r="W37" s="5"/>
    </row>
    <row r="38" spans="1:23" s="23" customFormat="1" ht="25.5">
      <c r="A38" s="5">
        <f>LEN(C38)</f>
        <v>10</v>
      </c>
      <c r="B38" s="4"/>
      <c r="C38" s="157" t="s">
        <v>252</v>
      </c>
      <c r="D38" s="191" t="str">
        <f>CONCATENATE(C34,"*",C32,"*",C33,"*",C28)</f>
        <v>BlendedJF_input*BJF_Frac_Pipe*Elec_Pipe_kg_mi*Pipe_Len2b_mi</v>
      </c>
      <c r="E38" s="187">
        <f>E34*E32*E33*E28</f>
        <v>0.004924444444444444</v>
      </c>
      <c r="F38" s="158" t="s">
        <v>249</v>
      </c>
      <c r="G38" s="24"/>
      <c r="H38" s="163"/>
      <c r="I38" s="159" t="s">
        <v>261</v>
      </c>
      <c r="J38" s="25"/>
      <c r="K38" s="25"/>
      <c r="L38" s="25"/>
      <c r="M38" s="25"/>
      <c r="N38" s="26"/>
      <c r="O38" s="5"/>
      <c r="P38" s="5"/>
      <c r="Q38" s="5"/>
      <c r="R38" s="5"/>
      <c r="S38" s="5"/>
      <c r="T38" s="5"/>
      <c r="U38" s="5"/>
      <c r="V38" s="5"/>
      <c r="W38" s="5"/>
    </row>
    <row r="39" spans="1:23" s="23" customFormat="1" ht="12.75">
      <c r="A39" s="5">
        <f>LEN(C39)</f>
        <v>15</v>
      </c>
      <c r="B39" s="4"/>
      <c r="C39" s="157" t="s">
        <v>256</v>
      </c>
      <c r="D39" s="187" t="str">
        <f>CONCATENATE(C36,"+",C38,"+",C37)</f>
        <v>Elec_seg2a+Elec_seg2b+Elec_Tank_kg</v>
      </c>
      <c r="E39" s="187">
        <f>E36+E38+E37</f>
        <v>0.010443474074074073</v>
      </c>
      <c r="F39" s="158" t="s">
        <v>249</v>
      </c>
      <c r="G39" s="24"/>
      <c r="H39" s="163"/>
      <c r="I39" s="159" t="s">
        <v>262</v>
      </c>
      <c r="J39" s="25"/>
      <c r="K39" s="25"/>
      <c r="L39" s="25"/>
      <c r="M39" s="25"/>
      <c r="N39" s="26"/>
      <c r="O39" s="5"/>
      <c r="P39" s="5"/>
      <c r="Q39" s="5"/>
      <c r="R39" s="5"/>
      <c r="S39" s="5"/>
      <c r="T39" s="5"/>
      <c r="U39" s="5"/>
      <c r="V39" s="5"/>
      <c r="W39" s="5"/>
    </row>
    <row r="40" spans="1:23" s="23" customFormat="1" ht="12.75">
      <c r="A40" s="5"/>
      <c r="B40" s="4"/>
      <c r="C40" s="157" t="s">
        <v>259</v>
      </c>
      <c r="D40" s="187" t="str">
        <f>CONCATENATE("IF(",C23,"=1;",C35,";",C39,")")</f>
        <v>IF(JFTranScen=1;Elec_scen1;Elec_seg2a2btnk)</v>
      </c>
      <c r="E40" s="187">
        <f>IF(E23=1,E35,E39)</f>
        <v>0.010443474074074073</v>
      </c>
      <c r="F40" s="158" t="s">
        <v>249</v>
      </c>
      <c r="G40" s="24"/>
      <c r="H40" s="163"/>
      <c r="I40" s="159" t="s">
        <v>263</v>
      </c>
      <c r="J40" s="25"/>
      <c r="K40" s="25"/>
      <c r="L40" s="25"/>
      <c r="M40" s="25"/>
      <c r="N40" s="26"/>
      <c r="O40" s="5"/>
      <c r="P40" s="5"/>
      <c r="Q40" s="5"/>
      <c r="R40" s="5"/>
      <c r="S40" s="5"/>
      <c r="T40" s="5"/>
      <c r="U40" s="5"/>
      <c r="V40" s="5"/>
      <c r="W40" s="5"/>
    </row>
    <row r="41" spans="1:23" s="23" customFormat="1" ht="25.5">
      <c r="A41" s="5">
        <f>LEN(C41)</f>
        <v>15</v>
      </c>
      <c r="B41" s="4"/>
      <c r="C41" s="157" t="s">
        <v>267</v>
      </c>
      <c r="D41" s="191" t="str">
        <f>CONCATENATE("IF(",C23,"=1;",C34,";",C34,"*",C32,")")</f>
        <v>IF(JFTranScen=1;BlendedJF_input;BlendedJF_input*BJF_Frac_Pipe)</v>
      </c>
      <c r="E41" s="187">
        <f>IF(E23=1,E34,E34*E32)</f>
        <v>1</v>
      </c>
      <c r="F41" s="158" t="s">
        <v>264</v>
      </c>
      <c r="G41" s="24"/>
      <c r="H41" s="163"/>
      <c r="I41" s="159" t="s">
        <v>266</v>
      </c>
      <c r="J41" s="25"/>
      <c r="K41" s="25"/>
      <c r="L41" s="25"/>
      <c r="M41" s="25"/>
      <c r="N41" s="26"/>
      <c r="O41" s="5"/>
      <c r="P41" s="5"/>
      <c r="Q41" s="5"/>
      <c r="R41" s="5"/>
      <c r="S41" s="5"/>
      <c r="T41" s="5"/>
      <c r="U41" s="5"/>
      <c r="V41" s="5"/>
      <c r="W41" s="5"/>
    </row>
    <row r="42" spans="1:23" s="23" customFormat="1" ht="12.75">
      <c r="A42" s="5">
        <f>LEN(C42)</f>
        <v>14</v>
      </c>
      <c r="B42" s="4"/>
      <c r="C42" s="157" t="s">
        <v>268</v>
      </c>
      <c r="D42" s="187" t="str">
        <f>CONCATENATE("IF(",C23,"=1;0;",C34,"*",C31,")")</f>
        <v>IF(JFTranScen=1;0;BlendedJF_input*BJF_Frac_Trail)</v>
      </c>
      <c r="E42" s="187">
        <f>IF(E23=1,0,E34*E31)</f>
        <v>0.6666666666666667</v>
      </c>
      <c r="F42" s="158" t="s">
        <v>264</v>
      </c>
      <c r="G42" s="24"/>
      <c r="H42" s="163"/>
      <c r="I42" s="159" t="s">
        <v>265</v>
      </c>
      <c r="J42" s="25"/>
      <c r="K42" s="25"/>
      <c r="L42" s="25"/>
      <c r="M42" s="25"/>
      <c r="N42" s="26"/>
      <c r="O42" s="5"/>
      <c r="P42" s="5"/>
      <c r="Q42" s="5"/>
      <c r="R42" s="5"/>
      <c r="S42" s="5"/>
      <c r="T42" s="5"/>
      <c r="U42" s="5"/>
      <c r="V42" s="5"/>
      <c r="W42" s="5"/>
    </row>
    <row r="43" spans="1:23" s="23" customFormat="1" ht="12.75">
      <c r="A43" s="5"/>
      <c r="B43" s="4"/>
      <c r="C43" s="157"/>
      <c r="D43" s="27"/>
      <c r="E43" s="187"/>
      <c r="F43" s="158"/>
      <c r="G43" s="24"/>
      <c r="H43" s="163"/>
      <c r="I43" s="159"/>
      <c r="J43" s="25"/>
      <c r="K43" s="25"/>
      <c r="L43" s="25"/>
      <c r="M43" s="25"/>
      <c r="N43" s="26"/>
      <c r="O43" s="5"/>
      <c r="P43" s="5"/>
      <c r="Q43" s="5"/>
      <c r="R43" s="5"/>
      <c r="S43" s="5"/>
      <c r="T43" s="5"/>
      <c r="U43" s="5"/>
      <c r="V43" s="5"/>
      <c r="W43" s="5"/>
    </row>
    <row r="44" spans="2:14" ht="12.75">
      <c r="B44" s="4"/>
      <c r="C44" s="9" t="s">
        <v>11</v>
      </c>
      <c r="D44" s="8" t="s">
        <v>15</v>
      </c>
      <c r="E44" s="8"/>
      <c r="F44" s="8"/>
      <c r="G44" s="8"/>
      <c r="H44" s="21"/>
      <c r="I44" s="19"/>
      <c r="J44" s="19"/>
      <c r="K44" s="19"/>
      <c r="L44" s="19"/>
      <c r="M44" s="19"/>
      <c r="N44" s="20"/>
    </row>
    <row r="45" spans="2:14" ht="13.5" thickBot="1">
      <c r="B45" s="4"/>
      <c r="C45" s="5"/>
      <c r="D45" s="5"/>
      <c r="E45" s="5"/>
      <c r="F45" s="5"/>
      <c r="G45" s="5"/>
      <c r="H45" s="5"/>
      <c r="J45" s="5"/>
      <c r="K45" s="5"/>
      <c r="L45" s="5"/>
      <c r="M45" s="5"/>
      <c r="N45" s="5"/>
    </row>
    <row r="46" spans="1:23" s="2" customFormat="1" ht="13.5" thickBot="1">
      <c r="A46" s="6"/>
      <c r="B46" s="212" t="s">
        <v>32</v>
      </c>
      <c r="C46" s="213"/>
      <c r="D46" s="213"/>
      <c r="E46" s="213"/>
      <c r="F46" s="213"/>
      <c r="G46" s="213"/>
      <c r="H46" s="213"/>
      <c r="I46" s="213"/>
      <c r="J46" s="213"/>
      <c r="K46" s="213"/>
      <c r="L46" s="213"/>
      <c r="M46" s="213"/>
      <c r="N46" s="214"/>
      <c r="O46" s="6"/>
      <c r="P46" s="6"/>
      <c r="Q46" s="6"/>
      <c r="R46" s="6"/>
      <c r="S46" s="6"/>
      <c r="T46" s="6"/>
      <c r="U46" s="6"/>
      <c r="V46" s="6"/>
      <c r="W46" s="6"/>
    </row>
    <row r="47" spans="2:14" ht="12.75">
      <c r="B47" s="4"/>
      <c r="C47" s="5"/>
      <c r="D47" s="5"/>
      <c r="E47" s="5"/>
      <c r="F47" s="5"/>
      <c r="G47" s="5"/>
      <c r="H47" s="62" t="s">
        <v>162</v>
      </c>
      <c r="J47" s="5"/>
      <c r="K47" s="5"/>
      <c r="L47" s="5"/>
      <c r="M47" s="5"/>
      <c r="N47" s="5"/>
    </row>
    <row r="48" spans="2:14" ht="12.75">
      <c r="B48" s="4"/>
      <c r="C48" s="3" t="s">
        <v>38</v>
      </c>
      <c r="D48" s="3" t="s">
        <v>43</v>
      </c>
      <c r="E48" s="3" t="s">
        <v>36</v>
      </c>
      <c r="F48" s="3" t="s">
        <v>44</v>
      </c>
      <c r="G48" s="3" t="s">
        <v>38</v>
      </c>
      <c r="H48" s="3" t="s">
        <v>40</v>
      </c>
      <c r="I48" s="3" t="s">
        <v>17</v>
      </c>
      <c r="J48" s="3" t="s">
        <v>16</v>
      </c>
      <c r="K48" s="3" t="s">
        <v>41</v>
      </c>
      <c r="L48" s="3" t="s">
        <v>42</v>
      </c>
      <c r="M48" s="3" t="s">
        <v>10</v>
      </c>
      <c r="N48" s="3" t="s">
        <v>12</v>
      </c>
    </row>
    <row r="49" spans="2:14" ht="38.25">
      <c r="B49" s="4"/>
      <c r="C49" s="169" t="s">
        <v>259</v>
      </c>
      <c r="D49" s="166" t="s">
        <v>230</v>
      </c>
      <c r="E49" s="168">
        <v>1</v>
      </c>
      <c r="F49" s="189" t="s">
        <v>222</v>
      </c>
      <c r="G49" s="178">
        <f>IF($C49="",1,VLOOKUP($C49,$C$22:$H$44,3,FALSE))</f>
        <v>0.010443474074074073</v>
      </c>
      <c r="H49" s="192" t="s">
        <v>223</v>
      </c>
      <c r="I49" s="178">
        <f>IF(D49="","",E49*G49*$D$5)</f>
        <v>0.010443474074074073</v>
      </c>
      <c r="J49" s="166" t="s">
        <v>223</v>
      </c>
      <c r="K49" s="170" t="s">
        <v>90</v>
      </c>
      <c r="L49" s="167" t="s">
        <v>60</v>
      </c>
      <c r="M49" s="193">
        <v>1</v>
      </c>
      <c r="N49" s="165" t="s">
        <v>269</v>
      </c>
    </row>
    <row r="50" spans="2:14" ht="25.5">
      <c r="B50" s="4"/>
      <c r="C50" s="47" t="str">
        <f>C34</f>
        <v>BlendedJF_input</v>
      </c>
      <c r="D50" s="63" t="s">
        <v>270</v>
      </c>
      <c r="E50" s="47">
        <v>1</v>
      </c>
      <c r="F50" s="63" t="s">
        <v>221</v>
      </c>
      <c r="G50" s="144">
        <f>IF($C50="",1,VLOOKUP($C50,$C$22:$H$44,3,FALSE))</f>
        <v>1.6666666666666667</v>
      </c>
      <c r="H50" s="144" t="str">
        <f>IF($C50="","",VLOOKUP($C50,$C$22:$H$44,4,FALSE))</f>
        <v>kg/kg</v>
      </c>
      <c r="I50" s="190">
        <f>IF(D50="","",E50*G50*$D$5)</f>
        <v>1.6666666666666667</v>
      </c>
      <c r="J50" s="166" t="s">
        <v>99</v>
      </c>
      <c r="K50" s="64" t="s">
        <v>90</v>
      </c>
      <c r="L50" s="63" t="s">
        <v>60</v>
      </c>
      <c r="M50" s="49"/>
      <c r="N50" s="165" t="s">
        <v>271</v>
      </c>
    </row>
    <row r="51" spans="2:14" ht="12.75">
      <c r="B51" s="4"/>
      <c r="C51" s="47"/>
      <c r="D51" s="47"/>
      <c r="E51" s="47"/>
      <c r="F51" s="47"/>
      <c r="G51" s="144"/>
      <c r="H51" s="144"/>
      <c r="I51" s="144"/>
      <c r="J51" s="47"/>
      <c r="K51" s="48"/>
      <c r="L51" s="47"/>
      <c r="M51" s="49"/>
      <c r="N51" s="26"/>
    </row>
    <row r="52" spans="2:14" ht="12.75">
      <c r="B52" s="4"/>
      <c r="C52" s="12" t="s">
        <v>11</v>
      </c>
      <c r="D52" s="13" t="s">
        <v>13</v>
      </c>
      <c r="E52" s="14" t="s">
        <v>39</v>
      </c>
      <c r="F52" s="13"/>
      <c r="G52" s="13"/>
      <c r="H52" s="13"/>
      <c r="I52" s="14" t="s">
        <v>18</v>
      </c>
      <c r="J52" s="13"/>
      <c r="K52" s="14"/>
      <c r="L52" s="13" t="s">
        <v>63</v>
      </c>
      <c r="M52" s="11"/>
      <c r="N52" s="11"/>
    </row>
    <row r="53" s="5" customFormat="1" ht="13.5" thickBot="1">
      <c r="B53" s="4"/>
    </row>
    <row r="54" spans="1:23" s="2" customFormat="1" ht="13.5" thickBot="1">
      <c r="A54" s="6"/>
      <c r="B54" s="212" t="s">
        <v>33</v>
      </c>
      <c r="C54" s="213"/>
      <c r="D54" s="213"/>
      <c r="E54" s="213"/>
      <c r="F54" s="213"/>
      <c r="G54" s="213"/>
      <c r="H54" s="213"/>
      <c r="I54" s="213"/>
      <c r="J54" s="213"/>
      <c r="K54" s="213"/>
      <c r="L54" s="213"/>
      <c r="M54" s="213"/>
      <c r="N54" s="214"/>
      <c r="O54" s="6"/>
      <c r="P54" s="6"/>
      <c r="Q54" s="6"/>
      <c r="R54" s="6"/>
      <c r="S54" s="6"/>
      <c r="T54" s="6"/>
      <c r="U54" s="6"/>
      <c r="V54" s="6"/>
      <c r="W54" s="6"/>
    </row>
    <row r="55" spans="2:14" ht="12.75">
      <c r="B55" s="4"/>
      <c r="C55" s="5"/>
      <c r="D55" s="5"/>
      <c r="E55" s="5"/>
      <c r="F55" s="5"/>
      <c r="G55" s="5"/>
      <c r="H55" s="62" t="s">
        <v>163</v>
      </c>
      <c r="J55" s="5"/>
      <c r="K55" s="5"/>
      <c r="L55" s="5"/>
      <c r="M55" s="5"/>
      <c r="N55" s="5"/>
    </row>
    <row r="56" spans="2:14" ht="12.75">
      <c r="B56" s="4"/>
      <c r="C56" s="3" t="s">
        <v>38</v>
      </c>
      <c r="D56" s="3" t="s">
        <v>43</v>
      </c>
      <c r="E56" s="3" t="s">
        <v>36</v>
      </c>
      <c r="F56" s="3" t="s">
        <v>44</v>
      </c>
      <c r="G56" s="3" t="s">
        <v>38</v>
      </c>
      <c r="H56" s="3" t="s">
        <v>40</v>
      </c>
      <c r="I56" s="3" t="s">
        <v>17</v>
      </c>
      <c r="J56" s="3" t="s">
        <v>16</v>
      </c>
      <c r="K56" s="3" t="s">
        <v>41</v>
      </c>
      <c r="L56" s="3" t="s">
        <v>42</v>
      </c>
      <c r="M56" s="3" t="s">
        <v>10</v>
      </c>
      <c r="N56" s="3" t="s">
        <v>12</v>
      </c>
    </row>
    <row r="57" spans="1:23" s="46" customFormat="1" ht="25.5">
      <c r="A57" s="22"/>
      <c r="B57" s="4"/>
      <c r="C57" s="63" t="str">
        <f>C41</f>
        <v>Fuel_airport_kg</v>
      </c>
      <c r="D57" s="63" t="s">
        <v>231</v>
      </c>
      <c r="E57" s="63">
        <v>1</v>
      </c>
      <c r="F57" s="63" t="s">
        <v>99</v>
      </c>
      <c r="G57" s="144">
        <f>IF($C57="",1,VLOOKUP($C57,$C$22:$H$44,3,FALSE))</f>
        <v>1</v>
      </c>
      <c r="H57" s="144" t="str">
        <f>IF($C57="","",VLOOKUP($C57,$C$22:$H$44,4,FALSE))</f>
        <v>kg/kg blended JF</v>
      </c>
      <c r="I57" s="146">
        <f>IF(D57="","",E57*G57*$D$5)</f>
        <v>1</v>
      </c>
      <c r="J57" s="166" t="s">
        <v>99</v>
      </c>
      <c r="K57" s="64" t="s">
        <v>90</v>
      </c>
      <c r="L57" s="63" t="s">
        <v>58</v>
      </c>
      <c r="M57" s="65"/>
      <c r="N57" s="65" t="s">
        <v>273</v>
      </c>
      <c r="O57" s="22"/>
      <c r="P57" s="22"/>
      <c r="Q57" s="22"/>
      <c r="R57" s="22"/>
      <c r="S57" s="22"/>
      <c r="T57" s="22"/>
      <c r="U57" s="22"/>
      <c r="V57" s="22"/>
      <c r="W57" s="22"/>
    </row>
    <row r="58" spans="1:23" s="46" customFormat="1" ht="25.5" customHeight="1">
      <c r="A58" s="22"/>
      <c r="B58" s="4"/>
      <c r="C58" s="63" t="str">
        <f>C42</f>
        <v>Fuel_trucks_kg</v>
      </c>
      <c r="D58" s="63" t="s">
        <v>272</v>
      </c>
      <c r="E58" s="63">
        <v>1</v>
      </c>
      <c r="F58" s="63" t="s">
        <v>99</v>
      </c>
      <c r="G58" s="144">
        <f>IF($C58="",1,VLOOKUP($C58,$C$22:$H$44,3,FALSE))</f>
        <v>0.6666666666666667</v>
      </c>
      <c r="H58" s="144" t="str">
        <f>IF($C58="","",VLOOKUP($C58,$C$22:$H$44,4,FALSE))</f>
        <v>kg/kg blended JF</v>
      </c>
      <c r="I58" s="146">
        <f>IF(D58="","",E58*G58*$D$5)</f>
        <v>0.6666666666666667</v>
      </c>
      <c r="J58" s="63" t="s">
        <v>99</v>
      </c>
      <c r="K58" s="64" t="s">
        <v>90</v>
      </c>
      <c r="L58" s="63" t="s">
        <v>58</v>
      </c>
      <c r="M58" s="65"/>
      <c r="N58" s="65" t="s">
        <v>274</v>
      </c>
      <c r="O58" s="22"/>
      <c r="P58" s="22"/>
      <c r="Q58" s="22"/>
      <c r="R58" s="22"/>
      <c r="S58" s="22"/>
      <c r="T58" s="22"/>
      <c r="U58" s="22"/>
      <c r="V58" s="22"/>
      <c r="W58" s="22"/>
    </row>
    <row r="59" spans="2:14" ht="12.75">
      <c r="B59" s="4"/>
      <c r="C59" s="47"/>
      <c r="D59" s="50"/>
      <c r="E59" s="47"/>
      <c r="F59" s="50"/>
      <c r="G59" s="144"/>
      <c r="H59" s="144"/>
      <c r="I59" s="145"/>
      <c r="J59" s="47"/>
      <c r="K59" s="48"/>
      <c r="L59" s="47"/>
      <c r="M59" s="49"/>
      <c r="N59" s="49"/>
    </row>
    <row r="60" spans="2:14" ht="12.75">
      <c r="B60" s="4"/>
      <c r="C60" s="12" t="s">
        <v>11</v>
      </c>
      <c r="D60" s="13" t="s">
        <v>13</v>
      </c>
      <c r="E60" s="14" t="s">
        <v>39</v>
      </c>
      <c r="F60" s="13"/>
      <c r="G60" s="17"/>
      <c r="H60" s="17"/>
      <c r="I60" s="17"/>
      <c r="J60" s="13"/>
      <c r="K60" s="14"/>
      <c r="L60" s="13" t="s">
        <v>63</v>
      </c>
      <c r="M60" s="11"/>
      <c r="N60" s="11"/>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7" t="s">
        <v>45</v>
      </c>
      <c r="C116" s="5"/>
      <c r="D116" s="5"/>
      <c r="E116" s="5"/>
      <c r="F116" s="5"/>
      <c r="G116" s="5"/>
      <c r="H116" s="5"/>
      <c r="J116" s="5"/>
      <c r="K116" s="5"/>
      <c r="L116" s="5"/>
      <c r="M116" s="5"/>
      <c r="N116" s="5"/>
    </row>
    <row r="117" spans="1:23" s="1" customFormat="1" ht="12.75">
      <c r="A117" s="4"/>
      <c r="B117" s="4"/>
      <c r="C117" s="4" t="s">
        <v>46</v>
      </c>
      <c r="D117" s="4" t="s">
        <v>47</v>
      </c>
      <c r="E117" s="4" t="s">
        <v>48</v>
      </c>
      <c r="F117" s="4"/>
      <c r="G117" s="4"/>
      <c r="H117" s="4" t="s">
        <v>42</v>
      </c>
      <c r="I117" s="4"/>
      <c r="J117" s="4" t="s">
        <v>41</v>
      </c>
      <c r="K117" s="4"/>
      <c r="L117" s="4"/>
      <c r="M117" s="4"/>
      <c r="N117" s="4"/>
      <c r="O117" s="4"/>
      <c r="P117" s="4"/>
      <c r="Q117" s="4"/>
      <c r="R117" s="4"/>
      <c r="S117" s="4"/>
      <c r="T117" s="4"/>
      <c r="U117" s="4"/>
      <c r="V117" s="4"/>
      <c r="W117" s="4"/>
    </row>
    <row r="118" spans="2:14" ht="12.75">
      <c r="B118" s="4"/>
      <c r="C118" s="15" t="s">
        <v>63</v>
      </c>
      <c r="D118" s="15" t="s">
        <v>63</v>
      </c>
      <c r="E118" s="15" t="s">
        <v>63</v>
      </c>
      <c r="F118" s="5"/>
      <c r="G118" s="5"/>
      <c r="H118" s="15" t="s">
        <v>63</v>
      </c>
      <c r="J118" s="5"/>
      <c r="K118" s="5"/>
      <c r="L118" s="5"/>
      <c r="M118" s="5"/>
      <c r="N118" s="5"/>
    </row>
    <row r="119" spans="2:14" ht="12.75">
      <c r="B119" s="4"/>
      <c r="C119" s="22" t="s">
        <v>95</v>
      </c>
      <c r="D119" s="5" t="s">
        <v>97</v>
      </c>
      <c r="E119" s="5" t="s">
        <v>54</v>
      </c>
      <c r="F119" s="5"/>
      <c r="G119" s="5"/>
      <c r="H119" s="5" t="s">
        <v>59</v>
      </c>
      <c r="J119" s="5" t="s">
        <v>90</v>
      </c>
      <c r="K119" s="5"/>
      <c r="L119" s="5"/>
      <c r="M119" s="5"/>
      <c r="N119" s="5"/>
    </row>
    <row r="120" spans="2:14" ht="12.75">
      <c r="B120" s="4"/>
      <c r="C120" s="5" t="s">
        <v>92</v>
      </c>
      <c r="D120" s="5" t="s">
        <v>52</v>
      </c>
      <c r="E120" s="5" t="s">
        <v>55</v>
      </c>
      <c r="F120" s="5"/>
      <c r="G120" s="5"/>
      <c r="H120" s="5" t="s">
        <v>60</v>
      </c>
      <c r="J120" s="5" t="s">
        <v>91</v>
      </c>
      <c r="K120" s="5"/>
      <c r="L120" s="5"/>
      <c r="M120" s="5"/>
      <c r="N120" s="5"/>
    </row>
    <row r="121" spans="2:14" ht="12.75">
      <c r="B121" s="4"/>
      <c r="C121" s="5" t="s">
        <v>93</v>
      </c>
      <c r="D121" s="5" t="s">
        <v>53</v>
      </c>
      <c r="E121" s="5" t="s">
        <v>56</v>
      </c>
      <c r="F121" s="5"/>
      <c r="G121" s="5"/>
      <c r="H121" s="5" t="s">
        <v>61</v>
      </c>
      <c r="J121" s="5"/>
      <c r="K121" s="5"/>
      <c r="L121" s="5"/>
      <c r="M121" s="5"/>
      <c r="N121" s="5"/>
    </row>
    <row r="122" spans="2:14" ht="12.75">
      <c r="B122" s="4"/>
      <c r="C122" s="5" t="s">
        <v>96</v>
      </c>
      <c r="D122" s="5" t="s">
        <v>98</v>
      </c>
      <c r="E122" s="5" t="s">
        <v>57</v>
      </c>
      <c r="F122" s="5"/>
      <c r="G122" s="5"/>
      <c r="H122" s="5" t="s">
        <v>62</v>
      </c>
      <c r="J122" s="5"/>
      <c r="K122" s="5"/>
      <c r="L122" s="5"/>
      <c r="M122" s="5"/>
      <c r="N122" s="5"/>
    </row>
    <row r="123" spans="2:14" ht="12.75">
      <c r="B123" s="4"/>
      <c r="C123" s="5" t="s">
        <v>49</v>
      </c>
      <c r="D123" s="5"/>
      <c r="E123" s="5" t="s">
        <v>58</v>
      </c>
      <c r="F123" s="5"/>
      <c r="G123" s="5"/>
      <c r="H123" s="5" t="s">
        <v>58</v>
      </c>
      <c r="J123" s="5"/>
      <c r="K123" s="5"/>
      <c r="L123" s="5"/>
      <c r="M123" s="5"/>
      <c r="N123" s="5"/>
    </row>
    <row r="124" spans="2:14" ht="12.75">
      <c r="B124" s="4"/>
      <c r="C124" s="5" t="s">
        <v>50</v>
      </c>
      <c r="D124" s="5"/>
      <c r="E124" s="5"/>
      <c r="F124" s="5"/>
      <c r="G124" s="5"/>
      <c r="H124" s="5"/>
      <c r="J124" s="5"/>
      <c r="K124" s="5"/>
      <c r="L124" s="5"/>
      <c r="M124" s="5"/>
      <c r="N124" s="5"/>
    </row>
    <row r="125" spans="2:14" ht="12.75">
      <c r="B125" s="4"/>
      <c r="C125" s="5" t="s">
        <v>94</v>
      </c>
      <c r="D125" s="5"/>
      <c r="E125" s="5"/>
      <c r="F125" s="5"/>
      <c r="G125" s="5"/>
      <c r="H125" s="5"/>
      <c r="J125" s="5"/>
      <c r="K125" s="5"/>
      <c r="L125" s="5"/>
      <c r="M125" s="5"/>
      <c r="N125" s="5"/>
    </row>
    <row r="126" spans="2:14" ht="12.75">
      <c r="B126" s="4"/>
      <c r="C126" s="5" t="s">
        <v>51</v>
      </c>
      <c r="D126" s="5"/>
      <c r="E126" s="5"/>
      <c r="F126" s="5"/>
      <c r="G126" s="5"/>
      <c r="H126" s="5"/>
      <c r="J126" s="5"/>
      <c r="K126" s="5"/>
      <c r="L126" s="5"/>
      <c r="M126" s="5"/>
      <c r="N126" s="5"/>
    </row>
    <row r="127" spans="2:14" ht="12.75">
      <c r="B127" s="4"/>
      <c r="C127" s="5" t="s">
        <v>182</v>
      </c>
      <c r="D127" s="5"/>
      <c r="E127" s="5"/>
      <c r="F127" s="5"/>
      <c r="G127" s="5"/>
      <c r="H127" s="5"/>
      <c r="J127" s="5"/>
      <c r="K127" s="5"/>
      <c r="L127" s="5"/>
      <c r="M127" s="5"/>
      <c r="N127" s="5"/>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sheetData>
  <sheetProtection formatCells="0" formatRows="0" insertRows="0" insertHyperlinks="0" deleteRows="0" selectLockedCells="1"/>
  <mergeCells count="28">
    <mergeCell ref="B54:N54"/>
    <mergeCell ref="B46:N46"/>
    <mergeCell ref="B20:N20"/>
    <mergeCell ref="D10:E10"/>
    <mergeCell ref="D12:E12"/>
    <mergeCell ref="D13:E13"/>
    <mergeCell ref="D14:E14"/>
    <mergeCell ref="D11:E11"/>
    <mergeCell ref="D17:E17"/>
    <mergeCell ref="B15:C15"/>
    <mergeCell ref="I22:N22"/>
    <mergeCell ref="B17:C17"/>
    <mergeCell ref="B10:C10"/>
    <mergeCell ref="B12:C12"/>
    <mergeCell ref="D15:E15"/>
    <mergeCell ref="D16:E16"/>
    <mergeCell ref="B11:C11"/>
    <mergeCell ref="B16:C16"/>
    <mergeCell ref="B14:C14"/>
    <mergeCell ref="B13:C13"/>
    <mergeCell ref="B8:N8"/>
    <mergeCell ref="B1:O1"/>
    <mergeCell ref="B2:O2"/>
    <mergeCell ref="D6:M6"/>
    <mergeCell ref="G5:J5"/>
    <mergeCell ref="B4:C4"/>
    <mergeCell ref="B5:C5"/>
    <mergeCell ref="B6:C6"/>
  </mergeCells>
  <conditionalFormatting sqref="H57 G49 H49:I51 H59:H60">
    <cfRule type="cellIs" priority="21" dxfId="0" operator="equal" stopIfTrue="1">
      <formula>0</formula>
    </cfRule>
  </conditionalFormatting>
  <conditionalFormatting sqref="G57 G49:G51 G59:G60">
    <cfRule type="cellIs" priority="22" dxfId="5" operator="equal" stopIfTrue="1">
      <formula>1</formula>
    </cfRule>
  </conditionalFormatting>
  <conditionalFormatting sqref="H50:H51">
    <cfRule type="cellIs" priority="19" dxfId="0" operator="equal" stopIfTrue="1">
      <formula>0</formula>
    </cfRule>
  </conditionalFormatting>
  <conditionalFormatting sqref="G50:G51">
    <cfRule type="cellIs" priority="16" dxfId="0" operator="equal" stopIfTrue="1">
      <formula>0</formula>
    </cfRule>
  </conditionalFormatting>
  <conditionalFormatting sqref="G50:G51">
    <cfRule type="cellIs" priority="15" dxfId="0" operator="equal" stopIfTrue="1">
      <formula>0</formula>
    </cfRule>
  </conditionalFormatting>
  <conditionalFormatting sqref="H57 H59">
    <cfRule type="cellIs" priority="12" dxfId="0" operator="equal" stopIfTrue="1">
      <formula>0</formula>
    </cfRule>
  </conditionalFormatting>
  <conditionalFormatting sqref="G57 G59">
    <cfRule type="cellIs" priority="11" dxfId="0" operator="equal" stopIfTrue="1">
      <formula>0</formula>
    </cfRule>
  </conditionalFormatting>
  <conditionalFormatting sqref="G57 G59">
    <cfRule type="cellIs" priority="10" dxfId="0" operator="equal" stopIfTrue="1">
      <formula>0</formula>
    </cfRule>
  </conditionalFormatting>
  <conditionalFormatting sqref="I57 I59">
    <cfRule type="cellIs" priority="9" dxfId="0" operator="equal" stopIfTrue="1">
      <formula>0</formula>
    </cfRule>
  </conditionalFormatting>
  <conditionalFormatting sqref="I57 I59">
    <cfRule type="cellIs" priority="8" dxfId="0" operator="equal" stopIfTrue="1">
      <formula>0</formula>
    </cfRule>
  </conditionalFormatting>
  <conditionalFormatting sqref="H58">
    <cfRule type="cellIs" priority="6" dxfId="0" operator="equal" stopIfTrue="1">
      <formula>0</formula>
    </cfRule>
  </conditionalFormatting>
  <conditionalFormatting sqref="G58">
    <cfRule type="cellIs" priority="7" dxfId="5" operator="equal" stopIfTrue="1">
      <formula>1</formula>
    </cfRule>
  </conditionalFormatting>
  <conditionalFormatting sqref="H58">
    <cfRule type="cellIs" priority="5" dxfId="0" operator="equal" stopIfTrue="1">
      <formula>0</formula>
    </cfRule>
  </conditionalFormatting>
  <conditionalFormatting sqref="G58">
    <cfRule type="cellIs" priority="4" dxfId="0" operator="equal" stopIfTrue="1">
      <formula>0</formula>
    </cfRule>
  </conditionalFormatting>
  <conditionalFormatting sqref="G58">
    <cfRule type="cellIs" priority="3" dxfId="0" operator="equal" stopIfTrue="1">
      <formula>0</formula>
    </cfRule>
  </conditionalFormatting>
  <conditionalFormatting sqref="I58">
    <cfRule type="cellIs" priority="2" dxfId="0" operator="equal" stopIfTrue="1">
      <formula>0</formula>
    </cfRule>
  </conditionalFormatting>
  <conditionalFormatting sqref="I58">
    <cfRule type="cellIs" priority="1" dxfId="0" operator="equal" stopIfTrue="1">
      <formula>0</formula>
    </cfRule>
  </conditionalFormatting>
  <dataValidations count="7">
    <dataValidation type="list" allowBlank="1" showInputMessage="1" showErrorMessage="1" sqref="L57:L60 L49:L52">
      <formula1>lstOrigin</formula1>
    </dataValidation>
    <dataValidation type="list" allowBlank="1" showInputMessage="1" showErrorMessage="1" sqref="K57:K60 K49:K52">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R65"/>
  <sheetViews>
    <sheetView workbookViewId="0" topLeftCell="A2">
      <pane xSplit="1" topLeftCell="B1" activePane="topRight" state="frozen"/>
      <selection pane="topLeft" activeCell="A1" sqref="A1"/>
      <selection pane="topRight" activeCell="B26" sqref="B26"/>
    </sheetView>
  </sheetViews>
  <sheetFormatPr defaultColWidth="36.8515625" defaultRowHeight="12.75" customHeight="1"/>
  <cols>
    <col min="1" max="1" width="25.00390625" style="67" customWidth="1"/>
    <col min="2" max="8" width="31.421875" style="67" customWidth="1"/>
    <col min="9" max="34" width="36.8515625" style="67" customWidth="1"/>
    <col min="35" max="35" width="37.00390625" style="67" customWidth="1"/>
    <col min="36" max="51" width="36.8515625" style="67" customWidth="1"/>
    <col min="52" max="52" width="37.140625" style="67" customWidth="1"/>
    <col min="53" max="54" width="36.8515625" style="67" customWidth="1"/>
    <col min="55" max="55" width="36.7109375" style="67" customWidth="1"/>
    <col min="56" max="57" width="36.8515625" style="67" customWidth="1"/>
    <col min="58" max="58" width="36.7109375" style="67" customWidth="1"/>
    <col min="59" max="59" width="37.00390625" style="67" customWidth="1"/>
    <col min="60" max="78" width="36.8515625" style="67" customWidth="1"/>
    <col min="79" max="79" width="37.00390625" style="67" customWidth="1"/>
    <col min="80" max="97" width="36.8515625" style="67" customWidth="1"/>
    <col min="98" max="98" width="36.7109375" style="67" customWidth="1"/>
    <col min="99" max="111" width="36.8515625" style="67" customWidth="1"/>
    <col min="112" max="112" width="36.7109375" style="67" customWidth="1"/>
    <col min="113" max="115" width="36.8515625" style="67" customWidth="1"/>
    <col min="116" max="116" width="36.7109375" style="67" customWidth="1"/>
    <col min="117" max="124" width="36.8515625" style="67" customWidth="1"/>
    <col min="125" max="125" width="36.7109375" style="67" customWidth="1"/>
    <col min="126" max="16384" width="36.8515625" style="67" customWidth="1"/>
  </cols>
  <sheetData>
    <row r="1" spans="1:2" s="77" customFormat="1" ht="12.75" customHeight="1">
      <c r="A1" s="75" t="s">
        <v>64</v>
      </c>
      <c r="B1" s="76"/>
    </row>
    <row r="2" spans="1:252" s="79" customFormat="1" ht="12.75" customHeight="1">
      <c r="A2" s="78" t="s">
        <v>65</v>
      </c>
      <c r="B2" s="156">
        <f>IF(B3="","",1)</f>
        <v>1</v>
      </c>
      <c r="C2" s="156">
        <v>2</v>
      </c>
      <c r="D2" s="156">
        <v>3</v>
      </c>
      <c r="E2" s="156">
        <v>4</v>
      </c>
      <c r="F2" s="156">
        <v>5</v>
      </c>
      <c r="G2" s="156">
        <v>6</v>
      </c>
      <c r="H2" s="156">
        <v>7</v>
      </c>
      <c r="AY2" s="79">
        <f aca="true" t="shared" si="0" ref="AY2:BL2">IF(AY3="","",AX2+1)</f>
      </c>
      <c r="AZ2" s="79">
        <f t="shared" si="0"/>
      </c>
      <c r="BA2" s="79">
        <f t="shared" si="0"/>
      </c>
      <c r="BB2" s="79">
        <f t="shared" si="0"/>
      </c>
      <c r="BC2" s="79">
        <f t="shared" si="0"/>
      </c>
      <c r="BD2" s="79">
        <f t="shared" si="0"/>
      </c>
      <c r="BE2" s="79">
        <f t="shared" si="0"/>
      </c>
      <c r="BF2" s="79">
        <f t="shared" si="0"/>
      </c>
      <c r="BG2" s="79">
        <f t="shared" si="0"/>
      </c>
      <c r="BH2" s="79">
        <f t="shared" si="0"/>
      </c>
      <c r="BI2" s="79">
        <f t="shared" si="0"/>
      </c>
      <c r="BJ2" s="79">
        <f t="shared" si="0"/>
      </c>
      <c r="BK2" s="79">
        <f t="shared" si="0"/>
      </c>
      <c r="BL2" s="79">
        <f t="shared" si="0"/>
      </c>
      <c r="BM2" s="79">
        <f aca="true" t="shared" si="1" ref="BM2:CA2">IF(BL3="","",BL2+1)</f>
      </c>
      <c r="BN2" s="79">
        <f t="shared" si="1"/>
      </c>
      <c r="BO2" s="79">
        <f t="shared" si="1"/>
      </c>
      <c r="BP2" s="79">
        <f t="shared" si="1"/>
      </c>
      <c r="BQ2" s="79">
        <f t="shared" si="1"/>
      </c>
      <c r="BR2" s="79">
        <f t="shared" si="1"/>
      </c>
      <c r="BS2" s="79">
        <f t="shared" si="1"/>
      </c>
      <c r="BT2" s="79">
        <f t="shared" si="1"/>
      </c>
      <c r="BU2" s="79">
        <f t="shared" si="1"/>
      </c>
      <c r="BV2" s="79">
        <f t="shared" si="1"/>
      </c>
      <c r="BW2" s="79">
        <f t="shared" si="1"/>
      </c>
      <c r="BX2" s="79">
        <f t="shared" si="1"/>
      </c>
      <c r="BY2" s="79">
        <f t="shared" si="1"/>
      </c>
      <c r="BZ2" s="79">
        <f t="shared" si="1"/>
      </c>
      <c r="CA2" s="79">
        <f t="shared" si="1"/>
      </c>
      <c r="CB2" s="79">
        <f aca="true" t="shared" si="2" ref="CB2:EM2">IF(CA3="","",CA2+1)</f>
      </c>
      <c r="CC2" s="79">
        <f t="shared" si="2"/>
      </c>
      <c r="CD2" s="79">
        <f t="shared" si="2"/>
      </c>
      <c r="CE2" s="79">
        <f t="shared" si="2"/>
      </c>
      <c r="CF2" s="79">
        <f t="shared" si="2"/>
      </c>
      <c r="CG2" s="79">
        <f t="shared" si="2"/>
      </c>
      <c r="CH2" s="79">
        <f t="shared" si="2"/>
      </c>
      <c r="CI2" s="79">
        <f t="shared" si="2"/>
      </c>
      <c r="CJ2" s="79">
        <f t="shared" si="2"/>
      </c>
      <c r="CK2" s="79">
        <f t="shared" si="2"/>
      </c>
      <c r="CL2" s="79">
        <f t="shared" si="2"/>
      </c>
      <c r="CM2" s="79">
        <f t="shared" si="2"/>
      </c>
      <c r="CN2" s="79">
        <f t="shared" si="2"/>
      </c>
      <c r="CO2" s="79">
        <f t="shared" si="2"/>
      </c>
      <c r="CP2" s="79">
        <f t="shared" si="2"/>
      </c>
      <c r="CQ2" s="79">
        <f t="shared" si="2"/>
      </c>
      <c r="CR2" s="79">
        <f t="shared" si="2"/>
      </c>
      <c r="CS2" s="79">
        <f t="shared" si="2"/>
      </c>
      <c r="CT2" s="79">
        <f t="shared" si="2"/>
      </c>
      <c r="CU2" s="79">
        <f t="shared" si="2"/>
      </c>
      <c r="CV2" s="79">
        <f t="shared" si="2"/>
      </c>
      <c r="CW2" s="79">
        <f t="shared" si="2"/>
      </c>
      <c r="CX2" s="79">
        <f t="shared" si="2"/>
      </c>
      <c r="CY2" s="79">
        <f t="shared" si="2"/>
      </c>
      <c r="CZ2" s="79">
        <f t="shared" si="2"/>
      </c>
      <c r="DA2" s="79">
        <f t="shared" si="2"/>
      </c>
      <c r="DB2" s="79">
        <f t="shared" si="2"/>
      </c>
      <c r="DC2" s="79">
        <f t="shared" si="2"/>
      </c>
      <c r="DD2" s="79">
        <f t="shared" si="2"/>
      </c>
      <c r="DE2" s="79">
        <f t="shared" si="2"/>
      </c>
      <c r="DF2" s="79">
        <f t="shared" si="2"/>
      </c>
      <c r="DG2" s="79">
        <f t="shared" si="2"/>
      </c>
      <c r="DH2" s="79">
        <f t="shared" si="2"/>
      </c>
      <c r="DI2" s="79">
        <f t="shared" si="2"/>
      </c>
      <c r="DJ2" s="79">
        <f t="shared" si="2"/>
      </c>
      <c r="DK2" s="79">
        <f t="shared" si="2"/>
      </c>
      <c r="DL2" s="79">
        <f t="shared" si="2"/>
      </c>
      <c r="DM2" s="79">
        <f t="shared" si="2"/>
      </c>
      <c r="DN2" s="79">
        <f t="shared" si="2"/>
      </c>
      <c r="DO2" s="79">
        <f t="shared" si="2"/>
      </c>
      <c r="DP2" s="79">
        <f t="shared" si="2"/>
      </c>
      <c r="DQ2" s="79">
        <f t="shared" si="2"/>
      </c>
      <c r="DR2" s="79">
        <f t="shared" si="2"/>
      </c>
      <c r="DS2" s="79">
        <f t="shared" si="2"/>
      </c>
      <c r="DT2" s="79">
        <f t="shared" si="2"/>
      </c>
      <c r="DU2" s="79">
        <f t="shared" si="2"/>
      </c>
      <c r="DV2" s="79">
        <f t="shared" si="2"/>
      </c>
      <c r="DW2" s="79">
        <f t="shared" si="2"/>
      </c>
      <c r="DX2" s="79">
        <f t="shared" si="2"/>
      </c>
      <c r="DY2" s="79">
        <f t="shared" si="2"/>
      </c>
      <c r="DZ2" s="79">
        <f t="shared" si="2"/>
      </c>
      <c r="EA2" s="79">
        <f t="shared" si="2"/>
      </c>
      <c r="EB2" s="79">
        <f t="shared" si="2"/>
      </c>
      <c r="EC2" s="79">
        <f t="shared" si="2"/>
      </c>
      <c r="ED2" s="79">
        <f t="shared" si="2"/>
      </c>
      <c r="EE2" s="79">
        <f t="shared" si="2"/>
      </c>
      <c r="EF2" s="79">
        <f t="shared" si="2"/>
      </c>
      <c r="EG2" s="79">
        <f t="shared" si="2"/>
      </c>
      <c r="EH2" s="79">
        <f t="shared" si="2"/>
      </c>
      <c r="EI2" s="79">
        <f t="shared" si="2"/>
      </c>
      <c r="EJ2" s="79">
        <f t="shared" si="2"/>
      </c>
      <c r="EK2" s="79">
        <f t="shared" si="2"/>
      </c>
      <c r="EL2" s="79">
        <f t="shared" si="2"/>
      </c>
      <c r="EM2" s="79">
        <f t="shared" si="2"/>
      </c>
      <c r="EN2" s="79">
        <f aca="true" t="shared" si="3" ref="EN2:GY2">IF(EM3="","",EM2+1)</f>
      </c>
      <c r="EO2" s="79">
        <f t="shared" si="3"/>
      </c>
      <c r="EP2" s="79">
        <f t="shared" si="3"/>
      </c>
      <c r="EQ2" s="79">
        <f t="shared" si="3"/>
      </c>
      <c r="ER2" s="79">
        <f t="shared" si="3"/>
      </c>
      <c r="ES2" s="79">
        <f t="shared" si="3"/>
      </c>
      <c r="ET2" s="79">
        <f t="shared" si="3"/>
      </c>
      <c r="EU2" s="79">
        <f t="shared" si="3"/>
      </c>
      <c r="EV2" s="79">
        <f t="shared" si="3"/>
      </c>
      <c r="EW2" s="79">
        <f t="shared" si="3"/>
      </c>
      <c r="EX2" s="79">
        <f t="shared" si="3"/>
      </c>
      <c r="EY2" s="79">
        <f t="shared" si="3"/>
      </c>
      <c r="EZ2" s="79">
        <f t="shared" si="3"/>
      </c>
      <c r="FA2" s="79">
        <f t="shared" si="3"/>
      </c>
      <c r="FB2" s="79">
        <f t="shared" si="3"/>
      </c>
      <c r="FC2" s="79">
        <f t="shared" si="3"/>
      </c>
      <c r="FD2" s="79">
        <f t="shared" si="3"/>
      </c>
      <c r="FE2" s="79">
        <f t="shared" si="3"/>
      </c>
      <c r="FF2" s="79">
        <f t="shared" si="3"/>
      </c>
      <c r="FG2" s="79">
        <f t="shared" si="3"/>
      </c>
      <c r="FH2" s="79">
        <f t="shared" si="3"/>
      </c>
      <c r="FI2" s="79">
        <f t="shared" si="3"/>
      </c>
      <c r="FJ2" s="79">
        <f t="shared" si="3"/>
      </c>
      <c r="FK2" s="79">
        <f t="shared" si="3"/>
      </c>
      <c r="FL2" s="79">
        <f t="shared" si="3"/>
      </c>
      <c r="FM2" s="79">
        <f t="shared" si="3"/>
      </c>
      <c r="FN2" s="79">
        <f t="shared" si="3"/>
      </c>
      <c r="FO2" s="79">
        <f t="shared" si="3"/>
      </c>
      <c r="FP2" s="79">
        <f t="shared" si="3"/>
      </c>
      <c r="FQ2" s="79">
        <f t="shared" si="3"/>
      </c>
      <c r="FR2" s="79">
        <f t="shared" si="3"/>
      </c>
      <c r="FS2" s="79">
        <f t="shared" si="3"/>
      </c>
      <c r="FT2" s="79">
        <f t="shared" si="3"/>
      </c>
      <c r="FU2" s="79">
        <f t="shared" si="3"/>
      </c>
      <c r="FV2" s="79">
        <f t="shared" si="3"/>
      </c>
      <c r="FW2" s="79">
        <f t="shared" si="3"/>
      </c>
      <c r="FX2" s="79">
        <f t="shared" si="3"/>
      </c>
      <c r="FY2" s="79">
        <f t="shared" si="3"/>
      </c>
      <c r="FZ2" s="79">
        <f t="shared" si="3"/>
      </c>
      <c r="GA2" s="79">
        <f t="shared" si="3"/>
      </c>
      <c r="GB2" s="79">
        <f t="shared" si="3"/>
      </c>
      <c r="GC2" s="79">
        <f t="shared" si="3"/>
      </c>
      <c r="GD2" s="79">
        <f t="shared" si="3"/>
      </c>
      <c r="GE2" s="79">
        <f t="shared" si="3"/>
      </c>
      <c r="GF2" s="79">
        <f t="shared" si="3"/>
      </c>
      <c r="GG2" s="79">
        <f t="shared" si="3"/>
      </c>
      <c r="GH2" s="79">
        <f t="shared" si="3"/>
      </c>
      <c r="GI2" s="79">
        <f t="shared" si="3"/>
      </c>
      <c r="GJ2" s="79">
        <f t="shared" si="3"/>
      </c>
      <c r="GK2" s="79">
        <f t="shared" si="3"/>
      </c>
      <c r="GL2" s="79">
        <f t="shared" si="3"/>
      </c>
      <c r="GM2" s="79">
        <f t="shared" si="3"/>
      </c>
      <c r="GN2" s="79">
        <f t="shared" si="3"/>
      </c>
      <c r="GO2" s="79">
        <f t="shared" si="3"/>
      </c>
      <c r="GP2" s="79">
        <f t="shared" si="3"/>
      </c>
      <c r="GQ2" s="79">
        <f t="shared" si="3"/>
      </c>
      <c r="GR2" s="79">
        <f t="shared" si="3"/>
      </c>
      <c r="GS2" s="79">
        <f t="shared" si="3"/>
      </c>
      <c r="GT2" s="79">
        <f t="shared" si="3"/>
      </c>
      <c r="GU2" s="79">
        <f t="shared" si="3"/>
      </c>
      <c r="GV2" s="79">
        <f t="shared" si="3"/>
      </c>
      <c r="GW2" s="79">
        <f t="shared" si="3"/>
      </c>
      <c r="GX2" s="79">
        <f t="shared" si="3"/>
      </c>
      <c r="GY2" s="79">
        <f t="shared" si="3"/>
      </c>
      <c r="GZ2" s="79">
        <f aca="true" t="shared" si="4" ref="GZ2:IR2">IF(GY3="","",GY2+1)</f>
      </c>
      <c r="HA2" s="79">
        <f t="shared" si="4"/>
      </c>
      <c r="HB2" s="79">
        <f t="shared" si="4"/>
      </c>
      <c r="HC2" s="79">
        <f t="shared" si="4"/>
      </c>
      <c r="HD2" s="79">
        <f t="shared" si="4"/>
      </c>
      <c r="HE2" s="79">
        <f t="shared" si="4"/>
      </c>
      <c r="HF2" s="79">
        <f t="shared" si="4"/>
      </c>
      <c r="HG2" s="79">
        <f t="shared" si="4"/>
      </c>
      <c r="HH2" s="79">
        <f t="shared" si="4"/>
      </c>
      <c r="HI2" s="79">
        <f t="shared" si="4"/>
      </c>
      <c r="HJ2" s="79">
        <f t="shared" si="4"/>
      </c>
      <c r="HK2" s="79">
        <f t="shared" si="4"/>
      </c>
      <c r="HL2" s="79">
        <f t="shared" si="4"/>
      </c>
      <c r="HM2" s="79">
        <f t="shared" si="4"/>
      </c>
      <c r="HN2" s="79">
        <f t="shared" si="4"/>
      </c>
      <c r="HO2" s="79">
        <f t="shared" si="4"/>
      </c>
      <c r="HP2" s="79">
        <f t="shared" si="4"/>
      </c>
      <c r="HQ2" s="79">
        <f t="shared" si="4"/>
      </c>
      <c r="HR2" s="79">
        <f t="shared" si="4"/>
      </c>
      <c r="HS2" s="79">
        <f t="shared" si="4"/>
      </c>
      <c r="HT2" s="79">
        <f t="shared" si="4"/>
      </c>
      <c r="HU2" s="79">
        <f t="shared" si="4"/>
      </c>
      <c r="HV2" s="79">
        <f t="shared" si="4"/>
      </c>
      <c r="HW2" s="79">
        <f t="shared" si="4"/>
      </c>
      <c r="HX2" s="79">
        <f t="shared" si="4"/>
      </c>
      <c r="HY2" s="79">
        <f t="shared" si="4"/>
      </c>
      <c r="HZ2" s="79">
        <f t="shared" si="4"/>
      </c>
      <c r="IA2" s="79">
        <f t="shared" si="4"/>
      </c>
      <c r="IB2" s="79">
        <f t="shared" si="4"/>
      </c>
      <c r="IC2" s="79">
        <f t="shared" si="4"/>
      </c>
      <c r="ID2" s="79">
        <f t="shared" si="4"/>
      </c>
      <c r="IE2" s="79">
        <f t="shared" si="4"/>
      </c>
      <c r="IF2" s="79">
        <f t="shared" si="4"/>
      </c>
      <c r="IG2" s="79">
        <f t="shared" si="4"/>
      </c>
      <c r="IH2" s="79">
        <f t="shared" si="4"/>
      </c>
      <c r="II2" s="79">
        <f t="shared" si="4"/>
      </c>
      <c r="IJ2" s="79">
        <f t="shared" si="4"/>
      </c>
      <c r="IK2" s="79">
        <f t="shared" si="4"/>
      </c>
      <c r="IL2" s="79">
        <f t="shared" si="4"/>
      </c>
      <c r="IM2" s="79">
        <f t="shared" si="4"/>
      </c>
      <c r="IN2" s="79">
        <f t="shared" si="4"/>
      </c>
      <c r="IO2" s="79">
        <f t="shared" si="4"/>
      </c>
      <c r="IP2" s="79">
        <f t="shared" si="4"/>
      </c>
      <c r="IQ2" s="79">
        <f t="shared" si="4"/>
      </c>
      <c r="IR2" s="79">
        <f t="shared" si="4"/>
      </c>
    </row>
    <row r="3" spans="1:216" s="81" customFormat="1" ht="12.75" customHeight="1">
      <c r="A3" s="80" t="s">
        <v>66</v>
      </c>
      <c r="B3" s="81" t="s">
        <v>67</v>
      </c>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row>
    <row r="4" spans="1:216" s="81" customFormat="1" ht="49.5" customHeight="1">
      <c r="A4" s="80" t="s">
        <v>72</v>
      </c>
      <c r="B4" s="81" t="s">
        <v>276</v>
      </c>
      <c r="E4" s="83"/>
      <c r="N4" s="84"/>
      <c r="AF4" s="84"/>
      <c r="AG4" s="84"/>
      <c r="AH4" s="84"/>
      <c r="AW4" s="84"/>
      <c r="AX4" s="84"/>
      <c r="AY4" s="84"/>
      <c r="AZ4" s="84"/>
      <c r="BA4" s="84"/>
      <c r="BB4" s="84"/>
      <c r="BC4" s="84"/>
      <c r="GG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row>
    <row r="5" spans="1:216" s="86" customFormat="1" ht="42" customHeight="1">
      <c r="A5" s="85" t="s">
        <v>73</v>
      </c>
      <c r="B5" s="86" t="s">
        <v>280</v>
      </c>
      <c r="DU5" s="87"/>
      <c r="GI5" s="88"/>
      <c r="GJ5" s="88"/>
      <c r="GK5" s="88"/>
      <c r="GL5" s="88"/>
      <c r="GM5" s="88"/>
      <c r="GN5" s="88"/>
      <c r="GO5" s="88"/>
      <c r="GP5" s="88"/>
      <c r="GQ5" s="88"/>
      <c r="GR5" s="88"/>
      <c r="GS5" s="88"/>
      <c r="GT5" s="88"/>
      <c r="GU5" s="88"/>
      <c r="GV5" s="88"/>
      <c r="GW5" s="88"/>
      <c r="GX5" s="88"/>
      <c r="GY5" s="88"/>
      <c r="GZ5" s="88"/>
      <c r="HA5" s="88"/>
      <c r="HB5" s="88"/>
      <c r="HC5" s="89"/>
      <c r="HD5" s="88"/>
      <c r="HE5" s="88"/>
      <c r="HF5" s="88"/>
      <c r="HG5" s="88"/>
      <c r="HH5" s="88"/>
    </row>
    <row r="6" spans="1:216" s="86" customFormat="1" ht="12.75" customHeight="1">
      <c r="A6" s="85" t="s">
        <v>74</v>
      </c>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row>
    <row r="7" spans="1:216" s="90" customFormat="1" ht="12.75" customHeight="1">
      <c r="A7" s="80" t="s">
        <v>75</v>
      </c>
      <c r="B7" s="90" t="s">
        <v>277</v>
      </c>
      <c r="E7" s="173"/>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row>
    <row r="8" spans="1:216" s="90" customFormat="1" ht="12.75" customHeight="1">
      <c r="A8" s="80" t="s">
        <v>88</v>
      </c>
      <c r="B8" s="90" t="s">
        <v>279</v>
      </c>
      <c r="E8" s="173"/>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row>
    <row r="9" spans="1:216" s="86" customFormat="1" ht="12.75" customHeight="1">
      <c r="A9" s="85" t="s">
        <v>76</v>
      </c>
      <c r="B9" s="92"/>
      <c r="C9" s="92"/>
      <c r="E9" s="92"/>
      <c r="F9" s="92"/>
      <c r="G9" s="92"/>
      <c r="H9" s="92"/>
      <c r="I9" s="93"/>
      <c r="J9" s="93"/>
      <c r="K9" s="93"/>
      <c r="L9" s="93"/>
      <c r="M9" s="93"/>
      <c r="N9" s="93"/>
      <c r="BE9" s="87"/>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row>
    <row r="10" spans="1:216" s="86" customFormat="1" ht="12.75" customHeight="1">
      <c r="A10" s="85" t="s">
        <v>77</v>
      </c>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row>
    <row r="11" spans="1:216" s="90" customFormat="1" ht="12.75" customHeight="1">
      <c r="A11" s="80" t="s">
        <v>78</v>
      </c>
      <c r="B11" s="90" t="s">
        <v>278</v>
      </c>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row>
    <row r="12" spans="1:216" s="90" customFormat="1" ht="12.75" customHeight="1">
      <c r="A12" s="80" t="s">
        <v>79</v>
      </c>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row>
    <row r="13" spans="1:216" s="86" customFormat="1" ht="12.75" customHeight="1">
      <c r="A13" s="85" t="s">
        <v>80</v>
      </c>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row>
    <row r="14" spans="1:216" s="86" customFormat="1" ht="12.75" customHeight="1">
      <c r="A14" s="85" t="s">
        <v>81</v>
      </c>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row>
    <row r="15" spans="1:216" s="81" customFormat="1" ht="12.75" customHeight="1">
      <c r="A15" s="80" t="s">
        <v>82</v>
      </c>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row>
    <row r="16" spans="1:216" s="90" customFormat="1" ht="12.75" customHeight="1">
      <c r="A16" s="80" t="s">
        <v>83</v>
      </c>
      <c r="CI16" s="8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row>
    <row r="17" spans="1:216" s="94" customFormat="1" ht="12.75" customHeight="1">
      <c r="A17" s="85" t="s">
        <v>84</v>
      </c>
      <c r="B17" s="94" t="s">
        <v>281</v>
      </c>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row>
    <row r="18" spans="1:216" s="94" customFormat="1" ht="12.75" customHeight="1">
      <c r="A18" s="85" t="s">
        <v>89</v>
      </c>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row>
    <row r="19" spans="1:216" s="81" customFormat="1" ht="12.75" customHeight="1">
      <c r="A19" s="80" t="s">
        <v>85</v>
      </c>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row>
    <row r="20" spans="1:216" s="142" customFormat="1" ht="12.75">
      <c r="A20" s="138" t="s">
        <v>86</v>
      </c>
      <c r="B20" s="141" t="s">
        <v>282</v>
      </c>
      <c r="C20" s="141"/>
      <c r="D20" s="142" t="s">
        <v>284</v>
      </c>
      <c r="E20" s="139"/>
      <c r="F20" s="139"/>
      <c r="G20" s="139"/>
      <c r="H20"/>
      <c r="I20" s="139"/>
      <c r="J20" s="139"/>
      <c r="K20" s="139"/>
      <c r="L20" s="139"/>
      <c r="M20" s="140"/>
      <c r="N20" s="139"/>
      <c r="O20" s="140"/>
      <c r="P20" s="141"/>
      <c r="Q20" s="141"/>
      <c r="R20" s="140"/>
      <c r="S20" s="140"/>
      <c r="T20" s="140"/>
      <c r="U20" s="140"/>
      <c r="V20" s="140"/>
      <c r="W20" s="140"/>
      <c r="X20" s="140"/>
      <c r="Y20" s="140"/>
      <c r="Z20" s="140"/>
      <c r="AA20" s="141"/>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1"/>
      <c r="BW20" s="141"/>
      <c r="BX20" s="141"/>
      <c r="BY20" s="141"/>
      <c r="BZ20" s="141"/>
      <c r="CA20" s="141"/>
      <c r="CB20" s="141"/>
      <c r="CC20" s="141"/>
      <c r="CD20" s="140"/>
      <c r="CE20" s="140"/>
      <c r="CF20" s="140"/>
      <c r="CG20" s="140"/>
      <c r="CH20" s="140"/>
      <c r="CI20" s="140"/>
      <c r="CJ20" s="140"/>
      <c r="CK20" s="140"/>
      <c r="CL20" s="140"/>
      <c r="CM20" s="140"/>
      <c r="CN20" s="140"/>
      <c r="CO20" s="140"/>
      <c r="CP20" s="141"/>
      <c r="CQ20" s="140"/>
      <c r="CR20" s="140"/>
      <c r="CS20" s="141"/>
      <c r="CT20" s="140"/>
      <c r="CU20" s="140"/>
      <c r="CV20" s="140"/>
      <c r="CW20" s="140"/>
      <c r="CX20" s="140"/>
      <c r="CY20" s="140"/>
      <c r="CZ20" s="140"/>
      <c r="DA20" s="140"/>
      <c r="DB20" s="141"/>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1"/>
      <c r="EB20" s="141"/>
      <c r="EC20" s="141"/>
      <c r="ED20" s="141"/>
      <c r="EE20" s="141"/>
      <c r="EF20" s="141"/>
      <c r="EG20" s="141"/>
      <c r="EH20" s="141"/>
      <c r="EI20" s="141"/>
      <c r="EJ20" s="141"/>
      <c r="EK20" s="141"/>
      <c r="EL20" s="141"/>
      <c r="EM20" s="141"/>
      <c r="EN20" s="141"/>
      <c r="EO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96"/>
      <c r="GJ20" s="143"/>
      <c r="GK20" s="96"/>
      <c r="GL20" s="143"/>
      <c r="GM20" s="143"/>
      <c r="GN20" s="143"/>
      <c r="GO20" s="96"/>
      <c r="GP20" s="96"/>
      <c r="GQ20" s="96"/>
      <c r="GR20" s="143"/>
      <c r="GS20" s="96"/>
      <c r="GT20" s="96"/>
      <c r="GU20" s="96"/>
      <c r="GV20" s="97"/>
      <c r="GW20" s="96"/>
      <c r="GX20" s="96"/>
      <c r="GY20" s="96"/>
      <c r="GZ20" s="96"/>
      <c r="HA20" s="96"/>
      <c r="HB20" s="96"/>
      <c r="HC20" s="96"/>
      <c r="HD20" s="96"/>
      <c r="HE20" s="96"/>
      <c r="HF20" s="97"/>
      <c r="HG20" s="96"/>
      <c r="HH20" s="96"/>
    </row>
    <row r="21" spans="1:216" s="100" customFormat="1" ht="12.75">
      <c r="A21" s="98" t="s">
        <v>135</v>
      </c>
      <c r="B21" s="99">
        <v>41008</v>
      </c>
      <c r="C21" s="99"/>
      <c r="E21" s="99"/>
      <c r="F21" s="99"/>
      <c r="G21" s="99"/>
      <c r="H21" s="99"/>
      <c r="I21" s="99"/>
      <c r="J21" s="99"/>
      <c r="K21" s="99"/>
      <c r="L21" s="99"/>
      <c r="M21" s="99"/>
      <c r="N21" s="99"/>
      <c r="O21" s="99"/>
      <c r="R21" s="99"/>
      <c r="S21" s="99"/>
      <c r="T21" s="99"/>
      <c r="U21" s="99"/>
      <c r="V21" s="99"/>
      <c r="W21" s="99"/>
      <c r="X21" s="99"/>
      <c r="Y21" s="99"/>
      <c r="Z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BA21" s="99"/>
      <c r="BB21" s="99"/>
      <c r="BC21" s="99"/>
      <c r="BD21" s="99"/>
      <c r="BE21" s="99"/>
      <c r="BF21" s="99"/>
      <c r="BG21" s="99"/>
      <c r="BH21" s="99"/>
      <c r="BI21" s="99"/>
      <c r="BJ21" s="99"/>
      <c r="BK21" s="99"/>
      <c r="BL21" s="99"/>
      <c r="BM21" s="99"/>
      <c r="BN21" s="99"/>
      <c r="BO21" s="99"/>
      <c r="BP21" s="99"/>
      <c r="BQ21" s="99"/>
      <c r="BR21" s="99"/>
      <c r="BS21" s="99"/>
      <c r="BT21" s="99"/>
      <c r="BU21" s="99"/>
      <c r="CD21" s="99"/>
      <c r="CE21" s="99"/>
      <c r="CF21" s="99"/>
      <c r="CG21" s="99"/>
      <c r="CH21" s="99"/>
      <c r="CI21" s="99"/>
      <c r="CJ21" s="99"/>
      <c r="CK21" s="99"/>
      <c r="CL21" s="99"/>
      <c r="CM21" s="99"/>
      <c r="CN21" s="99"/>
      <c r="CO21" s="99"/>
      <c r="CQ21" s="99"/>
      <c r="CR21" s="99"/>
      <c r="CT21" s="99"/>
      <c r="CU21" s="99"/>
      <c r="CV21" s="99"/>
      <c r="CW21" s="99"/>
      <c r="CX21" s="99"/>
      <c r="CY21" s="99"/>
      <c r="CZ21" s="99"/>
      <c r="DA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GI21" s="101"/>
      <c r="GJ21" s="102"/>
      <c r="GK21" s="101"/>
      <c r="GL21" s="102"/>
      <c r="GM21" s="102"/>
      <c r="GN21" s="102"/>
      <c r="GO21" s="101"/>
      <c r="GP21" s="101"/>
      <c r="GQ21" s="101"/>
      <c r="GR21" s="102"/>
      <c r="GS21" s="101"/>
      <c r="GT21" s="101"/>
      <c r="GU21" s="101"/>
      <c r="GV21" s="101"/>
      <c r="GW21" s="101"/>
      <c r="GX21" s="101"/>
      <c r="GY21" s="101"/>
      <c r="GZ21" s="101"/>
      <c r="HA21" s="101"/>
      <c r="HB21" s="101"/>
      <c r="HC21" s="101"/>
      <c r="HD21" s="101"/>
      <c r="HE21" s="101"/>
      <c r="HF21" s="101"/>
      <c r="HG21" s="101"/>
      <c r="HH21" s="101"/>
    </row>
    <row r="22" spans="1:216" s="86" customFormat="1" ht="12.75" customHeight="1">
      <c r="A22" s="85" t="s">
        <v>5</v>
      </c>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row>
    <row r="23" spans="1:216" s="90" customFormat="1" ht="12.75" customHeight="1">
      <c r="A23" s="80" t="s">
        <v>0</v>
      </c>
      <c r="B23" s="81"/>
      <c r="C23" s="81"/>
      <c r="E23" s="81"/>
      <c r="F23" s="81"/>
      <c r="G23" s="81"/>
      <c r="H23" s="81"/>
      <c r="I23" s="81"/>
      <c r="J23" s="81"/>
      <c r="K23" s="81"/>
      <c r="L23" s="81"/>
      <c r="M23" s="81"/>
      <c r="N23" s="8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row>
    <row r="24" spans="1:216" s="90" customFormat="1" ht="12.75" customHeight="1">
      <c r="A24" s="80" t="s">
        <v>1</v>
      </c>
      <c r="B24" s="81"/>
      <c r="C24" s="81"/>
      <c r="E24" s="81"/>
      <c r="F24" s="81"/>
      <c r="G24" s="81"/>
      <c r="H24" s="81"/>
      <c r="I24" s="81"/>
      <c r="J24" s="81"/>
      <c r="K24" s="81"/>
      <c r="L24" s="81"/>
      <c r="M24" s="81"/>
      <c r="N24" s="8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row>
    <row r="25" spans="1:216" s="86" customFormat="1" ht="12.75" customHeight="1">
      <c r="A25" s="85" t="s">
        <v>2</v>
      </c>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row>
    <row r="26" spans="1:216" s="86" customFormat="1" ht="140.25">
      <c r="A26" s="86" t="s">
        <v>3</v>
      </c>
      <c r="B26" s="98" t="s">
        <v>283</v>
      </c>
      <c r="C26" s="98"/>
      <c r="E26" s="98"/>
      <c r="F26" s="98"/>
      <c r="G26" s="98"/>
      <c r="H26" s="98"/>
      <c r="I26" s="85"/>
      <c r="J26" s="85"/>
      <c r="K26" s="85"/>
      <c r="L26" s="85"/>
      <c r="M26" s="85"/>
      <c r="N26" s="85"/>
      <c r="O26" s="103"/>
      <c r="P26" s="87"/>
      <c r="Q26" s="87"/>
      <c r="R26" s="87"/>
      <c r="S26" s="87"/>
      <c r="T26" s="87"/>
      <c r="U26" s="87"/>
      <c r="V26" s="103"/>
      <c r="W26" s="103"/>
      <c r="X26" s="103"/>
      <c r="Y26" s="87"/>
      <c r="Z26" s="87"/>
      <c r="AA26" s="87"/>
      <c r="AB26" s="103"/>
      <c r="AC26" s="87"/>
      <c r="AD26" s="103"/>
      <c r="AE26" s="103"/>
      <c r="AF26" s="103"/>
      <c r="AG26" s="103"/>
      <c r="AH26" s="103"/>
      <c r="AI26" s="103"/>
      <c r="AJ26" s="87"/>
      <c r="AK26" s="103"/>
      <c r="AL26" s="103"/>
      <c r="AM26" s="103"/>
      <c r="AN26" s="103"/>
      <c r="AO26" s="103"/>
      <c r="AP26" s="87"/>
      <c r="AQ26" s="103"/>
      <c r="AR26" s="103"/>
      <c r="AS26" s="103"/>
      <c r="AT26" s="103"/>
      <c r="AU26" s="103"/>
      <c r="AV26" s="103"/>
      <c r="AW26" s="103"/>
      <c r="AX26" s="103"/>
      <c r="AY26" s="103"/>
      <c r="BA26" s="87"/>
      <c r="BB26" s="87"/>
      <c r="BC26" s="87"/>
      <c r="BD26" s="87"/>
      <c r="BR26" s="103"/>
      <c r="DY26" s="87"/>
      <c r="DZ26" s="87"/>
      <c r="GI26" s="88"/>
      <c r="GJ26" s="88"/>
      <c r="GK26" s="88"/>
      <c r="GL26" s="88"/>
      <c r="GM26" s="88"/>
      <c r="GN26" s="88"/>
      <c r="GO26" s="88"/>
      <c r="GP26" s="88"/>
      <c r="GQ26" s="89"/>
      <c r="GR26" s="88"/>
      <c r="GS26" s="88"/>
      <c r="GT26" s="88"/>
      <c r="GU26" s="88"/>
      <c r="GV26" s="88"/>
      <c r="GW26" s="88"/>
      <c r="GX26" s="88"/>
      <c r="GY26" s="88"/>
      <c r="GZ26" s="88"/>
      <c r="HA26" s="88"/>
      <c r="HB26" s="88"/>
      <c r="HC26" s="88"/>
      <c r="HD26" s="88"/>
      <c r="HE26" s="88"/>
      <c r="HF26" s="88"/>
      <c r="HG26" s="104"/>
      <c r="HH26" s="104"/>
    </row>
    <row r="27" spans="1:8" s="81" customFormat="1" ht="25.5">
      <c r="A27" s="80" t="s">
        <v>4</v>
      </c>
      <c r="B27" s="83" t="s">
        <v>285</v>
      </c>
      <c r="C27" s="83"/>
      <c r="E27" s="83"/>
      <c r="H27" s="83"/>
    </row>
    <row r="28" s="66" customFormat="1" ht="12.75" customHeight="1"/>
    <row r="29" s="66" customFormat="1" ht="12.75" customHeight="1"/>
    <row r="30" s="66" customFormat="1" ht="12.75" customHeight="1"/>
    <row r="31" s="66" customFormat="1" ht="12.75" customHeight="1"/>
    <row r="32" s="66" customFormat="1" ht="12.75" customHeight="1"/>
    <row r="33" s="66" customFormat="1" ht="12.75" customHeight="1"/>
    <row r="34" s="66" customFormat="1" ht="12.75" customHeight="1"/>
    <row r="35" s="66" customFormat="1" ht="12.75" customHeight="1"/>
    <row r="36" s="66" customFormat="1" ht="12.75" customHeight="1"/>
    <row r="37" s="66" customFormat="1" ht="12.75" customHeight="1"/>
    <row r="38" s="66" customFormat="1" ht="12.75" customHeight="1"/>
    <row r="39" s="66" customFormat="1" ht="12.75" customHeight="1"/>
    <row r="40" s="66" customFormat="1" ht="12.75" customHeight="1"/>
    <row r="50" ht="12.75" customHeight="1">
      <c r="A50" s="68" t="s">
        <v>9</v>
      </c>
    </row>
    <row r="51" s="69" customFormat="1" ht="12.75" customHeight="1">
      <c r="B51" s="69" t="s">
        <v>6</v>
      </c>
    </row>
    <row r="52" ht="12.75" customHeight="1">
      <c r="B52" s="70" t="s">
        <v>63</v>
      </c>
    </row>
    <row r="53" ht="12.75" customHeight="1">
      <c r="B53" s="71" t="s">
        <v>68</v>
      </c>
    </row>
    <row r="54" ht="12.75" customHeight="1">
      <c r="B54" s="71" t="s">
        <v>69</v>
      </c>
    </row>
    <row r="55" ht="12.75" customHeight="1">
      <c r="B55" s="71" t="s">
        <v>70</v>
      </c>
    </row>
    <row r="56" ht="12.75" customHeight="1">
      <c r="B56" s="71" t="s">
        <v>67</v>
      </c>
    </row>
    <row r="57" ht="12.75" customHeight="1">
      <c r="B57" s="71" t="s">
        <v>7</v>
      </c>
    </row>
    <row r="58" ht="12.75" customHeight="1">
      <c r="B58" s="71" t="s">
        <v>71</v>
      </c>
    </row>
    <row r="59" ht="12.75" customHeight="1">
      <c r="B59" s="71" t="s">
        <v>8</v>
      </c>
    </row>
    <row r="60" ht="12.75" customHeight="1">
      <c r="B60" s="71"/>
    </row>
    <row r="63" ht="12.75" customHeight="1">
      <c r="B63" s="72"/>
    </row>
    <row r="64" ht="12.75" customHeight="1">
      <c r="B64" s="73"/>
    </row>
    <row r="65" spans="2:14" ht="12.75" customHeight="1">
      <c r="B65" s="74"/>
      <c r="N65" s="73"/>
    </row>
  </sheetData>
  <sheetProtection formatCells="0" insertHyperlinks="0"/>
  <dataValidations count="4">
    <dataValidation type="list" allowBlank="1" showInputMessage="1" showErrorMessage="1" prompt="Select from List." sqref="HI3:IV3 E3:GH3 B3:C3">
      <formula1>lstSourceType</formula1>
    </dataValidation>
    <dataValidation type="list" allowBlank="1" showInputMessage="1" showErrorMessage="1" prompt="Select from list." sqref="CI16 E19:IV19 B19:C19">
      <formula1>"Yes, No"</formula1>
    </dataValidation>
    <dataValidation type="list" allowBlank="1" showInputMessage="1" showErrorMessage="1" prompt="Select from List." sqref="GI3:HH3">
      <formula1>LstSourseType</formula1>
    </dataValidation>
    <dataValidation type="list" allowBlank="1" showInputMessage="1" showErrorMessage="1" prompt="Select from list." sqref="E22:IV22 B22:C22">
      <formula1>lstOrigin</formula1>
    </dataValidation>
  </dataValidations>
  <hyperlinks>
    <hyperlink ref="B20" r:id="rId1" display="http://www.netl.doe.gov/energy-analyses/pubs/iawg_cbtl_report.pdf"/>
  </hyperlinks>
  <printOptions/>
  <pageMargins left="0.25" right="0.25" top="0.5" bottom="0.5" header="0.3" footer="0.3"/>
  <pageSetup horizontalDpi="600" verticalDpi="600" orientation="landscape" r:id="rId4"/>
  <headerFooter alignWithMargins="0">
    <oddFooter>&amp;CPage &amp;P&amp;R&amp;F</oddFooter>
  </headerFooter>
  <legacyDrawing r:id="rId3"/>
</worksheet>
</file>

<file path=xl/worksheets/sheet4.xml><?xml version="1.0" encoding="utf-8"?>
<worksheet xmlns="http://schemas.openxmlformats.org/spreadsheetml/2006/main" xmlns:r="http://schemas.openxmlformats.org/officeDocument/2006/relationships">
  <sheetPr codeName="Sheet4"/>
  <dimension ref="A1:AN46"/>
  <sheetViews>
    <sheetView workbookViewId="0" topLeftCell="A1">
      <selection activeCell="A1" sqref="A1:L1"/>
    </sheetView>
  </sheetViews>
  <sheetFormatPr defaultColWidth="9.140625" defaultRowHeight="12.75"/>
  <cols>
    <col min="1" max="1" width="2.7109375" style="0" customWidth="1"/>
    <col min="2" max="2" width="18.2812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58" t="s">
        <v>148</v>
      </c>
      <c r="B1" s="258"/>
      <c r="C1" s="258"/>
      <c r="D1" s="258"/>
      <c r="E1" s="258"/>
      <c r="F1" s="258"/>
      <c r="G1" s="258"/>
      <c r="H1" s="258"/>
      <c r="I1" s="258"/>
      <c r="J1" s="258"/>
      <c r="K1" s="258"/>
      <c r="L1" s="258"/>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06" t="s">
        <v>132</v>
      </c>
      <c r="C2" s="37"/>
      <c r="D2" s="37"/>
      <c r="E2" s="37"/>
      <c r="F2" s="37"/>
      <c r="G2" s="37"/>
      <c r="H2" s="37"/>
    </row>
    <row r="3" spans="2:11" ht="40.5" customHeight="1">
      <c r="B3" s="38" t="s">
        <v>164</v>
      </c>
      <c r="C3" s="155" t="s">
        <v>209</v>
      </c>
      <c r="D3" s="39" t="s">
        <v>102</v>
      </c>
      <c r="E3" s="39" t="s">
        <v>48</v>
      </c>
      <c r="F3" s="39" t="s">
        <v>115</v>
      </c>
      <c r="G3" s="39" t="s">
        <v>117</v>
      </c>
      <c r="H3" s="39" t="s">
        <v>127</v>
      </c>
      <c r="I3" s="40" t="s">
        <v>126</v>
      </c>
      <c r="J3" s="39" t="s">
        <v>133</v>
      </c>
      <c r="K3" s="39" t="s">
        <v>134</v>
      </c>
    </row>
    <row r="4" spans="2:11" ht="12.75" customHeight="1">
      <c r="B4" s="160" t="s">
        <v>286</v>
      </c>
      <c r="C4" s="179" t="s">
        <v>174</v>
      </c>
      <c r="D4" s="180">
        <v>1</v>
      </c>
      <c r="E4" s="180">
        <v>2</v>
      </c>
      <c r="F4" s="180">
        <v>1</v>
      </c>
      <c r="G4" s="180">
        <v>2</v>
      </c>
      <c r="H4" s="180">
        <v>2</v>
      </c>
      <c r="I4" s="160" t="s">
        <v>287</v>
      </c>
      <c r="J4" s="161" t="s">
        <v>210</v>
      </c>
      <c r="K4" s="161" t="s">
        <v>211</v>
      </c>
    </row>
    <row r="5" spans="2:11" ht="12.75" customHeight="1" thickBot="1">
      <c r="B5" s="151"/>
      <c r="C5" s="181"/>
      <c r="D5" s="182"/>
      <c r="E5" s="182"/>
      <c r="F5" s="182"/>
      <c r="G5" s="182"/>
      <c r="H5" s="182"/>
      <c r="I5" s="162"/>
      <c r="J5" s="164"/>
      <c r="K5" s="164"/>
    </row>
    <row r="6" spans="2:11" s="107" customFormat="1" ht="12.75">
      <c r="B6" s="148" t="s">
        <v>180</v>
      </c>
      <c r="C6" s="149"/>
      <c r="D6" s="149"/>
      <c r="E6" s="149"/>
      <c r="F6" s="149"/>
      <c r="G6" s="149"/>
      <c r="H6" s="149"/>
      <c r="I6" s="150" t="str">
        <f>I4</f>
        <v>1,2,1,2,2</v>
      </c>
      <c r="J6" s="259" t="s">
        <v>211</v>
      </c>
      <c r="K6" s="259"/>
    </row>
    <row r="7" spans="2:39" ht="20.25">
      <c r="B7" s="23"/>
      <c r="C7" s="23"/>
      <c r="D7" s="23"/>
      <c r="E7" s="23"/>
      <c r="F7" s="23"/>
      <c r="G7" s="23"/>
      <c r="H7" s="23"/>
      <c r="I7" s="105"/>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8" ht="20.25">
      <c r="A8" s="108" t="s">
        <v>165</v>
      </c>
      <c r="C8" s="23"/>
      <c r="D8" s="23"/>
      <c r="E8" s="23"/>
      <c r="F8" s="23"/>
      <c r="G8" s="23"/>
      <c r="H8" s="105"/>
      <c r="N8" s="23"/>
      <c r="O8" s="23"/>
      <c r="P8" s="23"/>
      <c r="Q8" s="23"/>
      <c r="R8" s="23"/>
      <c r="S8" s="23"/>
      <c r="T8" s="23"/>
      <c r="U8" s="23"/>
      <c r="V8" s="23"/>
      <c r="W8" s="23"/>
      <c r="X8" s="23"/>
      <c r="Y8" s="23"/>
      <c r="Z8" s="23"/>
      <c r="AA8" s="23"/>
      <c r="AB8" s="23"/>
      <c r="AC8" s="23"/>
      <c r="AD8" s="23"/>
      <c r="AE8" s="23"/>
      <c r="AF8" s="23"/>
      <c r="AG8" s="23"/>
      <c r="AH8" s="23"/>
      <c r="AI8" s="23"/>
      <c r="AJ8" s="23"/>
      <c r="AK8" s="23"/>
      <c r="AL8" s="23"/>
    </row>
    <row r="9" s="33" customFormat="1" ht="13.5" thickBot="1">
      <c r="A9" s="109" t="s">
        <v>166</v>
      </c>
    </row>
    <row r="10" spans="2:7" ht="13.5" thickBot="1">
      <c r="B10" s="260" t="s">
        <v>100</v>
      </c>
      <c r="C10" s="262" t="s">
        <v>101</v>
      </c>
      <c r="D10" s="263"/>
      <c r="E10" s="263"/>
      <c r="F10" s="263"/>
      <c r="G10" s="264"/>
    </row>
    <row r="11" spans="2:7" ht="13.5" thickBot="1">
      <c r="B11" s="261"/>
      <c r="C11" s="29">
        <v>1</v>
      </c>
      <c r="D11" s="29">
        <v>2</v>
      </c>
      <c r="E11" s="29">
        <v>3</v>
      </c>
      <c r="F11" s="29">
        <v>4</v>
      </c>
      <c r="G11" s="29">
        <v>5</v>
      </c>
    </row>
    <row r="12" spans="2:7" ht="60.75" customHeight="1" thickBot="1">
      <c r="B12" s="265" t="s">
        <v>184</v>
      </c>
      <c r="C12" s="31" t="s">
        <v>103</v>
      </c>
      <c r="D12" s="31" t="s">
        <v>104</v>
      </c>
      <c r="E12" s="31" t="s">
        <v>105</v>
      </c>
      <c r="F12" s="31" t="s">
        <v>106</v>
      </c>
      <c r="G12" s="31" t="s">
        <v>107</v>
      </c>
    </row>
    <row r="13" spans="2:7" ht="13.5" customHeight="1" thickBot="1">
      <c r="B13" s="266"/>
      <c r="C13" s="256" t="s">
        <v>108</v>
      </c>
      <c r="D13" s="257"/>
      <c r="E13" s="256" t="s">
        <v>109</v>
      </c>
      <c r="F13" s="268"/>
      <c r="G13" s="257"/>
    </row>
    <row r="14" spans="2:7" ht="36.75" customHeight="1" thickBot="1">
      <c r="B14" s="267"/>
      <c r="C14" s="35" t="s">
        <v>110</v>
      </c>
      <c r="D14" s="246" t="s">
        <v>185</v>
      </c>
      <c r="E14" s="247"/>
      <c r="F14" s="254" t="s">
        <v>111</v>
      </c>
      <c r="G14" s="255"/>
    </row>
    <row r="15" spans="2:7" ht="60.75" thickBot="1">
      <c r="B15" s="32" t="s">
        <v>48</v>
      </c>
      <c r="C15" s="31" t="s">
        <v>112</v>
      </c>
      <c r="D15" s="31" t="s">
        <v>186</v>
      </c>
      <c r="E15" s="31" t="s">
        <v>187</v>
      </c>
      <c r="F15" s="31" t="s">
        <v>113</v>
      </c>
      <c r="G15" s="31" t="s">
        <v>114</v>
      </c>
    </row>
    <row r="16" spans="2:7" ht="36.75" thickBot="1">
      <c r="B16" s="32" t="s">
        <v>115</v>
      </c>
      <c r="C16" s="31" t="s">
        <v>188</v>
      </c>
      <c r="D16" s="31" t="s">
        <v>116</v>
      </c>
      <c r="E16" s="31" t="s">
        <v>189</v>
      </c>
      <c r="F16" s="31" t="s">
        <v>190</v>
      </c>
      <c r="G16" s="31" t="s">
        <v>191</v>
      </c>
    </row>
    <row r="17" spans="2:7" ht="36.75" thickBot="1">
      <c r="B17" s="32" t="s">
        <v>117</v>
      </c>
      <c r="C17" s="31" t="s">
        <v>118</v>
      </c>
      <c r="D17" s="31" t="s">
        <v>128</v>
      </c>
      <c r="E17" s="31" t="s">
        <v>119</v>
      </c>
      <c r="F17" s="31" t="s">
        <v>120</v>
      </c>
      <c r="G17" s="31" t="s">
        <v>121</v>
      </c>
    </row>
    <row r="18" spans="2:7" ht="48.75" thickBot="1">
      <c r="B18" s="32" t="s">
        <v>167</v>
      </c>
      <c r="C18" s="31" t="s">
        <v>192</v>
      </c>
      <c r="D18" s="256" t="s">
        <v>122</v>
      </c>
      <c r="E18" s="257"/>
      <c r="F18" s="31" t="s">
        <v>123</v>
      </c>
      <c r="G18" s="31" t="s">
        <v>124</v>
      </c>
    </row>
    <row r="19" spans="2:7" ht="12.75">
      <c r="B19" s="110"/>
      <c r="C19" s="111"/>
      <c r="D19" s="111"/>
      <c r="E19" s="111"/>
      <c r="F19" s="111"/>
      <c r="G19" s="111"/>
    </row>
    <row r="20" spans="2:7" ht="12.75">
      <c r="B20" s="110"/>
      <c r="C20" s="111"/>
      <c r="D20" s="111"/>
      <c r="E20" s="111"/>
      <c r="F20" s="111"/>
      <c r="G20" s="111"/>
    </row>
    <row r="21" spans="1:18" ht="12.75">
      <c r="A21" s="112" t="s">
        <v>168</v>
      </c>
      <c r="C21" s="46"/>
      <c r="D21" s="46"/>
      <c r="E21" s="46"/>
      <c r="F21" s="46"/>
      <c r="G21" s="46"/>
      <c r="H21" s="46"/>
      <c r="I21" s="46"/>
      <c r="J21" s="46"/>
      <c r="K21" s="46"/>
      <c r="L21" s="46"/>
      <c r="M21" s="46"/>
      <c r="N21" s="46"/>
      <c r="O21" s="46"/>
      <c r="P21" s="46"/>
      <c r="Q21" s="46"/>
      <c r="R21" s="46"/>
    </row>
    <row r="22" spans="2:18" ht="12.75">
      <c r="B22" s="113" t="s">
        <v>169</v>
      </c>
      <c r="C22" s="114"/>
      <c r="D22" s="114"/>
      <c r="E22" s="114"/>
      <c r="F22" s="114"/>
      <c r="G22" s="114"/>
      <c r="H22" s="115"/>
      <c r="I22" s="46"/>
      <c r="J22" s="46"/>
      <c r="K22" s="46"/>
      <c r="L22" s="46"/>
      <c r="M22" s="46"/>
      <c r="N22" s="46"/>
      <c r="O22" s="46"/>
      <c r="P22" s="46"/>
      <c r="Q22" s="46"/>
      <c r="R22" s="46"/>
    </row>
    <row r="23" spans="2:18" ht="65.25" customHeight="1">
      <c r="B23" s="116"/>
      <c r="C23" s="232" t="s">
        <v>193</v>
      </c>
      <c r="D23" s="233"/>
      <c r="E23" s="233"/>
      <c r="F23" s="233"/>
      <c r="G23" s="233"/>
      <c r="H23" s="234"/>
      <c r="N23" s="30"/>
      <c r="O23" s="30"/>
      <c r="P23" s="30"/>
      <c r="Q23" s="30"/>
      <c r="R23" s="30"/>
    </row>
    <row r="24" spans="2:18" ht="12.75">
      <c r="B24" s="116"/>
      <c r="C24" s="117" t="s">
        <v>194</v>
      </c>
      <c r="D24" s="118"/>
      <c r="E24" s="118"/>
      <c r="F24" s="118"/>
      <c r="G24" s="118"/>
      <c r="H24" s="119"/>
      <c r="I24" s="46"/>
      <c r="J24" s="46"/>
      <c r="K24" s="46"/>
      <c r="L24" s="46"/>
      <c r="M24" s="46"/>
      <c r="N24" s="46"/>
      <c r="O24" s="46"/>
      <c r="P24" s="46"/>
      <c r="Q24" s="46"/>
      <c r="R24" s="46"/>
    </row>
    <row r="25" spans="2:18" ht="12.75">
      <c r="B25" s="116"/>
      <c r="C25" s="120" t="s">
        <v>195</v>
      </c>
      <c r="D25" s="121"/>
      <c r="E25" s="121"/>
      <c r="F25" s="121"/>
      <c r="G25" s="121"/>
      <c r="H25" s="122"/>
      <c r="I25" s="46"/>
      <c r="J25" s="46"/>
      <c r="K25" s="46"/>
      <c r="L25" s="46"/>
      <c r="M25" s="46"/>
      <c r="N25" s="46"/>
      <c r="O25" s="46"/>
      <c r="P25" s="46"/>
      <c r="Q25" s="46"/>
      <c r="R25" s="46"/>
    </row>
    <row r="26" spans="2:18" ht="12.75">
      <c r="B26" s="116"/>
      <c r="C26" s="120" t="s">
        <v>196</v>
      </c>
      <c r="D26" s="121"/>
      <c r="E26" s="121"/>
      <c r="F26" s="121"/>
      <c r="G26" s="121"/>
      <c r="H26" s="122"/>
      <c r="I26" s="46"/>
      <c r="J26" s="46"/>
      <c r="K26" s="46"/>
      <c r="L26" s="46"/>
      <c r="M26" s="46"/>
      <c r="N26" s="46"/>
      <c r="O26" s="46"/>
      <c r="P26" s="46"/>
      <c r="Q26" s="46"/>
      <c r="R26" s="46"/>
    </row>
    <row r="27" spans="2:18" ht="12.75">
      <c r="B27" s="116"/>
      <c r="C27" s="120" t="s">
        <v>197</v>
      </c>
      <c r="D27" s="121"/>
      <c r="E27" s="121"/>
      <c r="F27" s="121"/>
      <c r="G27" s="121"/>
      <c r="H27" s="122"/>
      <c r="I27" s="46"/>
      <c r="J27" s="46"/>
      <c r="K27" s="46"/>
      <c r="L27" s="46"/>
      <c r="M27" s="46"/>
      <c r="N27" s="46"/>
      <c r="O27" s="46"/>
      <c r="P27" s="46"/>
      <c r="Q27" s="46"/>
      <c r="R27" s="46"/>
    </row>
    <row r="28" spans="2:18" ht="12.75">
      <c r="B28" s="116"/>
      <c r="C28" s="120" t="s">
        <v>198</v>
      </c>
      <c r="D28" s="121"/>
      <c r="E28" s="121"/>
      <c r="F28" s="121"/>
      <c r="G28" s="121"/>
      <c r="H28" s="122"/>
      <c r="I28" s="46"/>
      <c r="J28" s="46"/>
      <c r="K28" s="46"/>
      <c r="L28" s="46"/>
      <c r="M28" s="46"/>
      <c r="N28" s="46"/>
      <c r="O28" s="46"/>
      <c r="P28" s="46"/>
      <c r="Q28" s="46"/>
      <c r="R28" s="46"/>
    </row>
    <row r="29" spans="2:18" ht="41.25" customHeight="1">
      <c r="B29" s="116"/>
      <c r="C29" s="235" t="s">
        <v>129</v>
      </c>
      <c r="D29" s="236"/>
      <c r="E29" s="236"/>
      <c r="F29" s="236"/>
      <c r="G29" s="236"/>
      <c r="H29" s="237"/>
      <c r="N29" s="123"/>
      <c r="O29" s="123"/>
      <c r="P29" s="123"/>
      <c r="Q29" s="46"/>
      <c r="R29" s="46"/>
    </row>
    <row r="30" spans="2:18" ht="38.25" customHeight="1">
      <c r="B30" s="124"/>
      <c r="C30" s="232" t="s">
        <v>199</v>
      </c>
      <c r="D30" s="233"/>
      <c r="E30" s="233"/>
      <c r="F30" s="233"/>
      <c r="G30" s="233"/>
      <c r="H30" s="234"/>
      <c r="N30" s="30"/>
      <c r="O30" s="30"/>
      <c r="P30" s="30"/>
      <c r="Q30" s="30"/>
      <c r="R30" s="46"/>
    </row>
    <row r="31" spans="2:18" ht="43.5" customHeight="1">
      <c r="B31" s="232" t="s">
        <v>170</v>
      </c>
      <c r="C31" s="233"/>
      <c r="D31" s="233"/>
      <c r="E31" s="233"/>
      <c r="F31" s="233"/>
      <c r="G31" s="233"/>
      <c r="H31" s="234"/>
      <c r="I31" s="46"/>
      <c r="J31" s="46"/>
      <c r="K31" s="46"/>
      <c r="L31" s="46"/>
      <c r="M31" s="46"/>
      <c r="N31" s="46"/>
      <c r="O31" s="46"/>
      <c r="P31" s="46"/>
      <c r="Q31" s="46"/>
      <c r="R31" s="46"/>
    </row>
    <row r="32" spans="2:9" ht="49.5" customHeight="1">
      <c r="B32" s="232" t="s">
        <v>200</v>
      </c>
      <c r="C32" s="233"/>
      <c r="D32" s="233"/>
      <c r="E32" s="233"/>
      <c r="F32" s="233"/>
      <c r="G32" s="233"/>
      <c r="H32" s="234"/>
      <c r="I32" s="34"/>
    </row>
    <row r="33" spans="2:9" ht="46.5" customHeight="1">
      <c r="B33" s="232" t="s">
        <v>171</v>
      </c>
      <c r="C33" s="233"/>
      <c r="D33" s="233"/>
      <c r="E33" s="233"/>
      <c r="F33" s="233"/>
      <c r="G33" s="233"/>
      <c r="H33" s="234"/>
      <c r="I33" s="34"/>
    </row>
    <row r="34" spans="2:9" ht="30" customHeight="1">
      <c r="B34" s="232" t="s">
        <v>172</v>
      </c>
      <c r="C34" s="233"/>
      <c r="D34" s="233"/>
      <c r="E34" s="233"/>
      <c r="F34" s="233"/>
      <c r="G34" s="233"/>
      <c r="H34" s="234"/>
      <c r="I34" s="34"/>
    </row>
    <row r="35" spans="1:9" ht="26.25" customHeight="1">
      <c r="A35" s="125" t="s">
        <v>173</v>
      </c>
      <c r="B35" s="125"/>
      <c r="I35" s="36"/>
    </row>
    <row r="36" spans="2:8" ht="30" customHeight="1">
      <c r="B36" s="238" t="s">
        <v>201</v>
      </c>
      <c r="C36" s="239"/>
      <c r="D36" s="239"/>
      <c r="E36" s="239"/>
      <c r="F36" s="239"/>
      <c r="G36" s="239"/>
      <c r="H36" s="240"/>
    </row>
    <row r="37" spans="2:8" ht="12.75" customHeight="1">
      <c r="B37" s="241" t="s">
        <v>202</v>
      </c>
      <c r="C37" s="242"/>
      <c r="D37" s="242"/>
      <c r="E37" s="242"/>
      <c r="F37" s="242"/>
      <c r="G37" s="126"/>
      <c r="H37" s="127"/>
    </row>
    <row r="38" spans="2:8" ht="29.25" customHeight="1">
      <c r="B38" s="243" t="s">
        <v>203</v>
      </c>
      <c r="C38" s="244"/>
      <c r="D38" s="244"/>
      <c r="E38" s="244"/>
      <c r="F38" s="244"/>
      <c r="G38" s="244"/>
      <c r="H38" s="245"/>
    </row>
    <row r="39" spans="2:8" ht="15" customHeight="1">
      <c r="B39" s="128" t="s">
        <v>125</v>
      </c>
      <c r="C39" s="126"/>
      <c r="D39" s="126"/>
      <c r="E39" s="126"/>
      <c r="F39" s="126"/>
      <c r="G39" s="126"/>
      <c r="H39" s="127"/>
    </row>
    <row r="40" spans="2:8" ht="30.75" customHeight="1">
      <c r="B40" s="243" t="s">
        <v>130</v>
      </c>
      <c r="C40" s="244"/>
      <c r="D40" s="244"/>
      <c r="E40" s="244"/>
      <c r="F40" s="244"/>
      <c r="G40" s="244"/>
      <c r="H40" s="245"/>
    </row>
    <row r="41" spans="2:8" ht="12.75" customHeight="1">
      <c r="B41" s="249" t="s">
        <v>204</v>
      </c>
      <c r="C41" s="250"/>
      <c r="D41" s="250"/>
      <c r="E41" s="250"/>
      <c r="F41" s="250"/>
      <c r="G41" s="250"/>
      <c r="H41" s="127"/>
    </row>
    <row r="42" spans="2:8" ht="35.25" customHeight="1">
      <c r="B42" s="243" t="s">
        <v>205</v>
      </c>
      <c r="C42" s="244"/>
      <c r="D42" s="244"/>
      <c r="E42" s="244"/>
      <c r="F42" s="244"/>
      <c r="G42" s="244"/>
      <c r="H42" s="245"/>
    </row>
    <row r="43" spans="2:8" ht="24.75" customHeight="1">
      <c r="B43" s="251" t="s">
        <v>206</v>
      </c>
      <c r="C43" s="252"/>
      <c r="D43" s="252"/>
      <c r="E43" s="252"/>
      <c r="F43" s="252"/>
      <c r="G43" s="252"/>
      <c r="H43" s="253"/>
    </row>
    <row r="44" spans="2:8" ht="27.75" customHeight="1">
      <c r="B44" s="235" t="s">
        <v>131</v>
      </c>
      <c r="C44" s="236"/>
      <c r="D44" s="236"/>
      <c r="E44" s="236"/>
      <c r="F44" s="236"/>
      <c r="G44" s="236"/>
      <c r="H44" s="237"/>
    </row>
    <row r="45" spans="2:8" ht="21" customHeight="1">
      <c r="B45" s="232" t="s">
        <v>207</v>
      </c>
      <c r="C45" s="233"/>
      <c r="D45" s="233"/>
      <c r="E45" s="233"/>
      <c r="F45" s="233"/>
      <c r="G45" s="233"/>
      <c r="H45" s="234"/>
    </row>
    <row r="46" spans="2:8" ht="26.25" customHeight="1">
      <c r="B46" s="248" t="s">
        <v>208</v>
      </c>
      <c r="C46" s="248"/>
      <c r="D46" s="248"/>
      <c r="E46" s="248"/>
      <c r="F46" s="248"/>
      <c r="G46" s="248"/>
      <c r="H46" s="248"/>
    </row>
  </sheetData>
  <sheetProtection/>
  <mergeCells count="27">
    <mergeCell ref="F14:G14"/>
    <mergeCell ref="B33:H33"/>
    <mergeCell ref="D18:E18"/>
    <mergeCell ref="A1:L1"/>
    <mergeCell ref="J6:K6"/>
    <mergeCell ref="B10:B11"/>
    <mergeCell ref="C10:G10"/>
    <mergeCell ref="B12:B14"/>
    <mergeCell ref="C13:D13"/>
    <mergeCell ref="E13:G13"/>
    <mergeCell ref="D14:E14"/>
    <mergeCell ref="B46:H46"/>
    <mergeCell ref="B40:H40"/>
    <mergeCell ref="B41:G41"/>
    <mergeCell ref="B42:H42"/>
    <mergeCell ref="B43:H43"/>
    <mergeCell ref="C23:H23"/>
    <mergeCell ref="C29:H29"/>
    <mergeCell ref="C30:H30"/>
    <mergeCell ref="B31:H31"/>
    <mergeCell ref="B45:H45"/>
    <mergeCell ref="B32:H32"/>
    <mergeCell ref="B44:H44"/>
    <mergeCell ref="B34:H34"/>
    <mergeCell ref="B36:H36"/>
    <mergeCell ref="B37:F37"/>
    <mergeCell ref="B38:H38"/>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20" max="11" man="1"/>
  </rowBreaks>
</worksheet>
</file>

<file path=xl/worksheets/sheet5.xml><?xml version="1.0" encoding="utf-8"?>
<worksheet xmlns="http://schemas.openxmlformats.org/spreadsheetml/2006/main" xmlns:r="http://schemas.openxmlformats.org/officeDocument/2006/relationships">
  <sheetPr codeName="Sheet5"/>
  <dimension ref="A1:AL12"/>
  <sheetViews>
    <sheetView zoomScalePageLayoutView="0" workbookViewId="0" topLeftCell="A1">
      <selection activeCell="A1" sqref="A1"/>
    </sheetView>
  </sheetViews>
  <sheetFormatPr defaultColWidth="9.140625" defaultRowHeight="12.75"/>
  <cols>
    <col min="1" max="1" width="9.140625" style="132" customWidth="1"/>
    <col min="2" max="2" width="9.140625" style="134" customWidth="1"/>
    <col min="3" max="3" width="24.7109375" style="132" bestFit="1" customWidth="1"/>
    <col min="4" max="4" width="9.140625" style="134" customWidth="1"/>
    <col min="5" max="16384" width="9.140625" style="132" customWidth="1"/>
  </cols>
  <sheetData>
    <row r="1" spans="1:38" ht="20.25">
      <c r="A1" s="129"/>
      <c r="B1" s="130"/>
      <c r="C1" s="129"/>
      <c r="D1" s="130"/>
      <c r="E1" s="129"/>
      <c r="F1" s="129"/>
      <c r="G1" s="129"/>
      <c r="H1" s="131" t="s">
        <v>149</v>
      </c>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row>
    <row r="3" spans="2:6" ht="12.75">
      <c r="B3" s="269" t="s">
        <v>175</v>
      </c>
      <c r="C3" s="269"/>
      <c r="D3" s="269"/>
      <c r="E3" s="269"/>
      <c r="F3" s="133"/>
    </row>
    <row r="4" spans="2:8" ht="12.75">
      <c r="B4" s="175"/>
      <c r="C4" s="176" t="s">
        <v>213</v>
      </c>
      <c r="D4" s="175"/>
      <c r="E4" s="176"/>
      <c r="F4" s="136"/>
      <c r="H4" s="137"/>
    </row>
    <row r="5" spans="2:6" ht="12.75">
      <c r="B5" s="175"/>
      <c r="C5" s="176"/>
      <c r="D5" s="175"/>
      <c r="E5" s="176"/>
      <c r="F5" s="135"/>
    </row>
    <row r="6" spans="2:6" ht="12.75">
      <c r="B6" s="175"/>
      <c r="C6" s="176"/>
      <c r="D6" s="175"/>
      <c r="E6" s="176"/>
      <c r="F6" s="135"/>
    </row>
    <row r="7" ht="12.75">
      <c r="F7" s="135"/>
    </row>
    <row r="8" spans="3:6" ht="12.75">
      <c r="C8" s="135"/>
      <c r="E8" s="135"/>
      <c r="F8" s="136"/>
    </row>
    <row r="9" spans="3:6" ht="12.75">
      <c r="C9" s="135"/>
      <c r="E9" s="135"/>
      <c r="F9" s="136"/>
    </row>
    <row r="10" spans="3:6" ht="12.75">
      <c r="C10" s="135"/>
      <c r="E10" s="135"/>
      <c r="F10" s="136"/>
    </row>
    <row r="11" spans="3:6" ht="12.75">
      <c r="C11" s="135"/>
      <c r="E11" s="135"/>
      <c r="F11" s="136"/>
    </row>
    <row r="12" spans="3:6" ht="12.75">
      <c r="C12" s="135"/>
      <c r="E12" s="135"/>
      <c r="F12" s="136"/>
    </row>
  </sheetData>
  <sheetProtection/>
  <mergeCells count="1">
    <mergeCell ref="B3:E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AL8"/>
  <sheetViews>
    <sheetView zoomScalePageLayoutView="0" workbookViewId="0" topLeftCell="A1">
      <selection activeCell="C4" sqref="C4"/>
    </sheetView>
  </sheetViews>
  <sheetFormatPr defaultColWidth="9.140625" defaultRowHeight="12.75"/>
  <cols>
    <col min="1" max="1" width="10.8515625" style="132" customWidth="1"/>
    <col min="2" max="2" width="9.140625" style="132" customWidth="1"/>
    <col min="3" max="3" width="13.140625" style="132" bestFit="1" customWidth="1"/>
    <col min="4" max="16384" width="9.140625" style="132" customWidth="1"/>
  </cols>
  <sheetData>
    <row r="1" spans="1:38" ht="20.25">
      <c r="A1" s="129"/>
      <c r="B1" s="129"/>
      <c r="C1" s="129"/>
      <c r="D1" s="129"/>
      <c r="E1" s="129"/>
      <c r="F1" s="129"/>
      <c r="G1" s="129"/>
      <c r="H1" s="131" t="s">
        <v>178</v>
      </c>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row>
    <row r="3" spans="1:14" ht="15">
      <c r="A3" s="152"/>
      <c r="C3" s="183" t="s">
        <v>181</v>
      </c>
      <c r="D3" s="183" t="s">
        <v>143</v>
      </c>
      <c r="E3" s="184"/>
      <c r="F3" s="184"/>
      <c r="G3" s="184"/>
      <c r="H3" s="184"/>
      <c r="I3" s="184"/>
      <c r="J3" s="184"/>
      <c r="K3" s="184"/>
      <c r="L3" s="184"/>
      <c r="M3" s="184"/>
      <c r="N3" s="184"/>
    </row>
    <row r="4" spans="3:16" ht="12.75" customHeight="1">
      <c r="C4" s="194" t="s">
        <v>213</v>
      </c>
      <c r="D4" s="271"/>
      <c r="E4" s="271"/>
      <c r="F4" s="271"/>
      <c r="G4" s="271"/>
      <c r="H4" s="271"/>
      <c r="I4" s="271"/>
      <c r="J4" s="271"/>
      <c r="K4" s="271"/>
      <c r="L4" s="271"/>
      <c r="M4" s="271"/>
      <c r="N4" s="271"/>
      <c r="O4" s="172"/>
      <c r="P4" s="172"/>
    </row>
    <row r="5" spans="1:16" ht="12.75" customHeight="1">
      <c r="A5" s="153"/>
      <c r="C5" s="171"/>
      <c r="D5" s="272"/>
      <c r="E5" s="272"/>
      <c r="F5" s="272"/>
      <c r="G5" s="272"/>
      <c r="H5" s="272"/>
      <c r="I5" s="272"/>
      <c r="J5" s="272"/>
      <c r="K5" s="272"/>
      <c r="L5" s="272"/>
      <c r="M5" s="272"/>
      <c r="N5" s="272"/>
      <c r="O5" s="172"/>
      <c r="P5" s="172"/>
    </row>
    <row r="6" spans="1:14" ht="12.75">
      <c r="A6" s="154"/>
      <c r="C6" s="174"/>
      <c r="D6" s="273"/>
      <c r="E6" s="273"/>
      <c r="F6" s="273"/>
      <c r="G6" s="273"/>
      <c r="H6" s="273"/>
      <c r="I6" s="273"/>
      <c r="J6" s="273"/>
      <c r="K6" s="273"/>
      <c r="L6" s="273"/>
      <c r="M6" s="273"/>
      <c r="N6" s="273"/>
    </row>
    <row r="7" ht="12.75">
      <c r="A7" s="270"/>
    </row>
    <row r="8" ht="12.75">
      <c r="A8" s="270"/>
    </row>
  </sheetData>
  <sheetProtection/>
  <mergeCells count="4">
    <mergeCell ref="A7:A8"/>
    <mergeCell ref="D4:N4"/>
    <mergeCell ref="D5:N5"/>
    <mergeCell ref="D6:N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2010-03-05T14:02:19Z</cp:lastPrinted>
  <dcterms:created xsi:type="dcterms:W3CDTF">2006-08-24T17:49:09Z</dcterms:created>
  <dcterms:modified xsi:type="dcterms:W3CDTF">2013-11-04T15:34:39Z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