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autoCompressPictures="0"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5360" windowHeight="7770" tabRatio="828"/>
  </bookViews>
  <sheets>
    <sheet name="Info" sheetId="1" r:id="rId1"/>
    <sheet name="Data Summary" sheetId="2" r:id="rId2"/>
    <sheet name="PS" sheetId="3" r:id="rId3"/>
    <sheet name="Reference Source Info" sheetId="4" r:id="rId4"/>
    <sheet name="DQI" sheetId="5" r:id="rId5"/>
    <sheet name="Definitions" sheetId="9" r:id="rId6"/>
    <sheet name="Diesel_(x)" sheetId="10" r:id="rId7"/>
    <sheet name="Diesel_Filter1_(X)" sheetId="11" r:id="rId8"/>
    <sheet name="Diesel_GHG" sheetId="12" r:id="rId9"/>
    <sheet name="NOx_Species_(X)" sheetId="13" r:id="rId10"/>
    <sheet name="NOx_Reduction_(X)" sheetId="17" r:id="rId11"/>
    <sheet name="Marine Data_(X)" sheetId="19" r:id="rId12"/>
    <sheet name="Diesel Scenarios_(X)" sheetId="21" r:id="rId13"/>
    <sheet name="Black Carbon_(X)" sheetId="15" r:id="rId14"/>
    <sheet name="Tier IV Regulations" sheetId="22" r:id="rId15"/>
    <sheet name="Tier IV Regulations (Trains)" sheetId="24" r:id="rId16"/>
    <sheet name="Conversions_(X)" sheetId="16" r:id="rId17"/>
    <sheet name="Assumptions_(X)" sheetId="8" r:id="rId18"/>
    <sheet name="Diesel_EmissionsTables_(X)" sheetId="20" r:id="rId19"/>
  </sheets>
  <definedNames>
    <definedName name="_xlnm._FilterDatabase" localSheetId="6" hidden="1">'Diesel_(x)'!$A$2:$AB$2</definedName>
    <definedName name="_xlnm._FilterDatabase" localSheetId="7" hidden="1">'Diesel_Filter1_(X)'!$A$563:$I$563</definedName>
    <definedName name="Btu_per_gal_dies_LHV">'Conversions_(X)'!$C$9</definedName>
    <definedName name="Btu_per_gal_gas_LHV" localSheetId="15">'Conversions_(X)'!#REF!</definedName>
    <definedName name="Btu_per_gal_gas_LHV">'Conversions_(X)'!#REF!</definedName>
    <definedName name="Btu_per_gal_kero_LHV" localSheetId="15">'Conversions_(X)'!#REF!</definedName>
    <definedName name="Btu_per_gal_kero_LHV">'Conversions_(X)'!#REF!</definedName>
    <definedName name="cm3_per_m3">'Conversions_(X)'!$C$5</definedName>
    <definedName name="g_per_kg">'Conversions_(X)'!$C$6</definedName>
    <definedName name="kg_per_dies_gas">'Conversions_(X)'!$C$12</definedName>
    <definedName name="kg_per_gal_dies">'Conversions_(X)'!$C$12</definedName>
    <definedName name="kg_per_gal_gas" localSheetId="15">'Conversions_(X)'!#REF!</definedName>
    <definedName name="kg_per_gal_gas">'Conversions_(X)'!#REF!</definedName>
    <definedName name="kg_per_gal_kero" localSheetId="15">'Conversions_(X)'!#REF!</definedName>
    <definedName name="kg_per_gal_kero">'Conversions_(X)'!#REF!</definedName>
    <definedName name="kg_per_ton">'Conversions_(X)'!$C$7</definedName>
    <definedName name="kJ_per_Btu">'Conversions_(X)'!$C$16</definedName>
    <definedName name="kL_per_USgal">'Conversions_(X)'!$C$15</definedName>
    <definedName name="lb_per_kg">'Conversions_(X)'!$C$8</definedName>
    <definedName name="mg_per_kg">'Conversions_(X)'!$C$4</definedName>
    <definedName name="mg_to_kg">'Conversions_(X)'!$C$4</definedName>
    <definedName name="mi_per_km">'Conversions_(X)'!$C$14</definedName>
    <definedName name="ug_per_kg">'Conversions_(X)'!$C$13</definedName>
  </definedNames>
  <calcPr calcId="171027" calcMode="manual"/>
  <extLst>
    <ext xmlns:mx="http://schemas.microsoft.com/office/mac/excel/2008/main" uri="{7523E5D3-25F3-A5E0-1632-64F254C22452}">
      <mx:ArchID Flags="2"/>
    </ext>
  </extLst>
</workbook>
</file>

<file path=xl/calcChain.xml><?xml version="1.0" encoding="utf-8"?>
<calcChain xmlns="http://schemas.openxmlformats.org/spreadsheetml/2006/main">
  <c r="B116" i="24" l="1"/>
  <c r="B117" i="24"/>
  <c r="B124" i="24"/>
  <c r="B125" i="24"/>
  <c r="B126" i="24"/>
  <c r="B127" i="24"/>
  <c r="B129" i="24"/>
  <c r="B130" i="24"/>
  <c r="B131" i="24"/>
  <c r="B140" i="24"/>
  <c r="B141" i="24"/>
  <c r="B142" i="24"/>
  <c r="B143" i="24"/>
  <c r="B145" i="24"/>
  <c r="B146" i="24"/>
  <c r="B147" i="24"/>
  <c r="B148" i="24"/>
  <c r="B149" i="24"/>
  <c r="B150" i="24"/>
  <c r="B151" i="24"/>
  <c r="B152" i="24"/>
  <c r="B153" i="24"/>
  <c r="B154" i="24"/>
  <c r="B155" i="24"/>
  <c r="B158" i="24"/>
  <c r="B159" i="24"/>
  <c r="B160" i="24"/>
  <c r="B161" i="24"/>
  <c r="B162" i="24"/>
  <c r="B163" i="24"/>
  <c r="B166" i="24"/>
  <c r="B167" i="24"/>
  <c r="B108" i="24"/>
  <c r="B112" i="24" s="1"/>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B138" i="22"/>
  <c r="B145" i="22"/>
  <c r="B146" i="22"/>
  <c r="B147" i="22"/>
  <c r="B148" i="22"/>
  <c r="B150" i="22"/>
  <c r="B151" i="22"/>
  <c r="B152" i="22"/>
  <c r="B161" i="22"/>
  <c r="B162" i="22"/>
  <c r="B163" i="22"/>
  <c r="B164" i="22"/>
  <c r="B166" i="22"/>
  <c r="B167" i="22"/>
  <c r="B168" i="22"/>
  <c r="B169" i="22"/>
  <c r="B170" i="22"/>
  <c r="B172" i="22"/>
  <c r="B173" i="22"/>
  <c r="B174" i="22"/>
  <c r="B175" i="22"/>
  <c r="B176" i="22"/>
  <c r="B180" i="22"/>
  <c r="B181" i="22"/>
  <c r="B182" i="22"/>
  <c r="B183" i="22"/>
  <c r="B184" i="22"/>
  <c r="B188" i="22"/>
  <c r="D89" i="22"/>
  <c r="D90" i="22"/>
  <c r="D91" i="22"/>
  <c r="D92" i="22"/>
  <c r="D93" i="22"/>
  <c r="D94" i="22"/>
  <c r="D95" i="22"/>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B129" i="22"/>
  <c r="B133" i="22" s="1"/>
  <c r="B118" i="24" l="1"/>
  <c r="B165" i="24"/>
  <c r="B157" i="24"/>
  <c r="B111" i="24"/>
  <c r="B164" i="24"/>
  <c r="B156" i="24"/>
  <c r="B135" i="24"/>
  <c r="B134" i="24"/>
  <c r="B133" i="24"/>
  <c r="B132" i="24"/>
  <c r="B119" i="24"/>
  <c r="B138" i="24"/>
  <c r="B122" i="24"/>
  <c r="B114" i="24"/>
  <c r="B137" i="24"/>
  <c r="B121" i="24"/>
  <c r="B113" i="24"/>
  <c r="B139" i="24"/>
  <c r="B123" i="24"/>
  <c r="B115" i="24"/>
  <c r="B110" i="24"/>
  <c r="B144" i="24"/>
  <c r="B136" i="24"/>
  <c r="B128" i="24"/>
  <c r="B120" i="24"/>
  <c r="B149" i="22"/>
  <c r="B186" i="22"/>
  <c r="B156" i="22"/>
  <c r="B140" i="22"/>
  <c r="B179" i="22"/>
  <c r="B155" i="22"/>
  <c r="B185" i="22"/>
  <c r="B177" i="22"/>
  <c r="B153" i="22"/>
  <c r="B137" i="22"/>
  <c r="B160" i="22"/>
  <c r="B144" i="22"/>
  <c r="B136" i="22"/>
  <c r="B132" i="22"/>
  <c r="B187" i="22"/>
  <c r="B135" i="22"/>
  <c r="B158" i="22"/>
  <c r="B142" i="22"/>
  <c r="B134" i="22"/>
  <c r="B171" i="22"/>
  <c r="B139" i="22"/>
  <c r="B178" i="22"/>
  <c r="B154" i="22"/>
  <c r="B159" i="22"/>
  <c r="B143" i="22"/>
  <c r="B131" i="22"/>
  <c r="B165" i="22"/>
  <c r="B157" i="22"/>
  <c r="B141" i="22"/>
  <c r="B17" i="24"/>
  <c r="B29" i="24" s="1"/>
  <c r="B23" i="22"/>
  <c r="B35" i="22" s="1"/>
  <c r="B39" i="22" l="1"/>
  <c r="D93" i="2"/>
  <c r="BL14" i="3" l="1"/>
  <c r="BL21" i="3"/>
  <c r="BL22" i="3"/>
  <c r="BL24" i="3"/>
  <c r="C24" i="3" s="1"/>
  <c r="BL26" i="3"/>
  <c r="BL37" i="3"/>
  <c r="BL38" i="3"/>
  <c r="BL43" i="3"/>
  <c r="BL56" i="3"/>
  <c r="BL58" i="3"/>
  <c r="BL64" i="3"/>
  <c r="C64" i="3" s="1"/>
  <c r="C10" i="3"/>
  <c r="C13" i="3"/>
  <c r="C14" i="3"/>
  <c r="C21" i="3"/>
  <c r="C22" i="3"/>
  <c r="C26" i="3"/>
  <c r="C53" i="3"/>
  <c r="C54" i="3"/>
  <c r="C56" i="3"/>
  <c r="C58" i="3"/>
  <c r="C61" i="3"/>
  <c r="C43" i="3"/>
  <c r="C59" i="3"/>
  <c r="C30" i="3"/>
  <c r="C33" i="3"/>
  <c r="C37" i="3"/>
  <c r="C38" i="3"/>
  <c r="C11" i="3"/>
  <c r="C12" i="3"/>
  <c r="C6" i="3"/>
  <c r="B26" i="24" l="1"/>
  <c r="B21" i="24"/>
  <c r="B30" i="24" l="1"/>
  <c r="D70" i="22"/>
  <c r="D71" i="22"/>
  <c r="D72" i="22"/>
  <c r="D73" i="22"/>
  <c r="D74" i="22"/>
  <c r="D75" i="22"/>
  <c r="D76" i="22"/>
  <c r="D77" i="22"/>
  <c r="D78" i="22"/>
  <c r="D79" i="22"/>
  <c r="D80" i="22"/>
  <c r="D81" i="22"/>
  <c r="D82" i="22"/>
  <c r="D83" i="22"/>
  <c r="D84" i="22"/>
  <c r="D85" i="22"/>
  <c r="D86" i="22"/>
  <c r="D87" i="22"/>
  <c r="D88" i="22"/>
  <c r="D69" i="22"/>
  <c r="B27" i="22" l="1"/>
  <c r="B40" i="22" l="1"/>
  <c r="B36" i="22"/>
  <c r="C17" i="3"/>
  <c r="C25" i="3"/>
  <c r="C35" i="3"/>
  <c r="C7" i="3"/>
  <c r="C20" i="3"/>
  <c r="C15" i="3"/>
  <c r="C8" i="3"/>
  <c r="C18" i="3"/>
  <c r="C29" i="3"/>
  <c r="C41" i="3"/>
  <c r="C16" i="3"/>
  <c r="C55" i="3"/>
  <c r="C36" i="3"/>
  <c r="C9" i="3"/>
  <c r="C19" i="3"/>
  <c r="C31" i="3"/>
  <c r="C47" i="3"/>
  <c r="C62" i="3"/>
  <c r="C32" i="3"/>
  <c r="B32" i="22"/>
  <c r="BK64" i="3" l="1"/>
  <c r="BK14" i="3"/>
  <c r="BK21" i="3"/>
  <c r="BK22" i="3"/>
  <c r="BK24" i="3"/>
  <c r="BK26" i="3"/>
  <c r="BK37" i="3"/>
  <c r="BK38" i="3"/>
  <c r="BK43" i="3"/>
  <c r="BK56" i="3"/>
  <c r="BK58" i="3"/>
  <c r="BJ58" i="3"/>
  <c r="BJ64" i="3"/>
  <c r="BJ43" i="3"/>
  <c r="BJ56" i="3"/>
  <c r="BJ37" i="3"/>
  <c r="BJ38" i="3"/>
  <c r="BJ14" i="3"/>
  <c r="BJ21" i="3"/>
  <c r="BJ22" i="3"/>
  <c r="BJ24" i="3"/>
  <c r="BJ26" i="3"/>
  <c r="BF48" i="3" l="1"/>
  <c r="AV48" i="3"/>
  <c r="AW48" i="3"/>
  <c r="AU48" i="3"/>
  <c r="AP50" i="3"/>
  <c r="Y294" i="21"/>
  <c r="BH48" i="3" s="1"/>
  <c r="Z294" i="21"/>
  <c r="BI48" i="3" s="1"/>
  <c r="X294" i="21"/>
  <c r="BG48" i="3" s="1"/>
  <c r="Y295" i="21"/>
  <c r="BH49" i="3" s="1"/>
  <c r="Z295" i="21"/>
  <c r="BI49" i="3" s="1"/>
  <c r="X295" i="21"/>
  <c r="BG49" i="3" s="1"/>
  <c r="Y296" i="21"/>
  <c r="BH50" i="3" s="1"/>
  <c r="Z296" i="21"/>
  <c r="BI50" i="3" s="1"/>
  <c r="X296" i="21"/>
  <c r="BG50" i="3" s="1"/>
  <c r="R296" i="21"/>
  <c r="BE50" i="3" s="1"/>
  <c r="S296" i="21"/>
  <c r="BF50" i="3" s="1"/>
  <c r="Q296" i="21"/>
  <c r="BD50" i="3" s="1"/>
  <c r="R295" i="21"/>
  <c r="BE49" i="3" s="1"/>
  <c r="S295" i="21"/>
  <c r="BF49" i="3" s="1"/>
  <c r="Q295" i="21"/>
  <c r="BD49" i="3" s="1"/>
  <c r="R294" i="21"/>
  <c r="BE48" i="3" s="1"/>
  <c r="S294" i="21"/>
  <c r="Q294" i="21"/>
  <c r="BD48" i="3" s="1"/>
  <c r="AZ545" i="11"/>
  <c r="BA545" i="11"/>
  <c r="BB545" i="11"/>
  <c r="BC545" i="11"/>
  <c r="BD545" i="11"/>
  <c r="BE545" i="11"/>
  <c r="AZ543" i="11"/>
  <c r="BA543" i="11"/>
  <c r="BB543" i="11"/>
  <c r="BC543" i="11"/>
  <c r="BD543" i="11"/>
  <c r="BE543" i="11"/>
  <c r="L296" i="21"/>
  <c r="BC50" i="3" s="1"/>
  <c r="K296" i="21"/>
  <c r="BB50" i="3" s="1"/>
  <c r="L295" i="21"/>
  <c r="BC49" i="3" s="1"/>
  <c r="K295" i="21"/>
  <c r="BB49" i="3" s="1"/>
  <c r="L294" i="21"/>
  <c r="BC48" i="3" s="1"/>
  <c r="K294" i="21"/>
  <c r="BB48" i="3" s="1"/>
  <c r="J296" i="21"/>
  <c r="BA50" i="3" s="1"/>
  <c r="J295" i="21"/>
  <c r="BA49" i="3" s="1"/>
  <c r="J294" i="21"/>
  <c r="BA48" i="3" s="1"/>
  <c r="L231" i="21"/>
  <c r="AT50" i="3" s="1"/>
  <c r="K231" i="21"/>
  <c r="AS50" i="3" s="1"/>
  <c r="L230" i="21"/>
  <c r="AT49" i="3" s="1"/>
  <c r="K230" i="21"/>
  <c r="AS49" i="3" s="1"/>
  <c r="L229" i="21"/>
  <c r="AT48" i="3" s="1"/>
  <c r="K229" i="21"/>
  <c r="AS48" i="3" s="1"/>
  <c r="J231" i="21"/>
  <c r="AR50" i="3" s="1"/>
  <c r="J230" i="21"/>
  <c r="AR49" i="3" s="1"/>
  <c r="J229" i="21"/>
  <c r="AR48" i="3" s="1"/>
  <c r="Y230" i="21"/>
  <c r="AY49" i="3" s="1"/>
  <c r="Z230" i="21"/>
  <c r="Y231" i="21"/>
  <c r="AY50" i="3" s="1"/>
  <c r="Z231" i="21"/>
  <c r="AZ50" i="3" s="1"/>
  <c r="X231" i="21"/>
  <c r="AX50" i="3" s="1"/>
  <c r="X230" i="21"/>
  <c r="X229" i="21" s="1"/>
  <c r="AX48" i="3" s="1"/>
  <c r="R230" i="21"/>
  <c r="AV49" i="3" s="1"/>
  <c r="S230" i="21"/>
  <c r="AW49" i="3" s="1"/>
  <c r="R231" i="21"/>
  <c r="AV50" i="3" s="1"/>
  <c r="S231" i="21"/>
  <c r="AW50" i="3" s="1"/>
  <c r="Q231" i="21"/>
  <c r="AU50" i="3" s="1"/>
  <c r="Q230" i="21"/>
  <c r="AU49" i="3" s="1"/>
  <c r="S246" i="21"/>
  <c r="R246" i="21"/>
  <c r="Q246" i="21"/>
  <c r="Y164" i="21"/>
  <c r="AP48" i="3" s="1"/>
  <c r="Z164" i="21"/>
  <c r="AQ48" i="3" s="1"/>
  <c r="Y165" i="21"/>
  <c r="AP49" i="3" s="1"/>
  <c r="Z165" i="21"/>
  <c r="AQ49" i="3" s="1"/>
  <c r="Y166" i="21"/>
  <c r="Z166" i="21"/>
  <c r="AQ50" i="3" s="1"/>
  <c r="X166" i="21"/>
  <c r="AO50" i="3" s="1"/>
  <c r="X165" i="21"/>
  <c r="AO49" i="3" s="1"/>
  <c r="X164" i="21"/>
  <c r="AO48" i="3" s="1"/>
  <c r="R164" i="21"/>
  <c r="AM48" i="3" s="1"/>
  <c r="S164" i="21"/>
  <c r="AN48" i="3" s="1"/>
  <c r="R165" i="21"/>
  <c r="AM49" i="3" s="1"/>
  <c r="S165" i="21"/>
  <c r="AN49" i="3" s="1"/>
  <c r="R166" i="21"/>
  <c r="AM50" i="3" s="1"/>
  <c r="S166" i="21"/>
  <c r="AN50" i="3" s="1"/>
  <c r="Q166" i="21"/>
  <c r="AL50" i="3" s="1"/>
  <c r="Q165" i="21"/>
  <c r="AL49" i="3" s="1"/>
  <c r="Q164" i="21"/>
  <c r="AL48" i="3" s="1"/>
  <c r="K164" i="21"/>
  <c r="AJ48" i="3" s="1"/>
  <c r="L164" i="21"/>
  <c r="AK48" i="3" s="1"/>
  <c r="K165" i="21"/>
  <c r="AJ49" i="3" s="1"/>
  <c r="L165" i="21"/>
  <c r="AK49" i="3" s="1"/>
  <c r="K166" i="21"/>
  <c r="AJ50" i="3" s="1"/>
  <c r="L166" i="21"/>
  <c r="AK50" i="3" s="1"/>
  <c r="J167" i="21"/>
  <c r="J168" i="21"/>
  <c r="AI54" i="3" s="1"/>
  <c r="J169" i="21"/>
  <c r="J176" i="21"/>
  <c r="J177" i="21"/>
  <c r="J166" i="21"/>
  <c r="AI50" i="3" s="1"/>
  <c r="J165" i="21"/>
  <c r="AI49" i="3" s="1"/>
  <c r="J164" i="21"/>
  <c r="AI48" i="3" s="1"/>
  <c r="AA86" i="21"/>
  <c r="AF46" i="3" s="1"/>
  <c r="T86" i="21"/>
  <c r="AB46" i="3" s="1"/>
  <c r="M90" i="21"/>
  <c r="X46" i="3" s="1"/>
  <c r="F85" i="21"/>
  <c r="T46" i="3" s="1"/>
  <c r="AL51" i="3"/>
  <c r="AL52" i="3"/>
  <c r="Q167" i="21"/>
  <c r="AL53" i="3" s="1"/>
  <c r="Q168" i="21"/>
  <c r="AL54" i="3" s="1"/>
  <c r="Q169" i="21"/>
  <c r="AL55" i="3" s="1"/>
  <c r="E72" i="2"/>
  <c r="G143" i="2" s="1"/>
  <c r="I143" i="2" s="1"/>
  <c r="E74" i="2"/>
  <c r="G145" i="2" s="1"/>
  <c r="I145" i="2" s="1"/>
  <c r="E77" i="2"/>
  <c r="G148" i="2" s="1"/>
  <c r="I148" i="2" s="1"/>
  <c r="Q176" i="21"/>
  <c r="AL62" i="3" s="1"/>
  <c r="Q177" i="21"/>
  <c r="AL63" i="3" s="1"/>
  <c r="E80" i="2"/>
  <c r="G151" i="2" s="1"/>
  <c r="I151" i="2" s="1"/>
  <c r="Q146" i="21"/>
  <c r="AL30" i="3" s="1"/>
  <c r="Q147" i="21"/>
  <c r="AL31" i="3" s="1"/>
  <c r="Q148" i="21"/>
  <c r="AL32" i="3" s="1"/>
  <c r="Q150" i="21"/>
  <c r="AL35" i="3" s="1"/>
  <c r="Q151" i="21"/>
  <c r="AL36" i="3" s="1"/>
  <c r="E53" i="2"/>
  <c r="G124" i="2" s="1"/>
  <c r="I124" i="2" s="1"/>
  <c r="E54" i="2"/>
  <c r="G125" i="2" s="1"/>
  <c r="I125" i="2" s="1"/>
  <c r="Q156" i="21"/>
  <c r="AL41" i="3" s="1"/>
  <c r="B23" i="21"/>
  <c r="D42" i="3" s="1"/>
  <c r="E59" i="2"/>
  <c r="G130" i="2" s="1"/>
  <c r="I130" i="2" s="1"/>
  <c r="Q163" i="21"/>
  <c r="AL47" i="3"/>
  <c r="Q125" i="21"/>
  <c r="AL8" i="3" s="1"/>
  <c r="Q127" i="21"/>
  <c r="AL9" i="3" s="1"/>
  <c r="Q126" i="21"/>
  <c r="AL10" i="3" s="1"/>
  <c r="Q128" i="21"/>
  <c r="AL11" i="3" s="1"/>
  <c r="Q129" i="21"/>
  <c r="AL12" i="3" s="1"/>
  <c r="Q130" i="21"/>
  <c r="AL13" i="3" s="1"/>
  <c r="E30" i="2"/>
  <c r="G101" i="2" s="1"/>
  <c r="I101" i="2" s="1"/>
  <c r="Q132" i="21"/>
  <c r="AL15" i="3" s="1"/>
  <c r="Q133" i="21"/>
  <c r="AL16" i="3" s="1"/>
  <c r="Q134" i="21"/>
  <c r="AL17" i="3" s="1"/>
  <c r="Q135" i="21"/>
  <c r="AL18" i="3" s="1"/>
  <c r="Q136" i="21"/>
  <c r="AL19" i="3" s="1"/>
  <c r="Q137" i="21"/>
  <c r="AL20" i="3" s="1"/>
  <c r="E37" i="2"/>
  <c r="G108" i="2" s="1"/>
  <c r="I108" i="2" s="1"/>
  <c r="E38" i="2"/>
  <c r="G109" i="2" s="1"/>
  <c r="I109" i="2" s="1"/>
  <c r="E40" i="2"/>
  <c r="G111" i="2" s="1"/>
  <c r="I111" i="2" s="1"/>
  <c r="Q141" i="21"/>
  <c r="AL25" i="3" s="1"/>
  <c r="E42" i="2"/>
  <c r="G113" i="2" s="1"/>
  <c r="I113" i="2" s="1"/>
  <c r="Q145" i="21"/>
  <c r="AL29" i="3" s="1"/>
  <c r="H147" i="2"/>
  <c r="H148" i="2"/>
  <c r="H149" i="2"/>
  <c r="H151" i="2"/>
  <c r="H145" i="2"/>
  <c r="H133" i="2"/>
  <c r="H113" i="2"/>
  <c r="B80" i="2"/>
  <c r="B77" i="2"/>
  <c r="B74" i="2"/>
  <c r="B62" i="2"/>
  <c r="B42" i="2"/>
  <c r="AM52" i="3"/>
  <c r="AN52" i="3"/>
  <c r="J309" i="21"/>
  <c r="J310" i="21" s="1"/>
  <c r="BA52" i="3" s="1"/>
  <c r="K309" i="21"/>
  <c r="K310" i="21" s="1"/>
  <c r="BB52" i="3" s="1"/>
  <c r="L309" i="21"/>
  <c r="L310" i="21" s="1"/>
  <c r="BC52" i="3" s="1"/>
  <c r="C15" i="16"/>
  <c r="C8" i="16"/>
  <c r="BD559" i="11"/>
  <c r="S309" i="21" s="1"/>
  <c r="S310" i="21" s="1"/>
  <c r="BH52" i="3" s="1"/>
  <c r="BD557" i="11"/>
  <c r="BC557" i="11"/>
  <c r="BB559" i="11"/>
  <c r="R309" i="21" s="1"/>
  <c r="R310" i="21" s="1"/>
  <c r="BF52" i="3" s="1"/>
  <c r="BB557" i="11"/>
  <c r="BA557" i="11"/>
  <c r="AZ559" i="11"/>
  <c r="Q309" i="21" s="1"/>
  <c r="AZ557" i="11"/>
  <c r="Q307" i="21" s="1"/>
  <c r="BD63" i="3" s="1"/>
  <c r="BE559" i="11"/>
  <c r="Z309" i="21" s="1"/>
  <c r="Z310" i="21" s="1"/>
  <c r="BI52" i="3" s="1"/>
  <c r="BE557" i="11"/>
  <c r="BE553" i="11"/>
  <c r="BD553" i="11"/>
  <c r="BC553" i="11"/>
  <c r="BB553" i="11"/>
  <c r="BA553" i="11"/>
  <c r="AZ553" i="11"/>
  <c r="Q303" i="21" s="1"/>
  <c r="BD59" i="3" s="1"/>
  <c r="BE538" i="11"/>
  <c r="Z292" i="21" s="1"/>
  <c r="BI40" i="3" s="1"/>
  <c r="BE537" i="11"/>
  <c r="Z291" i="21" s="1"/>
  <c r="BI46" i="3" s="1"/>
  <c r="BD538" i="11"/>
  <c r="BD537" i="11"/>
  <c r="S291" i="21" s="1"/>
  <c r="BH46" i="3" s="1"/>
  <c r="BC538" i="11"/>
  <c r="BC537" i="11"/>
  <c r="Y291" i="21" s="1"/>
  <c r="BG46" i="3" s="1"/>
  <c r="BB538" i="11"/>
  <c r="BB537" i="11"/>
  <c r="R291" i="21" s="1"/>
  <c r="BF46" i="3" s="1"/>
  <c r="BA538" i="11"/>
  <c r="BA537" i="11"/>
  <c r="X291" i="21" s="1"/>
  <c r="BE46" i="3" s="1"/>
  <c r="AZ538" i="11"/>
  <c r="AZ537" i="11"/>
  <c r="BE533" i="11"/>
  <c r="Z285" i="21" s="1"/>
  <c r="BI23" i="3" s="1"/>
  <c r="BD533" i="11"/>
  <c r="BC533" i="11"/>
  <c r="BB533" i="11"/>
  <c r="R285" i="21" s="1"/>
  <c r="BF23" i="3" s="1"/>
  <c r="BE522" i="11"/>
  <c r="BE521" i="11"/>
  <c r="BD522" i="11"/>
  <c r="BD521" i="11"/>
  <c r="BC522" i="11"/>
  <c r="BC521" i="11"/>
  <c r="BB522" i="11"/>
  <c r="BB521" i="11"/>
  <c r="R273" i="21" s="1"/>
  <c r="BF27" i="3" s="1"/>
  <c r="BA522" i="11"/>
  <c r="BA521" i="11"/>
  <c r="AZ522" i="11"/>
  <c r="AZ521" i="11"/>
  <c r="I58" i="5"/>
  <c r="J58" i="5"/>
  <c r="K58" i="5"/>
  <c r="I59" i="5"/>
  <c r="J59" i="5"/>
  <c r="K59" i="5"/>
  <c r="K57" i="5"/>
  <c r="J57" i="5"/>
  <c r="I57" i="5"/>
  <c r="J20" i="5"/>
  <c r="J21" i="5"/>
  <c r="J22" i="5"/>
  <c r="J23" i="5"/>
  <c r="J24" i="5"/>
  <c r="K23" i="5"/>
  <c r="K24" i="5"/>
  <c r="K25" i="5"/>
  <c r="I23" i="5"/>
  <c r="I24" i="5"/>
  <c r="I25" i="5"/>
  <c r="K10" i="5"/>
  <c r="J10" i="5"/>
  <c r="I10" i="5"/>
  <c r="J128" i="21"/>
  <c r="AI11" i="3"/>
  <c r="K293" i="21"/>
  <c r="BB47" i="3" s="1"/>
  <c r="BB51" i="3"/>
  <c r="K297" i="21"/>
  <c r="BB53" i="3" s="1"/>
  <c r="K298" i="21"/>
  <c r="BB54" i="3" s="1"/>
  <c r="K299" i="21"/>
  <c r="BB55" i="3"/>
  <c r="K304" i="21"/>
  <c r="BB60" i="3" s="1"/>
  <c r="K305" i="21"/>
  <c r="BB61" i="3" s="1"/>
  <c r="K306" i="21"/>
  <c r="BB62" i="3" s="1"/>
  <c r="K307" i="21"/>
  <c r="BB63" i="3"/>
  <c r="K271" i="21"/>
  <c r="BB25" i="3" s="1"/>
  <c r="K275" i="21"/>
  <c r="BB29" i="3" s="1"/>
  <c r="K276" i="21"/>
  <c r="BB30" i="3" s="1"/>
  <c r="K277" i="21"/>
  <c r="BB31" i="3"/>
  <c r="K278" i="21"/>
  <c r="BB32" i="3" s="1"/>
  <c r="K280" i="21"/>
  <c r="BB35" i="3" s="1"/>
  <c r="K281" i="21"/>
  <c r="BB36" i="3" s="1"/>
  <c r="K286" i="21"/>
  <c r="BB41" i="3"/>
  <c r="K257" i="21"/>
  <c r="BB9" i="3" s="1"/>
  <c r="K256" i="21"/>
  <c r="BB10" i="3" s="1"/>
  <c r="K258" i="21"/>
  <c r="BB11" i="3" s="1"/>
  <c r="K259" i="21"/>
  <c r="BB12" i="3"/>
  <c r="K260" i="21"/>
  <c r="BB13" i="3" s="1"/>
  <c r="K262" i="21"/>
  <c r="BB15" i="3" s="1"/>
  <c r="K263" i="21"/>
  <c r="BB16" i="3" s="1"/>
  <c r="K264" i="21"/>
  <c r="BB17" i="3"/>
  <c r="K265" i="21"/>
  <c r="BB18" i="3" s="1"/>
  <c r="K266" i="21"/>
  <c r="BB19" i="3" s="1"/>
  <c r="K267" i="21"/>
  <c r="BB20" i="3" s="1"/>
  <c r="K255" i="21"/>
  <c r="BB8" i="3"/>
  <c r="K254" i="21"/>
  <c r="BB7" i="3" s="1"/>
  <c r="Q124" i="21"/>
  <c r="AL7" i="3" s="1"/>
  <c r="C12" i="16"/>
  <c r="Z298" i="21"/>
  <c r="BI54" i="3"/>
  <c r="Z299" i="21"/>
  <c r="BI55" i="3"/>
  <c r="Z300" i="21"/>
  <c r="BI56" i="3" s="1"/>
  <c r="Z301" i="21"/>
  <c r="BI57" i="3"/>
  <c r="Z302" i="21"/>
  <c r="BI58" i="3"/>
  <c r="C6" i="16"/>
  <c r="Z303" i="21"/>
  <c r="BI59" i="3" s="1"/>
  <c r="BE554" i="11"/>
  <c r="Z304" i="21" s="1"/>
  <c r="BI60" i="3" s="1"/>
  <c r="Z305" i="21"/>
  <c r="BI61" i="3" s="1"/>
  <c r="Z306" i="21"/>
  <c r="BI62" i="3" s="1"/>
  <c r="Z307" i="21"/>
  <c r="BI63" i="3"/>
  <c r="Z308" i="21"/>
  <c r="BI64" i="3" s="1"/>
  <c r="Z297" i="21"/>
  <c r="BI53" i="3" s="1"/>
  <c r="Z293" i="21"/>
  <c r="BI47" i="3" s="1"/>
  <c r="F57" i="13"/>
  <c r="F56" i="13"/>
  <c r="F58" i="13"/>
  <c r="G56" i="13"/>
  <c r="Z288" i="21"/>
  <c r="BI43" i="3" s="1"/>
  <c r="Z287" i="21"/>
  <c r="BI42" i="3"/>
  <c r="Z286" i="21"/>
  <c r="BI41" i="3" s="1"/>
  <c r="Z281" i="21"/>
  <c r="BI36" i="3"/>
  <c r="Z282" i="21"/>
  <c r="BI37" i="3" s="1"/>
  <c r="Z283" i="21"/>
  <c r="BI38" i="3"/>
  <c r="Z284" i="21"/>
  <c r="BI39" i="3" s="1"/>
  <c r="Z280" i="21"/>
  <c r="BI35" i="3"/>
  <c r="Z274" i="21"/>
  <c r="BI28" i="3" s="1"/>
  <c r="Z275" i="21"/>
  <c r="BI29" i="3"/>
  <c r="Z276" i="21"/>
  <c r="BI30" i="3" s="1"/>
  <c r="Z277" i="21"/>
  <c r="BI31" i="3"/>
  <c r="Z278" i="21"/>
  <c r="BI32" i="3" s="1"/>
  <c r="Z279" i="21"/>
  <c r="BI33" i="3"/>
  <c r="Z273" i="21"/>
  <c r="BI27" i="3" s="1"/>
  <c r="Z272" i="21"/>
  <c r="BI26" i="3"/>
  <c r="Z271" i="21"/>
  <c r="BI25" i="3" s="1"/>
  <c r="Z270" i="21"/>
  <c r="BI24" i="3"/>
  <c r="Z259" i="21"/>
  <c r="BI12" i="3" s="1"/>
  <c r="Z260" i="21"/>
  <c r="BI13" i="3"/>
  <c r="Z261" i="21"/>
  <c r="BI14" i="3" s="1"/>
  <c r="Z262" i="21"/>
  <c r="BI15" i="3"/>
  <c r="Z263" i="21"/>
  <c r="BI16" i="3" s="1"/>
  <c r="Z264" i="21"/>
  <c r="BI17" i="3"/>
  <c r="Z265" i="21"/>
  <c r="BI18" i="3" s="1"/>
  <c r="Z266" i="21"/>
  <c r="BI19" i="3"/>
  <c r="Z267" i="21"/>
  <c r="BI20" i="3" s="1"/>
  <c r="Z268" i="21"/>
  <c r="BI21" i="3"/>
  <c r="Z269" i="21"/>
  <c r="BI22" i="3" s="1"/>
  <c r="Z258" i="21"/>
  <c r="BI11" i="3"/>
  <c r="Z256" i="21"/>
  <c r="BI10" i="3" s="1"/>
  <c r="Z257" i="21"/>
  <c r="BI9" i="3"/>
  <c r="Z255" i="21"/>
  <c r="BI8" i="3" s="1"/>
  <c r="Z254" i="21"/>
  <c r="BI7" i="3"/>
  <c r="S298" i="21"/>
  <c r="BH54" i="3" s="1"/>
  <c r="S299" i="21"/>
  <c r="BH55" i="3"/>
  <c r="S300" i="21"/>
  <c r="BH56" i="3" s="1"/>
  <c r="S301" i="21"/>
  <c r="BH57" i="3" s="1"/>
  <c r="S302" i="21"/>
  <c r="BH58" i="3" s="1"/>
  <c r="S303" i="21"/>
  <c r="BH59" i="3"/>
  <c r="BD554" i="11"/>
  <c r="S304" i="21" s="1"/>
  <c r="BH60" i="3" s="1"/>
  <c r="S305" i="21"/>
  <c r="BH61" i="3" s="1"/>
  <c r="S306" i="21"/>
  <c r="BH62" i="3" s="1"/>
  <c r="S307" i="21"/>
  <c r="BH63" i="3" s="1"/>
  <c r="S308" i="21"/>
  <c r="BH64" i="3" s="1"/>
  <c r="S297" i="21"/>
  <c r="BH53" i="3" s="1"/>
  <c r="BH51" i="3"/>
  <c r="S293" i="21"/>
  <c r="BH47" i="3" s="1"/>
  <c r="S288" i="21"/>
  <c r="BH43" i="3" s="1"/>
  <c r="S287" i="21"/>
  <c r="BH42" i="3" s="1"/>
  <c r="S286" i="21"/>
  <c r="BH41" i="3"/>
  <c r="S292" i="21"/>
  <c r="BH40" i="3" s="1"/>
  <c r="S281" i="21"/>
  <c r="BH36" i="3" s="1"/>
  <c r="S282" i="21"/>
  <c r="BH37" i="3" s="1"/>
  <c r="S283" i="21"/>
  <c r="BH38" i="3"/>
  <c r="S284" i="21"/>
  <c r="BH39" i="3" s="1"/>
  <c r="S280" i="21"/>
  <c r="BH35" i="3"/>
  <c r="S272" i="21"/>
  <c r="BH26" i="3" s="1"/>
  <c r="S273" i="21"/>
  <c r="BH27" i="3"/>
  <c r="S274" i="21"/>
  <c r="BH28" i="3" s="1"/>
  <c r="S275" i="21"/>
  <c r="BH29" i="3"/>
  <c r="S276" i="21"/>
  <c r="BH30" i="3" s="1"/>
  <c r="S277" i="21"/>
  <c r="BH31" i="3"/>
  <c r="S278" i="21"/>
  <c r="BH32" i="3" s="1"/>
  <c r="S279" i="21"/>
  <c r="BH33" i="3"/>
  <c r="S271" i="21"/>
  <c r="BH25" i="3" s="1"/>
  <c r="S270" i="21"/>
  <c r="BH24" i="3"/>
  <c r="S285" i="21"/>
  <c r="BH23" i="3" s="1"/>
  <c r="S259" i="21"/>
  <c r="BH12" i="3" s="1"/>
  <c r="S260" i="21"/>
  <c r="BH13" i="3" s="1"/>
  <c r="S261" i="21"/>
  <c r="BH14" i="3"/>
  <c r="S262" i="21"/>
  <c r="BH15" i="3" s="1"/>
  <c r="S263" i="21"/>
  <c r="BH16" i="3"/>
  <c r="S264" i="21"/>
  <c r="BH17" i="3" s="1"/>
  <c r="S265" i="21"/>
  <c r="BH18" i="3"/>
  <c r="S266" i="21"/>
  <c r="BH19" i="3" s="1"/>
  <c r="S267" i="21"/>
  <c r="BH20" i="3"/>
  <c r="S268" i="21"/>
  <c r="BH21" i="3" s="1"/>
  <c r="S269" i="21"/>
  <c r="BH22" i="3"/>
  <c r="S258" i="21"/>
  <c r="BH11" i="3" s="1"/>
  <c r="S256" i="21"/>
  <c r="BH10" i="3"/>
  <c r="S257" i="21"/>
  <c r="BH9" i="3" s="1"/>
  <c r="S255" i="21"/>
  <c r="BH8" i="3"/>
  <c r="S254" i="21"/>
  <c r="BH7" i="3" s="1"/>
  <c r="Y298" i="21"/>
  <c r="BG54" i="3"/>
  <c r="Y299" i="21"/>
  <c r="BG55" i="3" s="1"/>
  <c r="Y300" i="21"/>
  <c r="BG56" i="3"/>
  <c r="Y301" i="21"/>
  <c r="BG57" i="3" s="1"/>
  <c r="Y302" i="21"/>
  <c r="BG58" i="3"/>
  <c r="Y303" i="21"/>
  <c r="BG59" i="3" s="1"/>
  <c r="Y304" i="21"/>
  <c r="BG60" i="3"/>
  <c r="Y305" i="21"/>
  <c r="BG61" i="3" s="1"/>
  <c r="Y306" i="21"/>
  <c r="BG62" i="3"/>
  <c r="Y307" i="21"/>
  <c r="BG63" i="3" s="1"/>
  <c r="Y308" i="21"/>
  <c r="BG64" i="3"/>
  <c r="Y297" i="21"/>
  <c r="BG53" i="3" s="1"/>
  <c r="BC494" i="11"/>
  <c r="BC559" i="11" s="1"/>
  <c r="Y309" i="21" s="1"/>
  <c r="Y293" i="21"/>
  <c r="BG47" i="3"/>
  <c r="Y288" i="21"/>
  <c r="BG43" i="3"/>
  <c r="Y287" i="21"/>
  <c r="BG42" i="3" s="1"/>
  <c r="Y286" i="21"/>
  <c r="BG41" i="3" s="1"/>
  <c r="Y292" i="21"/>
  <c r="BG40" i="3"/>
  <c r="Y281" i="21"/>
  <c r="BG36" i="3"/>
  <c r="Y282" i="21"/>
  <c r="BG37" i="3" s="1"/>
  <c r="Y283" i="21"/>
  <c r="BG38" i="3" s="1"/>
  <c r="Y284" i="21"/>
  <c r="BG39" i="3"/>
  <c r="Y280" i="21"/>
  <c r="BG35" i="3"/>
  <c r="Y271" i="21"/>
  <c r="BG25" i="3" s="1"/>
  <c r="Y272" i="21"/>
  <c r="BG26" i="3" s="1"/>
  <c r="Y273" i="21"/>
  <c r="BG27" i="3"/>
  <c r="Y274" i="21"/>
  <c r="BG28" i="3"/>
  <c r="Y275" i="21"/>
  <c r="BG29" i="3" s="1"/>
  <c r="Y276" i="21"/>
  <c r="BG30" i="3" s="1"/>
  <c r="Y277" i="21"/>
  <c r="BG31" i="3"/>
  <c r="Y278" i="21"/>
  <c r="BG32" i="3"/>
  <c r="Y279" i="21"/>
  <c r="BG33" i="3" s="1"/>
  <c r="Y270" i="21"/>
  <c r="BG24" i="3" s="1"/>
  <c r="Y285" i="21"/>
  <c r="BG23" i="3"/>
  <c r="Y259" i="21"/>
  <c r="BG12" i="3"/>
  <c r="Y260" i="21"/>
  <c r="BG13" i="3" s="1"/>
  <c r="Y261" i="21"/>
  <c r="BG14" i="3" s="1"/>
  <c r="Y262" i="21"/>
  <c r="BG15" i="3"/>
  <c r="Y263" i="21"/>
  <c r="BG16" i="3"/>
  <c r="Y264" i="21"/>
  <c r="BG17" i="3" s="1"/>
  <c r="Y265" i="21"/>
  <c r="BG18" i="3" s="1"/>
  <c r="Y266" i="21"/>
  <c r="BG19" i="3"/>
  <c r="Y267" i="21"/>
  <c r="BG20" i="3"/>
  <c r="Y268" i="21"/>
  <c r="BG21" i="3" s="1"/>
  <c r="Y269" i="21"/>
  <c r="BG22" i="3" s="1"/>
  <c r="Y258" i="21"/>
  <c r="BG11" i="3"/>
  <c r="Y256" i="21"/>
  <c r="BG10" i="3"/>
  <c r="Y257" i="21"/>
  <c r="BG9" i="3" s="1"/>
  <c r="Y255" i="21"/>
  <c r="BG8" i="3" s="1"/>
  <c r="Y254" i="21"/>
  <c r="BG7" i="3"/>
  <c r="R308" i="21"/>
  <c r="BF64" i="3"/>
  <c r="R298" i="21"/>
  <c r="BF54" i="3" s="1"/>
  <c r="R299" i="21"/>
  <c r="BF55" i="3" s="1"/>
  <c r="R300" i="21"/>
  <c r="BF56" i="3"/>
  <c r="R301" i="21"/>
  <c r="BF57" i="3"/>
  <c r="R302" i="21"/>
  <c r="BF58" i="3" s="1"/>
  <c r="R303" i="21"/>
  <c r="BF59" i="3" s="1"/>
  <c r="R304" i="21"/>
  <c r="BF60" i="3"/>
  <c r="R305" i="21"/>
  <c r="BF61" i="3"/>
  <c r="R306" i="21"/>
  <c r="BF62" i="3" s="1"/>
  <c r="R307" i="21"/>
  <c r="BF63" i="3" s="1"/>
  <c r="R297" i="21"/>
  <c r="BF53" i="3"/>
  <c r="BF51" i="3"/>
  <c r="R293" i="21"/>
  <c r="BF47" i="3" s="1"/>
  <c r="R288" i="21"/>
  <c r="BF43" i="3" s="1"/>
  <c r="R287" i="21"/>
  <c r="BF42" i="3" s="1"/>
  <c r="R286" i="21"/>
  <c r="BF41" i="3" s="1"/>
  <c r="R292" i="21"/>
  <c r="BF40" i="3" s="1"/>
  <c r="R282" i="21"/>
  <c r="BF37" i="3" s="1"/>
  <c r="R283" i="21"/>
  <c r="BF38" i="3" s="1"/>
  <c r="R284" i="21"/>
  <c r="BF39" i="3" s="1"/>
  <c r="R281" i="21"/>
  <c r="BF36" i="3" s="1"/>
  <c r="R280" i="21"/>
  <c r="BF35" i="3" s="1"/>
  <c r="R272" i="21"/>
  <c r="BF26" i="3" s="1"/>
  <c r="R274" i="21"/>
  <c r="BF28" i="3" s="1"/>
  <c r="R275" i="21"/>
  <c r="BF29" i="3" s="1"/>
  <c r="R276" i="21"/>
  <c r="BF30" i="3" s="1"/>
  <c r="R277" i="21"/>
  <c r="BF31" i="3" s="1"/>
  <c r="R278" i="21"/>
  <c r="BF32" i="3" s="1"/>
  <c r="R279" i="21"/>
  <c r="BF33" i="3" s="1"/>
  <c r="R271" i="21"/>
  <c r="BF25" i="3" s="1"/>
  <c r="R270" i="21"/>
  <c r="BF24" i="3" s="1"/>
  <c r="R259" i="21"/>
  <c r="BF12" i="3" s="1"/>
  <c r="R260" i="21"/>
  <c r="BF13" i="3" s="1"/>
  <c r="R261" i="21"/>
  <c r="BF14" i="3" s="1"/>
  <c r="R262" i="21"/>
  <c r="BF15" i="3" s="1"/>
  <c r="R263" i="21"/>
  <c r="BF16" i="3" s="1"/>
  <c r="R264" i="21"/>
  <c r="BF17" i="3" s="1"/>
  <c r="R265" i="21"/>
  <c r="BF18" i="3" s="1"/>
  <c r="R266" i="21"/>
  <c r="BF19" i="3" s="1"/>
  <c r="R267" i="21"/>
  <c r="BF20" i="3" s="1"/>
  <c r="R268" i="21"/>
  <c r="BF21" i="3" s="1"/>
  <c r="R269" i="21"/>
  <c r="BF22" i="3" s="1"/>
  <c r="R258" i="21"/>
  <c r="BF11" i="3" s="1"/>
  <c r="R256" i="21"/>
  <c r="BF10" i="3" s="1"/>
  <c r="R257" i="21"/>
  <c r="BF9" i="3" s="1"/>
  <c r="R255" i="21"/>
  <c r="BF8" i="3" s="1"/>
  <c r="R254" i="21"/>
  <c r="BF7" i="3" s="1"/>
  <c r="X298" i="21"/>
  <c r="BE54" i="3" s="1"/>
  <c r="X299" i="21"/>
  <c r="BE55" i="3" s="1"/>
  <c r="X300" i="21"/>
  <c r="BE56" i="3" s="1"/>
  <c r="X301" i="21"/>
  <c r="BE57" i="3" s="1"/>
  <c r="X302" i="21"/>
  <c r="BE58" i="3" s="1"/>
  <c r="X303" i="21"/>
  <c r="BE59" i="3" s="1"/>
  <c r="X304" i="21"/>
  <c r="BE60" i="3" s="1"/>
  <c r="X305" i="21"/>
  <c r="BE61" i="3" s="1"/>
  <c r="X306" i="21"/>
  <c r="BE62" i="3" s="1"/>
  <c r="X307" i="21"/>
  <c r="BE63" i="3" s="1"/>
  <c r="X308" i="21"/>
  <c r="BE64" i="3" s="1"/>
  <c r="X297" i="21"/>
  <c r="BE53" i="3" s="1"/>
  <c r="BA494" i="11"/>
  <c r="BA559" i="11" s="1"/>
  <c r="X309" i="21" s="1"/>
  <c r="X293" i="21"/>
  <c r="BE47" i="3" s="1"/>
  <c r="X288" i="21"/>
  <c r="BE43" i="3" s="1"/>
  <c r="X287" i="21"/>
  <c r="BE42" i="3"/>
  <c r="X286" i="21"/>
  <c r="BE41" i="3"/>
  <c r="X292" i="21"/>
  <c r="BE40" i="3" s="1"/>
  <c r="X281" i="21"/>
  <c r="BE36" i="3" s="1"/>
  <c r="X282" i="21"/>
  <c r="BE37" i="3"/>
  <c r="X283" i="21"/>
  <c r="BE38" i="3"/>
  <c r="X284" i="21"/>
  <c r="BE39" i="3" s="1"/>
  <c r="X280" i="21"/>
  <c r="BE35" i="3" s="1"/>
  <c r="X271" i="21"/>
  <c r="BE25" i="3"/>
  <c r="X272" i="21"/>
  <c r="BE26" i="3"/>
  <c r="X273" i="21"/>
  <c r="BE27" i="3" s="1"/>
  <c r="X274" i="21"/>
  <c r="BE28" i="3" s="1"/>
  <c r="X275" i="21"/>
  <c r="BE29" i="3"/>
  <c r="X276" i="21"/>
  <c r="BE30" i="3"/>
  <c r="X277" i="21"/>
  <c r="BE31" i="3" s="1"/>
  <c r="X278" i="21"/>
  <c r="BE32" i="3" s="1"/>
  <c r="X279" i="21"/>
  <c r="BE33" i="3"/>
  <c r="X270" i="21"/>
  <c r="BE24" i="3"/>
  <c r="BA468" i="11"/>
  <c r="BA533" i="11" s="1"/>
  <c r="X285" i="21" s="1"/>
  <c r="BE23" i="3" s="1"/>
  <c r="X259" i="21"/>
  <c r="BE12" i="3" s="1"/>
  <c r="X260" i="21"/>
  <c r="BE13" i="3" s="1"/>
  <c r="X261" i="21"/>
  <c r="BE14" i="3" s="1"/>
  <c r="X262" i="21"/>
  <c r="BE15" i="3" s="1"/>
  <c r="X263" i="21"/>
  <c r="BE16" i="3" s="1"/>
  <c r="X264" i="21"/>
  <c r="BE17" i="3" s="1"/>
  <c r="X265" i="21"/>
  <c r="BE18" i="3" s="1"/>
  <c r="X266" i="21"/>
  <c r="BE19" i="3" s="1"/>
  <c r="X267" i="21"/>
  <c r="BE20" i="3" s="1"/>
  <c r="X268" i="21"/>
  <c r="BE21" i="3" s="1"/>
  <c r="X269" i="21"/>
  <c r="BE22" i="3" s="1"/>
  <c r="X258" i="21"/>
  <c r="BE11" i="3" s="1"/>
  <c r="X256" i="21"/>
  <c r="BE10" i="3" s="1"/>
  <c r="X257" i="21"/>
  <c r="BE9" i="3" s="1"/>
  <c r="X255" i="21"/>
  <c r="BE8" i="3" s="1"/>
  <c r="X254" i="21"/>
  <c r="BE7" i="3" s="1"/>
  <c r="Q308" i="21"/>
  <c r="BD64" i="3" s="1"/>
  <c r="Q306" i="21"/>
  <c r="BD62" i="3" s="1"/>
  <c r="Q305" i="21"/>
  <c r="BD61" i="3" s="1"/>
  <c r="Q304" i="21"/>
  <c r="BD60" i="3" s="1"/>
  <c r="Q302" i="21"/>
  <c r="BD58" i="3" s="1"/>
  <c r="Q301" i="21"/>
  <c r="BD57" i="3" s="1"/>
  <c r="Q300" i="21"/>
  <c r="BD56" i="3" s="1"/>
  <c r="Q299" i="21"/>
  <c r="BD55" i="3" s="1"/>
  <c r="Q298" i="21"/>
  <c r="BD54" i="3" s="1"/>
  <c r="Q297" i="21"/>
  <c r="BD53" i="3" s="1"/>
  <c r="Q293" i="21"/>
  <c r="BD47" i="3"/>
  <c r="Q288" i="21"/>
  <c r="BD43" i="3" s="1"/>
  <c r="Q287" i="21"/>
  <c r="BD42" i="3" s="1"/>
  <c r="Q286" i="21"/>
  <c r="BD41" i="3" s="1"/>
  <c r="Q292" i="21"/>
  <c r="BD40" i="3" s="1"/>
  <c r="Q284" i="21"/>
  <c r="BD39" i="3" s="1"/>
  <c r="Q283" i="21"/>
  <c r="BD38" i="3" s="1"/>
  <c r="Q282" i="21"/>
  <c r="BD37" i="3" s="1"/>
  <c r="Q281" i="21"/>
  <c r="BD36" i="3" s="1"/>
  <c r="Q280" i="21"/>
  <c r="BD35" i="3" s="1"/>
  <c r="Q279" i="21"/>
  <c r="BD33" i="3" s="1"/>
  <c r="Q278" i="21"/>
  <c r="BD32" i="3" s="1"/>
  <c r="Q277" i="21"/>
  <c r="BD31" i="3" s="1"/>
  <c r="Q276" i="21"/>
  <c r="BD30" i="3" s="1"/>
  <c r="Q275" i="21"/>
  <c r="BD29" i="3" s="1"/>
  <c r="Q274" i="21"/>
  <c r="BD28" i="3" s="1"/>
  <c r="Q273" i="21"/>
  <c r="BD27" i="3" s="1"/>
  <c r="Q272" i="21"/>
  <c r="BD26" i="3" s="1"/>
  <c r="Q271" i="21"/>
  <c r="BD25" i="3" s="1"/>
  <c r="Q270" i="21"/>
  <c r="BD24" i="3" s="1"/>
  <c r="AZ468" i="11"/>
  <c r="AZ533" i="11" s="1"/>
  <c r="Q285" i="21" s="1"/>
  <c r="BD23" i="3"/>
  <c r="Q269" i="21"/>
  <c r="BD22" i="3"/>
  <c r="Q268" i="21"/>
  <c r="BD21" i="3" s="1"/>
  <c r="Q267" i="21"/>
  <c r="BD20" i="3" s="1"/>
  <c r="Q266" i="21"/>
  <c r="BD19" i="3"/>
  <c r="Q265" i="21"/>
  <c r="BD18" i="3"/>
  <c r="Q264" i="21"/>
  <c r="BD17" i="3" s="1"/>
  <c r="Q263" i="21"/>
  <c r="BD16" i="3" s="1"/>
  <c r="Q262" i="21"/>
  <c r="BD15" i="3"/>
  <c r="Q261" i="21"/>
  <c r="BD14" i="3"/>
  <c r="Q260" i="21"/>
  <c r="BD13" i="3" s="1"/>
  <c r="Q259" i="21"/>
  <c r="BD12" i="3" s="1"/>
  <c r="Q258" i="21"/>
  <c r="BD11" i="3"/>
  <c r="Q256" i="21"/>
  <c r="BD10" i="3"/>
  <c r="Q257" i="21"/>
  <c r="BD9" i="3" s="1"/>
  <c r="Q255" i="21"/>
  <c r="BD8" i="3" s="1"/>
  <c r="Q254" i="21"/>
  <c r="BD7" i="3"/>
  <c r="L297" i="21"/>
  <c r="BC53" i="3"/>
  <c r="L298" i="21"/>
  <c r="BC54" i="3" s="1"/>
  <c r="L299" i="21"/>
  <c r="BC55" i="3" s="1"/>
  <c r="AX486" i="11"/>
  <c r="AY486" i="11"/>
  <c r="AX487" i="11"/>
  <c r="AY487" i="11"/>
  <c r="AX488" i="11"/>
  <c r="AY488" i="11"/>
  <c r="L304" i="21"/>
  <c r="BC60" i="3" s="1"/>
  <c r="L305" i="21"/>
  <c r="BC61" i="3"/>
  <c r="L306" i="21"/>
  <c r="BC62" i="3"/>
  <c r="L307" i="21"/>
  <c r="BC63" i="3" s="1"/>
  <c r="K308" i="21"/>
  <c r="BB64" i="3" s="1"/>
  <c r="L308" i="21"/>
  <c r="BC64" i="3"/>
  <c r="J298" i="21"/>
  <c r="BA54" i="3"/>
  <c r="J299" i="21"/>
  <c r="BA55" i="3" s="1"/>
  <c r="AW486" i="11"/>
  <c r="AW487" i="11"/>
  <c r="AW488" i="11"/>
  <c r="J304" i="21"/>
  <c r="BA60" i="3" s="1"/>
  <c r="J305" i="21"/>
  <c r="BA61" i="3" s="1"/>
  <c r="J306" i="21"/>
  <c r="BA62" i="3" s="1"/>
  <c r="J307" i="21"/>
  <c r="BA63" i="3" s="1"/>
  <c r="J308" i="21"/>
  <c r="BA64" i="3" s="1"/>
  <c r="J297" i="21"/>
  <c r="BA53" i="3" s="1"/>
  <c r="BC51" i="3"/>
  <c r="BA51" i="3"/>
  <c r="L293" i="21"/>
  <c r="BC47" i="3" s="1"/>
  <c r="J293" i="21"/>
  <c r="BA47" i="3" s="1"/>
  <c r="C10" i="13"/>
  <c r="B10" i="13"/>
  <c r="L286" i="21"/>
  <c r="BC41" i="3" s="1"/>
  <c r="J286" i="21"/>
  <c r="BA41" i="3"/>
  <c r="L280" i="21"/>
  <c r="BC35" i="3" s="1"/>
  <c r="L281" i="21"/>
  <c r="BC36" i="3"/>
  <c r="J281" i="21"/>
  <c r="BA36" i="3" s="1"/>
  <c r="J280" i="21"/>
  <c r="BA35" i="3"/>
  <c r="L271" i="21"/>
  <c r="BC25" i="3" s="1"/>
  <c r="L275" i="21"/>
  <c r="BC29" i="3" s="1"/>
  <c r="L276" i="21"/>
  <c r="BC30" i="3" s="1"/>
  <c r="L277" i="21"/>
  <c r="BC31" i="3" s="1"/>
  <c r="L278" i="21"/>
  <c r="BC32" i="3" s="1"/>
  <c r="AX462" i="11"/>
  <c r="AY462" i="11"/>
  <c r="J275" i="21"/>
  <c r="BA29" i="3" s="1"/>
  <c r="J276" i="21"/>
  <c r="BA30" i="3"/>
  <c r="J277" i="21"/>
  <c r="BA31" i="3" s="1"/>
  <c r="J278" i="21"/>
  <c r="BA32" i="3" s="1"/>
  <c r="AW462" i="11"/>
  <c r="J271" i="21"/>
  <c r="BA25" i="3" s="1"/>
  <c r="L254" i="21"/>
  <c r="BC7" i="3" s="1"/>
  <c r="L255" i="21"/>
  <c r="BC8" i="3" s="1"/>
  <c r="L257" i="21"/>
  <c r="BC9" i="3" s="1"/>
  <c r="L256" i="21"/>
  <c r="BC10" i="3" s="1"/>
  <c r="L258" i="21"/>
  <c r="BC11" i="3" s="1"/>
  <c r="L259" i="21"/>
  <c r="BC12" i="3" s="1"/>
  <c r="L260" i="21"/>
  <c r="BC13" i="3" s="1"/>
  <c r="L262" i="21"/>
  <c r="BC15" i="3" s="1"/>
  <c r="L263" i="21"/>
  <c r="BC16" i="3" s="1"/>
  <c r="L264" i="21"/>
  <c r="BC17" i="3" s="1"/>
  <c r="L265" i="21"/>
  <c r="BC18" i="3" s="1"/>
  <c r="L266" i="21"/>
  <c r="BC19" i="3" s="1"/>
  <c r="L267" i="21"/>
  <c r="BC20" i="3" s="1"/>
  <c r="J259" i="21"/>
  <c r="BA12" i="3" s="1"/>
  <c r="J260" i="21"/>
  <c r="BA13" i="3" s="1"/>
  <c r="J262" i="21"/>
  <c r="BA15" i="3" s="1"/>
  <c r="J263" i="21"/>
  <c r="BA16" i="3" s="1"/>
  <c r="J264" i="21"/>
  <c r="BA17" i="3" s="1"/>
  <c r="J265" i="21"/>
  <c r="BA18" i="3" s="1"/>
  <c r="J266" i="21"/>
  <c r="BA19" i="3" s="1"/>
  <c r="J267" i="21"/>
  <c r="BA20" i="3" s="1"/>
  <c r="J258" i="21"/>
  <c r="BA11" i="3" s="1"/>
  <c r="J257" i="21"/>
  <c r="BA9" i="3" s="1"/>
  <c r="J256" i="21"/>
  <c r="BA10" i="3" s="1"/>
  <c r="J255" i="21"/>
  <c r="BA8" i="3" s="1"/>
  <c r="J254" i="21"/>
  <c r="BA7" i="3" s="1"/>
  <c r="Y189" i="21"/>
  <c r="AY7" i="3" s="1"/>
  <c r="Z189" i="21"/>
  <c r="AZ7" i="3" s="1"/>
  <c r="Y190" i="21"/>
  <c r="AY8" i="3" s="1"/>
  <c r="Z190" i="21"/>
  <c r="AZ8" i="3" s="1"/>
  <c r="Y192" i="21"/>
  <c r="AY9" i="3" s="1"/>
  <c r="Z192" i="21"/>
  <c r="AZ9" i="3" s="1"/>
  <c r="Y191" i="21"/>
  <c r="AY10" i="3" s="1"/>
  <c r="Z191" i="21"/>
  <c r="AZ10" i="3" s="1"/>
  <c r="Y193" i="21"/>
  <c r="AY11" i="3" s="1"/>
  <c r="Z193" i="21"/>
  <c r="AZ11" i="3" s="1"/>
  <c r="Y194" i="21"/>
  <c r="AY12" i="3" s="1"/>
  <c r="Z194" i="21"/>
  <c r="AZ12" i="3" s="1"/>
  <c r="Y195" i="21"/>
  <c r="AY13" i="3" s="1"/>
  <c r="Z195" i="21"/>
  <c r="AZ13" i="3" s="1"/>
  <c r="Y197" i="21"/>
  <c r="AY15" i="3" s="1"/>
  <c r="Z197" i="21"/>
  <c r="AZ15" i="3" s="1"/>
  <c r="Y198" i="21"/>
  <c r="AY16" i="3" s="1"/>
  <c r="Z198" i="21"/>
  <c r="AZ16" i="3" s="1"/>
  <c r="Y199" i="21"/>
  <c r="AY17" i="3" s="1"/>
  <c r="Z199" i="21"/>
  <c r="AZ17" i="3" s="1"/>
  <c r="Y200" i="21"/>
  <c r="AY18" i="3" s="1"/>
  <c r="Z200" i="21"/>
  <c r="AZ18" i="3" s="1"/>
  <c r="Y201" i="21"/>
  <c r="AY19" i="3" s="1"/>
  <c r="Z201" i="21"/>
  <c r="AZ19" i="3" s="1"/>
  <c r="Y202" i="21"/>
  <c r="AY20" i="3" s="1"/>
  <c r="Z202" i="21"/>
  <c r="AZ20" i="3" s="1"/>
  <c r="Y206" i="21"/>
  <c r="AY25" i="3" s="1"/>
  <c r="Z206" i="21"/>
  <c r="AZ25" i="3" s="1"/>
  <c r="Y210" i="21"/>
  <c r="AY29" i="3" s="1"/>
  <c r="Z210" i="21"/>
  <c r="AZ29" i="3" s="1"/>
  <c r="Y211" i="21"/>
  <c r="AY30" i="3" s="1"/>
  <c r="Z211" i="21"/>
  <c r="AZ30" i="3" s="1"/>
  <c r="Y212" i="21"/>
  <c r="AY31" i="3" s="1"/>
  <c r="Z212" i="21"/>
  <c r="AZ31" i="3" s="1"/>
  <c r="Y213" i="21"/>
  <c r="AY32" i="3" s="1"/>
  <c r="Z213" i="21"/>
  <c r="AZ32" i="3" s="1"/>
  <c r="AU462" i="11"/>
  <c r="AV462" i="11"/>
  <c r="Y215" i="21"/>
  <c r="AY35" i="3" s="1"/>
  <c r="Z215" i="21"/>
  <c r="AZ35" i="3" s="1"/>
  <c r="Y216" i="21"/>
  <c r="AY36" i="3" s="1"/>
  <c r="Z216" i="21"/>
  <c r="AZ36" i="3" s="1"/>
  <c r="Y221" i="21"/>
  <c r="AY41" i="3" s="1"/>
  <c r="Z221" i="21"/>
  <c r="AZ41" i="3" s="1"/>
  <c r="Y228" i="21"/>
  <c r="AY47" i="3" s="1"/>
  <c r="Z228" i="21"/>
  <c r="AZ47" i="3" s="1"/>
  <c r="Y232" i="21"/>
  <c r="AY53" i="3" s="1"/>
  <c r="Z232" i="21"/>
  <c r="AZ53" i="3" s="1"/>
  <c r="Y233" i="21"/>
  <c r="AY54" i="3" s="1"/>
  <c r="Z233" i="21"/>
  <c r="AZ54" i="3" s="1"/>
  <c r="Y234" i="21"/>
  <c r="AY55" i="3" s="1"/>
  <c r="Z234" i="21"/>
  <c r="AZ55" i="3" s="1"/>
  <c r="AU486" i="11"/>
  <c r="AV486" i="11"/>
  <c r="AU488" i="11"/>
  <c r="AU553" i="11" s="1"/>
  <c r="Y238" i="21" s="1"/>
  <c r="AY59" i="3" s="1"/>
  <c r="AV488" i="11"/>
  <c r="Y241" i="21"/>
  <c r="AY62" i="3" s="1"/>
  <c r="Z241" i="21"/>
  <c r="AZ62" i="3" s="1"/>
  <c r="Y242" i="21"/>
  <c r="AY63" i="3" s="1"/>
  <c r="Z242" i="21"/>
  <c r="AZ63" i="3" s="1"/>
  <c r="X242" i="21"/>
  <c r="AX63" i="3" s="1"/>
  <c r="X241" i="21"/>
  <c r="AX62" i="3" s="1"/>
  <c r="AT488" i="11"/>
  <c r="AT486" i="11"/>
  <c r="X234" i="21"/>
  <c r="AX55" i="3" s="1"/>
  <c r="X233" i="21"/>
  <c r="AX54" i="3" s="1"/>
  <c r="X232" i="21"/>
  <c r="AX53" i="3" s="1"/>
  <c r="X228" i="21"/>
  <c r="AX47" i="3"/>
  <c r="X221" i="21"/>
  <c r="AX41" i="3" s="1"/>
  <c r="X216" i="21"/>
  <c r="AX36" i="3" s="1"/>
  <c r="X215" i="21"/>
  <c r="AX35" i="3" s="1"/>
  <c r="AT462" i="11"/>
  <c r="X213" i="21"/>
  <c r="AX32" i="3"/>
  <c r="X212" i="21"/>
  <c r="AX31" i="3"/>
  <c r="X211" i="21"/>
  <c r="AX30" i="3" s="1"/>
  <c r="X210" i="21"/>
  <c r="AX29" i="3" s="1"/>
  <c r="X206" i="21"/>
  <c r="AX25" i="3"/>
  <c r="X202" i="21"/>
  <c r="AX20" i="3"/>
  <c r="X201" i="21"/>
  <c r="AX19" i="3" s="1"/>
  <c r="X200" i="21"/>
  <c r="AX18" i="3" s="1"/>
  <c r="X199" i="21"/>
  <c r="AX17" i="3"/>
  <c r="X198" i="21"/>
  <c r="AX16" i="3"/>
  <c r="X197" i="21"/>
  <c r="AX15" i="3" s="1"/>
  <c r="X195" i="21"/>
  <c r="AX13" i="3" s="1"/>
  <c r="X194" i="21"/>
  <c r="AX12" i="3"/>
  <c r="X193" i="21"/>
  <c r="AX11" i="3"/>
  <c r="X191" i="21"/>
  <c r="AX10" i="3" s="1"/>
  <c r="X192" i="21"/>
  <c r="AX9" i="3"/>
  <c r="X190" i="21"/>
  <c r="AX8" i="3"/>
  <c r="X189" i="21"/>
  <c r="AX7" i="3"/>
  <c r="R189" i="21"/>
  <c r="AV7" i="3" s="1"/>
  <c r="S189" i="21"/>
  <c r="AW7" i="3" s="1"/>
  <c r="R190" i="21"/>
  <c r="AV8" i="3"/>
  <c r="S190" i="21"/>
  <c r="AW8" i="3"/>
  <c r="R192" i="21"/>
  <c r="AV9" i="3" s="1"/>
  <c r="S192" i="21"/>
  <c r="AW9" i="3" s="1"/>
  <c r="R191" i="21"/>
  <c r="AV10" i="3"/>
  <c r="S191" i="21"/>
  <c r="AW10" i="3"/>
  <c r="R193" i="21"/>
  <c r="AV11" i="3" s="1"/>
  <c r="S193" i="21"/>
  <c r="AW11" i="3" s="1"/>
  <c r="R194" i="21"/>
  <c r="AV12" i="3"/>
  <c r="S194" i="21"/>
  <c r="AW12" i="3"/>
  <c r="R195" i="21"/>
  <c r="AV13" i="3" s="1"/>
  <c r="S195" i="21"/>
  <c r="AW13" i="3" s="1"/>
  <c r="R197" i="21"/>
  <c r="AV15" i="3"/>
  <c r="S197" i="21"/>
  <c r="AW15" i="3"/>
  <c r="R198" i="21"/>
  <c r="AV16" i="3" s="1"/>
  <c r="S198" i="21"/>
  <c r="AW16" i="3" s="1"/>
  <c r="R199" i="21"/>
  <c r="AV17" i="3"/>
  <c r="S199" i="21"/>
  <c r="AW17" i="3"/>
  <c r="R200" i="21"/>
  <c r="AV18" i="3" s="1"/>
  <c r="S200" i="21"/>
  <c r="AW18" i="3" s="1"/>
  <c r="R201" i="21"/>
  <c r="AV19" i="3"/>
  <c r="S201" i="21"/>
  <c r="AW19" i="3"/>
  <c r="R202" i="21"/>
  <c r="AV20" i="3" s="1"/>
  <c r="S202" i="21"/>
  <c r="AW20" i="3" s="1"/>
  <c r="R206" i="21"/>
  <c r="AV25" i="3"/>
  <c r="S206" i="21"/>
  <c r="AW25" i="3"/>
  <c r="R210" i="21"/>
  <c r="AV29" i="3" s="1"/>
  <c r="S210" i="21"/>
  <c r="AW29" i="3" s="1"/>
  <c r="R211" i="21"/>
  <c r="AV30" i="3" s="1"/>
  <c r="S211" i="21"/>
  <c r="AW30" i="3" s="1"/>
  <c r="R212" i="21"/>
  <c r="AV31" i="3" s="1"/>
  <c r="S212" i="21"/>
  <c r="AW31" i="3" s="1"/>
  <c r="R213" i="21"/>
  <c r="AV32" i="3" s="1"/>
  <c r="S213" i="21"/>
  <c r="AW32" i="3" s="1"/>
  <c r="AR462" i="11"/>
  <c r="AR527" i="11" s="1"/>
  <c r="R214" i="21" s="1"/>
  <c r="AV33" i="3" s="1"/>
  <c r="AS462" i="11"/>
  <c r="R215" i="21"/>
  <c r="AV35" i="3" s="1"/>
  <c r="S215" i="21"/>
  <c r="AW35" i="3" s="1"/>
  <c r="R216" i="21"/>
  <c r="AV36" i="3" s="1"/>
  <c r="S216" i="21"/>
  <c r="AW36" i="3" s="1"/>
  <c r="R221" i="21"/>
  <c r="AV41" i="3" s="1"/>
  <c r="S221" i="21"/>
  <c r="AW41" i="3" s="1"/>
  <c r="AR472" i="11"/>
  <c r="AR537" i="11" s="1"/>
  <c r="AS472" i="11"/>
  <c r="R228" i="21"/>
  <c r="AV47" i="3" s="1"/>
  <c r="S228" i="21"/>
  <c r="AW47" i="3" s="1"/>
  <c r="R232" i="21"/>
  <c r="AV53" i="3" s="1"/>
  <c r="S232" i="21"/>
  <c r="AW53" i="3" s="1"/>
  <c r="R233" i="21"/>
  <c r="AV54" i="3" s="1"/>
  <c r="S233" i="21"/>
  <c r="AW54" i="3" s="1"/>
  <c r="R234" i="21"/>
  <c r="AV55" i="3" s="1"/>
  <c r="S234" i="21"/>
  <c r="AW55" i="3" s="1"/>
  <c r="AR486" i="11"/>
  <c r="AS486" i="11"/>
  <c r="AR488" i="11"/>
  <c r="AS488" i="11"/>
  <c r="AS553" i="11" s="1"/>
  <c r="S238" i="21" s="1"/>
  <c r="AW59" i="3" s="1"/>
  <c r="R241" i="21"/>
  <c r="AV62" i="3" s="1"/>
  <c r="S241" i="21"/>
  <c r="AW62" i="3" s="1"/>
  <c r="R242" i="21"/>
  <c r="AV63" i="3" s="1"/>
  <c r="S242" i="21"/>
  <c r="AW63" i="3" s="1"/>
  <c r="Q242" i="21"/>
  <c r="AU63" i="3" s="1"/>
  <c r="Q241" i="21"/>
  <c r="AU62" i="3" s="1"/>
  <c r="AQ488" i="11"/>
  <c r="AQ486" i="11"/>
  <c r="AQ551" i="11" s="1"/>
  <c r="Q236" i="21" s="1"/>
  <c r="AU57" i="3" s="1"/>
  <c r="Q234" i="21"/>
  <c r="AU55" i="3" s="1"/>
  <c r="Q233" i="21"/>
  <c r="AU54" i="3" s="1"/>
  <c r="Q232" i="21"/>
  <c r="AU53" i="3" s="1"/>
  <c r="Q228" i="21"/>
  <c r="AU47" i="3" s="1"/>
  <c r="Q221" i="21"/>
  <c r="AU41" i="3" s="1"/>
  <c r="Q216" i="21"/>
  <c r="AU36" i="3" s="1"/>
  <c r="Q215" i="21"/>
  <c r="AU35" i="3" s="1"/>
  <c r="AQ462" i="11"/>
  <c r="Q213" i="21"/>
  <c r="AU32" i="3" s="1"/>
  <c r="Q212" i="21"/>
  <c r="AU31" i="3" s="1"/>
  <c r="Q211" i="21"/>
  <c r="AU30" i="3"/>
  <c r="Q210" i="21"/>
  <c r="AU29" i="3"/>
  <c r="Q206" i="21"/>
  <c r="AU25" i="3" s="1"/>
  <c r="Q202" i="21"/>
  <c r="AU20" i="3" s="1"/>
  <c r="Q201" i="21"/>
  <c r="AU19" i="3" s="1"/>
  <c r="Q200" i="21"/>
  <c r="AU18" i="3" s="1"/>
  <c r="Q199" i="21"/>
  <c r="AU17" i="3" s="1"/>
  <c r="Q198" i="21"/>
  <c r="AU16" i="3" s="1"/>
  <c r="Q197" i="21"/>
  <c r="AU15" i="3" s="1"/>
  <c r="Q195" i="21"/>
  <c r="AU13" i="3" s="1"/>
  <c r="Q194" i="21"/>
  <c r="AU12" i="3" s="1"/>
  <c r="Q193" i="21"/>
  <c r="AU11" i="3" s="1"/>
  <c r="Q191" i="21"/>
  <c r="AU10" i="3" s="1"/>
  <c r="Q192" i="21"/>
  <c r="AU9" i="3" s="1"/>
  <c r="Q190" i="21"/>
  <c r="AU8" i="3" s="1"/>
  <c r="Q189" i="21"/>
  <c r="AU7" i="3" s="1"/>
  <c r="K189" i="21"/>
  <c r="AS7" i="3" s="1"/>
  <c r="L189" i="21"/>
  <c r="AT7" i="3" s="1"/>
  <c r="K190" i="21"/>
  <c r="AS8" i="3" s="1"/>
  <c r="L190" i="21"/>
  <c r="AT8" i="3" s="1"/>
  <c r="K192" i="21"/>
  <c r="AS9" i="3" s="1"/>
  <c r="L192" i="21"/>
  <c r="AT9" i="3" s="1"/>
  <c r="K191" i="21"/>
  <c r="AS10" i="3" s="1"/>
  <c r="L191" i="21"/>
  <c r="AT10" i="3" s="1"/>
  <c r="K193" i="21"/>
  <c r="AS11" i="3" s="1"/>
  <c r="L193" i="21"/>
  <c r="AT11" i="3" s="1"/>
  <c r="K194" i="21"/>
  <c r="AS12" i="3" s="1"/>
  <c r="L194" i="21"/>
  <c r="AT12" i="3" s="1"/>
  <c r="K195" i="21"/>
  <c r="AS13" i="3" s="1"/>
  <c r="L195" i="21"/>
  <c r="AT13" i="3" s="1"/>
  <c r="K197" i="21"/>
  <c r="AS15" i="3" s="1"/>
  <c r="L197" i="21"/>
  <c r="AT15" i="3" s="1"/>
  <c r="K198" i="21"/>
  <c r="AS16" i="3" s="1"/>
  <c r="L198" i="21"/>
  <c r="AT16" i="3" s="1"/>
  <c r="K199" i="21"/>
  <c r="AS17" i="3" s="1"/>
  <c r="L199" i="21"/>
  <c r="AT17" i="3" s="1"/>
  <c r="K200" i="21"/>
  <c r="AS18" i="3" s="1"/>
  <c r="L200" i="21"/>
  <c r="AT18" i="3" s="1"/>
  <c r="K201" i="21"/>
  <c r="AS19" i="3" s="1"/>
  <c r="L201" i="21"/>
  <c r="AT19" i="3" s="1"/>
  <c r="K202" i="21"/>
  <c r="AS20" i="3" s="1"/>
  <c r="L202" i="21"/>
  <c r="AT20" i="3" s="1"/>
  <c r="K206" i="21"/>
  <c r="AS25" i="3" s="1"/>
  <c r="L206" i="21"/>
  <c r="AT25" i="3" s="1"/>
  <c r="K210" i="21"/>
  <c r="AS29" i="3" s="1"/>
  <c r="L210" i="21"/>
  <c r="AT29" i="3"/>
  <c r="K211" i="21"/>
  <c r="AS30" i="3"/>
  <c r="L211" i="21"/>
  <c r="AT30" i="3" s="1"/>
  <c r="K212" i="21"/>
  <c r="AS31" i="3" s="1"/>
  <c r="L212" i="21"/>
  <c r="AT31" i="3"/>
  <c r="K213" i="21"/>
  <c r="AS32" i="3"/>
  <c r="L213" i="21"/>
  <c r="AT32" i="3" s="1"/>
  <c r="AO462" i="11"/>
  <c r="AP462" i="11"/>
  <c r="K215" i="21"/>
  <c r="AS35" i="3"/>
  <c r="L215" i="21"/>
  <c r="AT35" i="3"/>
  <c r="K216" i="21"/>
  <c r="AS36" i="3"/>
  <c r="L216" i="21"/>
  <c r="AT36" i="3" s="1"/>
  <c r="K221" i="21"/>
  <c r="AS41" i="3"/>
  <c r="L221" i="21"/>
  <c r="AT41" i="3"/>
  <c r="AO472" i="11"/>
  <c r="AP472" i="11"/>
  <c r="K228" i="21"/>
  <c r="AS47" i="3" s="1"/>
  <c r="L228" i="21"/>
  <c r="AT47" i="3"/>
  <c r="K232" i="21"/>
  <c r="AS53" i="3"/>
  <c r="L232" i="21"/>
  <c r="AT53" i="3" s="1"/>
  <c r="K233" i="21"/>
  <c r="AS54" i="3" s="1"/>
  <c r="L233" i="21"/>
  <c r="AT54" i="3"/>
  <c r="K234" i="21"/>
  <c r="AS55" i="3"/>
  <c r="L234" i="21"/>
  <c r="AT55" i="3" s="1"/>
  <c r="AO486" i="11"/>
  <c r="AP486" i="11"/>
  <c r="AO488" i="11"/>
  <c r="AP488" i="11"/>
  <c r="K241" i="21"/>
  <c r="AS62" i="3" s="1"/>
  <c r="L241" i="21"/>
  <c r="AT62" i="3"/>
  <c r="K242" i="21"/>
  <c r="AS63" i="3"/>
  <c r="L242" i="21"/>
  <c r="AT63" i="3" s="1"/>
  <c r="J233" i="21"/>
  <c r="AR54" i="3"/>
  <c r="J234" i="21"/>
  <c r="AR55" i="3"/>
  <c r="AN486" i="11"/>
  <c r="AN488" i="11"/>
  <c r="J241" i="21"/>
  <c r="AR62" i="3" s="1"/>
  <c r="J242" i="21"/>
  <c r="AR63" i="3" s="1"/>
  <c r="J232" i="21"/>
  <c r="AR53" i="3"/>
  <c r="J228" i="21"/>
  <c r="AR47" i="3" s="1"/>
  <c r="J221" i="21"/>
  <c r="AR41" i="3"/>
  <c r="J216" i="21"/>
  <c r="AR36" i="3" s="1"/>
  <c r="J215" i="21"/>
  <c r="AR35" i="3" s="1"/>
  <c r="J210" i="21"/>
  <c r="AR29" i="3" s="1"/>
  <c r="J211" i="21"/>
  <c r="AR30" i="3" s="1"/>
  <c r="J212" i="21"/>
  <c r="AR31" i="3" s="1"/>
  <c r="J213" i="21"/>
  <c r="AR32" i="3" s="1"/>
  <c r="AN462" i="11"/>
  <c r="J206" i="21"/>
  <c r="AR25" i="3" s="1"/>
  <c r="J197" i="21"/>
  <c r="AR15" i="3" s="1"/>
  <c r="J198" i="21"/>
  <c r="AR16" i="3"/>
  <c r="J199" i="21"/>
  <c r="AR17" i="3" s="1"/>
  <c r="J200" i="21"/>
  <c r="AR18" i="3"/>
  <c r="J201" i="21"/>
  <c r="AR19" i="3" s="1"/>
  <c r="J202" i="21"/>
  <c r="AR20" i="3"/>
  <c r="J195" i="21"/>
  <c r="AR13" i="3" s="1"/>
  <c r="J194" i="21"/>
  <c r="AR12" i="3"/>
  <c r="J193" i="21"/>
  <c r="AR11" i="3" s="1"/>
  <c r="J191" i="21"/>
  <c r="AR10" i="3"/>
  <c r="J192" i="21"/>
  <c r="AR9" i="3" s="1"/>
  <c r="J190" i="21"/>
  <c r="AR8" i="3"/>
  <c r="J189" i="21"/>
  <c r="AR7" i="3" s="1"/>
  <c r="Y167" i="21"/>
  <c r="AP53" i="3"/>
  <c r="Z167" i="21"/>
  <c r="AQ53" i="3" s="1"/>
  <c r="Y168" i="21"/>
  <c r="AP54" i="3"/>
  <c r="Z168" i="21"/>
  <c r="AQ54" i="3" s="1"/>
  <c r="Y169" i="21"/>
  <c r="AP55" i="3"/>
  <c r="Z169" i="21"/>
  <c r="AQ55" i="3" s="1"/>
  <c r="AL486" i="11"/>
  <c r="AM486" i="11"/>
  <c r="AL488" i="11"/>
  <c r="AM488" i="11"/>
  <c r="Y176" i="21"/>
  <c r="AP62" i="3" s="1"/>
  <c r="Z176" i="21"/>
  <c r="AQ62" i="3"/>
  <c r="Y177" i="21"/>
  <c r="AP63" i="3"/>
  <c r="Z177" i="21"/>
  <c r="AQ63" i="3"/>
  <c r="AK488" i="11"/>
  <c r="AK553" i="11" s="1"/>
  <c r="X173" i="21" s="1"/>
  <c r="AO59" i="3" s="1"/>
  <c r="X176" i="21"/>
  <c r="AO62" i="3" s="1"/>
  <c r="X177" i="21"/>
  <c r="AO63" i="3" s="1"/>
  <c r="X168" i="21"/>
  <c r="AO54" i="3" s="1"/>
  <c r="X169" i="21"/>
  <c r="AO55" i="3" s="1"/>
  <c r="AK486" i="11"/>
  <c r="X167" i="21"/>
  <c r="AO53" i="3"/>
  <c r="Y163" i="21"/>
  <c r="AP47" i="3" s="1"/>
  <c r="Z163" i="21"/>
  <c r="AQ47" i="3" s="1"/>
  <c r="X163" i="21"/>
  <c r="AO47" i="3" s="1"/>
  <c r="Y156" i="21"/>
  <c r="AP41" i="3" s="1"/>
  <c r="Z156" i="21"/>
  <c r="AQ41" i="3" s="1"/>
  <c r="X156" i="21"/>
  <c r="AO41" i="3" s="1"/>
  <c r="X151" i="21"/>
  <c r="AO36" i="3"/>
  <c r="Y151" i="21"/>
  <c r="AP36" i="3" s="1"/>
  <c r="Z151" i="21"/>
  <c r="AQ36" i="3" s="1"/>
  <c r="Y150" i="21"/>
  <c r="AP35" i="3" s="1"/>
  <c r="Z150" i="21"/>
  <c r="AQ35" i="3"/>
  <c r="X150" i="21"/>
  <c r="AO35" i="3" s="1"/>
  <c r="X141" i="21"/>
  <c r="AO25" i="3" s="1"/>
  <c r="Y141" i="21"/>
  <c r="AP25" i="3" s="1"/>
  <c r="Z141" i="21"/>
  <c r="AQ25" i="3"/>
  <c r="X145" i="21"/>
  <c r="AO29" i="3" s="1"/>
  <c r="Y145" i="21"/>
  <c r="AP29" i="3" s="1"/>
  <c r="Z145" i="21"/>
  <c r="AQ29" i="3" s="1"/>
  <c r="X146" i="21"/>
  <c r="AO30" i="3"/>
  <c r="Y146" i="21"/>
  <c r="AP30" i="3" s="1"/>
  <c r="Z146" i="21"/>
  <c r="AQ30" i="3" s="1"/>
  <c r="X147" i="21"/>
  <c r="AO31" i="3" s="1"/>
  <c r="Y147" i="21"/>
  <c r="AP31" i="3"/>
  <c r="Z147" i="21"/>
  <c r="AQ31" i="3" s="1"/>
  <c r="X148" i="21"/>
  <c r="AO32" i="3" s="1"/>
  <c r="Y148" i="21"/>
  <c r="AP32" i="3" s="1"/>
  <c r="Z148" i="21"/>
  <c r="AQ32" i="3"/>
  <c r="AK462" i="11"/>
  <c r="AL462" i="11"/>
  <c r="AM462" i="11"/>
  <c r="Y128" i="21"/>
  <c r="AP11" i="3" s="1"/>
  <c r="Z128" i="21"/>
  <c r="AQ11" i="3" s="1"/>
  <c r="Y129" i="21"/>
  <c r="AP12" i="3" s="1"/>
  <c r="Z129" i="21"/>
  <c r="AQ12" i="3" s="1"/>
  <c r="Y130" i="21"/>
  <c r="AP13" i="3" s="1"/>
  <c r="Z130" i="21"/>
  <c r="AQ13" i="3" s="1"/>
  <c r="Y132" i="21"/>
  <c r="AP15" i="3" s="1"/>
  <c r="Z132" i="21"/>
  <c r="AQ15" i="3" s="1"/>
  <c r="Y133" i="21"/>
  <c r="AP16" i="3" s="1"/>
  <c r="Z133" i="21"/>
  <c r="AQ16" i="3" s="1"/>
  <c r="Y134" i="21"/>
  <c r="AP17" i="3" s="1"/>
  <c r="Z134" i="21"/>
  <c r="AQ17" i="3" s="1"/>
  <c r="Y135" i="21"/>
  <c r="AP18" i="3" s="1"/>
  <c r="Z135" i="21"/>
  <c r="AQ18" i="3" s="1"/>
  <c r="Y136" i="21"/>
  <c r="AP19" i="3" s="1"/>
  <c r="Z136" i="21"/>
  <c r="AQ19" i="3" s="1"/>
  <c r="Y137" i="21"/>
  <c r="AP20" i="3" s="1"/>
  <c r="Z137" i="21"/>
  <c r="AQ20" i="3" s="1"/>
  <c r="X130" i="21"/>
  <c r="AO13" i="3" s="1"/>
  <c r="X132" i="21"/>
  <c r="AO15" i="3" s="1"/>
  <c r="X133" i="21"/>
  <c r="AO16" i="3" s="1"/>
  <c r="X134" i="21"/>
  <c r="AO17" i="3" s="1"/>
  <c r="X135" i="21"/>
  <c r="AO18" i="3" s="1"/>
  <c r="X136" i="21"/>
  <c r="AO19" i="3" s="1"/>
  <c r="X137" i="21"/>
  <c r="AO20" i="3" s="1"/>
  <c r="X129" i="21"/>
  <c r="AO12" i="3" s="1"/>
  <c r="X128" i="21"/>
  <c r="AO11" i="3" s="1"/>
  <c r="Y127" i="21"/>
  <c r="AP9" i="3" s="1"/>
  <c r="Z127" i="21"/>
  <c r="AQ9" i="3" s="1"/>
  <c r="Y126" i="21"/>
  <c r="AP10" i="3" s="1"/>
  <c r="Z126" i="21"/>
  <c r="AQ10" i="3" s="1"/>
  <c r="X126" i="21"/>
  <c r="AO10" i="3" s="1"/>
  <c r="X127" i="21"/>
  <c r="AO9" i="3" s="1"/>
  <c r="X125" i="21"/>
  <c r="AO8" i="3" s="1"/>
  <c r="Y125" i="21"/>
  <c r="AP8" i="3" s="1"/>
  <c r="Z125" i="21"/>
  <c r="AQ8" i="3" s="1"/>
  <c r="Y124" i="21"/>
  <c r="AP7" i="3" s="1"/>
  <c r="Z124" i="21"/>
  <c r="AQ7" i="3" s="1"/>
  <c r="X124" i="21"/>
  <c r="AO7" i="3" s="1"/>
  <c r="R168" i="21"/>
  <c r="AM54" i="3" s="1"/>
  <c r="S168" i="21"/>
  <c r="AN54" i="3" s="1"/>
  <c r="R169" i="21"/>
  <c r="AM55" i="3" s="1"/>
  <c r="S169" i="21"/>
  <c r="AN55" i="3" s="1"/>
  <c r="AH486" i="11"/>
  <c r="AH551" i="11" s="1"/>
  <c r="Q171" i="21" s="1"/>
  <c r="AL57" i="3" s="1"/>
  <c r="AI486" i="11"/>
  <c r="AJ486" i="11"/>
  <c r="AH488" i="11"/>
  <c r="AI488" i="11"/>
  <c r="AJ488" i="11"/>
  <c r="R176" i="21"/>
  <c r="AM62" i="3" s="1"/>
  <c r="S176" i="21"/>
  <c r="AN62" i="3" s="1"/>
  <c r="R177" i="21"/>
  <c r="AM63" i="3" s="1"/>
  <c r="S177" i="21"/>
  <c r="AN63" i="3" s="1"/>
  <c r="R167" i="21"/>
  <c r="AM53" i="3" s="1"/>
  <c r="S167" i="21"/>
  <c r="AN53" i="3" s="1"/>
  <c r="AM51" i="3"/>
  <c r="AN51" i="3"/>
  <c r="R163" i="21"/>
  <c r="AM47" i="3" s="1"/>
  <c r="S163" i="21"/>
  <c r="AN47" i="3" s="1"/>
  <c r="AI472" i="11"/>
  <c r="AJ472" i="11"/>
  <c r="S156" i="21"/>
  <c r="AN41" i="3" s="1"/>
  <c r="R156" i="21"/>
  <c r="AM41" i="3" s="1"/>
  <c r="R151" i="21"/>
  <c r="AM36" i="3" s="1"/>
  <c r="S151" i="21"/>
  <c r="AN36" i="3" s="1"/>
  <c r="S150" i="21"/>
  <c r="AN35" i="3" s="1"/>
  <c r="R150" i="21"/>
  <c r="AM35" i="3" s="1"/>
  <c r="R145" i="21"/>
  <c r="AM29" i="3" s="1"/>
  <c r="S145" i="21"/>
  <c r="AN29" i="3" s="1"/>
  <c r="R146" i="21"/>
  <c r="AM30" i="3"/>
  <c r="S146" i="21"/>
  <c r="AN30" i="3" s="1"/>
  <c r="R147" i="21"/>
  <c r="AM31" i="3"/>
  <c r="S147" i="21"/>
  <c r="AN31" i="3" s="1"/>
  <c r="R148" i="21"/>
  <c r="AM32" i="3"/>
  <c r="S148" i="21"/>
  <c r="AN32" i="3" s="1"/>
  <c r="AH462" i="11"/>
  <c r="AI462" i="11"/>
  <c r="AJ462" i="11"/>
  <c r="R141" i="21"/>
  <c r="AM25" i="3" s="1"/>
  <c r="S141" i="21"/>
  <c r="AN25" i="3" s="1"/>
  <c r="R130" i="21"/>
  <c r="AM13" i="3" s="1"/>
  <c r="S130" i="21"/>
  <c r="AN13" i="3" s="1"/>
  <c r="R132" i="21"/>
  <c r="AM15" i="3" s="1"/>
  <c r="S132" i="21"/>
  <c r="AN15" i="3" s="1"/>
  <c r="R133" i="21"/>
  <c r="AM16" i="3" s="1"/>
  <c r="S133" i="21"/>
  <c r="AN16" i="3" s="1"/>
  <c r="R134" i="21"/>
  <c r="AM17" i="3" s="1"/>
  <c r="S134" i="21"/>
  <c r="AN17" i="3" s="1"/>
  <c r="R135" i="21"/>
  <c r="AM18" i="3" s="1"/>
  <c r="S135" i="21"/>
  <c r="AN18" i="3" s="1"/>
  <c r="R136" i="21"/>
  <c r="AM19" i="3" s="1"/>
  <c r="S136" i="21"/>
  <c r="AN19" i="3" s="1"/>
  <c r="R137" i="21"/>
  <c r="AM20" i="3" s="1"/>
  <c r="S137" i="21"/>
  <c r="AN20" i="3" s="1"/>
  <c r="S129" i="21"/>
  <c r="AN12" i="3" s="1"/>
  <c r="R129" i="21"/>
  <c r="AM12" i="3" s="1"/>
  <c r="S128" i="21"/>
  <c r="AN11" i="3" s="1"/>
  <c r="R128" i="21"/>
  <c r="AM11" i="3" s="1"/>
  <c r="S127" i="21"/>
  <c r="AN9" i="3" s="1"/>
  <c r="R127" i="21"/>
  <c r="AM9" i="3" s="1"/>
  <c r="S126" i="21"/>
  <c r="AN10" i="3" s="1"/>
  <c r="R126" i="21"/>
  <c r="AM10" i="3" s="1"/>
  <c r="R125" i="21"/>
  <c r="AM8" i="3" s="1"/>
  <c r="S125" i="21"/>
  <c r="AN8" i="3" s="1"/>
  <c r="R124" i="21"/>
  <c r="AM7" i="3" s="1"/>
  <c r="S124" i="21"/>
  <c r="AN7" i="3" s="1"/>
  <c r="AI62" i="3"/>
  <c r="K176" i="21"/>
  <c r="AJ62" i="3" s="1"/>
  <c r="L176" i="21"/>
  <c r="AK62" i="3" s="1"/>
  <c r="AI63" i="3"/>
  <c r="K177" i="21"/>
  <c r="AJ63" i="3"/>
  <c r="L177" i="21"/>
  <c r="AK63" i="3" s="1"/>
  <c r="AE488" i="11"/>
  <c r="AF488" i="11"/>
  <c r="AG488" i="11"/>
  <c r="AG486" i="11"/>
  <c r="AF486" i="11"/>
  <c r="AF551" i="11" s="1"/>
  <c r="K171" i="21" s="1"/>
  <c r="AJ57" i="3" s="1"/>
  <c r="AE486" i="11"/>
  <c r="L169" i="21"/>
  <c r="AK55" i="3" s="1"/>
  <c r="K169" i="21"/>
  <c r="AJ55" i="3"/>
  <c r="AI55" i="3"/>
  <c r="L168" i="21"/>
  <c r="AK54" i="3" s="1"/>
  <c r="K168" i="21"/>
  <c r="AJ54" i="3" s="1"/>
  <c r="L167" i="21"/>
  <c r="AK53" i="3" s="1"/>
  <c r="K167" i="21"/>
  <c r="AJ53" i="3"/>
  <c r="AI53" i="3"/>
  <c r="K163" i="21"/>
  <c r="AJ47" i="3"/>
  <c r="L163" i="21"/>
  <c r="AK47" i="3" s="1"/>
  <c r="J163" i="21"/>
  <c r="AI47" i="3"/>
  <c r="AF472" i="11"/>
  <c r="AG472" i="11"/>
  <c r="K156" i="21"/>
  <c r="AJ41" i="3" s="1"/>
  <c r="L156" i="21"/>
  <c r="AK41" i="3" s="1"/>
  <c r="J156" i="21"/>
  <c r="AI41" i="3" s="1"/>
  <c r="L151" i="21"/>
  <c r="AK36" i="3" s="1"/>
  <c r="K151" i="21"/>
  <c r="AJ36" i="3" s="1"/>
  <c r="J151" i="21"/>
  <c r="AI36" i="3" s="1"/>
  <c r="K150" i="21"/>
  <c r="AJ35" i="3" s="1"/>
  <c r="L150" i="21"/>
  <c r="AK35" i="3" s="1"/>
  <c r="J150" i="21"/>
  <c r="AI35" i="3" s="1"/>
  <c r="AE462" i="11"/>
  <c r="AE527" i="11" s="1"/>
  <c r="J149" i="21" s="1"/>
  <c r="AI33" i="3" s="1"/>
  <c r="J146" i="21"/>
  <c r="AI30" i="3" s="1"/>
  <c r="K146" i="21"/>
  <c r="AJ30" i="3"/>
  <c r="L146" i="21"/>
  <c r="AK30" i="3"/>
  <c r="J147" i="21"/>
  <c r="AI31" i="3" s="1"/>
  <c r="K147" i="21"/>
  <c r="AJ31" i="3" s="1"/>
  <c r="L147" i="21"/>
  <c r="AK31" i="3"/>
  <c r="J148" i="21"/>
  <c r="AI32" i="3"/>
  <c r="K148" i="21"/>
  <c r="AJ32" i="3" s="1"/>
  <c r="L148" i="21"/>
  <c r="AK32" i="3" s="1"/>
  <c r="AF462" i="11"/>
  <c r="AG462" i="11"/>
  <c r="J145" i="21"/>
  <c r="AI29" i="3"/>
  <c r="K145" i="21"/>
  <c r="AJ29" i="3" s="1"/>
  <c r="L145" i="21"/>
  <c r="AK29" i="3"/>
  <c r="J141" i="21"/>
  <c r="AI25" i="3" s="1"/>
  <c r="K141" i="21"/>
  <c r="AJ25" i="3"/>
  <c r="L141" i="21"/>
  <c r="AK25" i="3" s="1"/>
  <c r="AE456" i="11"/>
  <c r="AF456" i="11"/>
  <c r="AG456" i="11"/>
  <c r="J132" i="21"/>
  <c r="AI15" i="3" s="1"/>
  <c r="K132" i="21"/>
  <c r="AJ15" i="3"/>
  <c r="L132" i="21"/>
  <c r="AK15" i="3"/>
  <c r="J133" i="21"/>
  <c r="AI16" i="3" s="1"/>
  <c r="K133" i="21"/>
  <c r="AJ16" i="3" s="1"/>
  <c r="L133" i="21"/>
  <c r="AK16" i="3"/>
  <c r="J134" i="21"/>
  <c r="AI17" i="3"/>
  <c r="K134" i="21"/>
  <c r="AJ17" i="3"/>
  <c r="L134" i="21"/>
  <c r="AK17" i="3" s="1"/>
  <c r="J135" i="21"/>
  <c r="AI18" i="3"/>
  <c r="K135" i="21"/>
  <c r="AJ18" i="3"/>
  <c r="L135" i="21"/>
  <c r="AK18" i="3"/>
  <c r="J136" i="21"/>
  <c r="AI19" i="3" s="1"/>
  <c r="K136" i="21"/>
  <c r="AJ19" i="3"/>
  <c r="L136" i="21"/>
  <c r="AK19" i="3"/>
  <c r="J137" i="21"/>
  <c r="AI20" i="3"/>
  <c r="K137" i="21"/>
  <c r="AJ20" i="3" s="1"/>
  <c r="L137" i="21"/>
  <c r="AK20" i="3"/>
  <c r="J129" i="21"/>
  <c r="AI12" i="3"/>
  <c r="K129" i="21"/>
  <c r="AJ12" i="3"/>
  <c r="L129" i="21"/>
  <c r="AK12" i="3" s="1"/>
  <c r="J130" i="21"/>
  <c r="AI13" i="3"/>
  <c r="K130" i="21"/>
  <c r="AJ13" i="3"/>
  <c r="L130" i="21"/>
  <c r="AK13" i="3"/>
  <c r="K128" i="21"/>
  <c r="AJ11" i="3" s="1"/>
  <c r="L128" i="21"/>
  <c r="AK11" i="3" s="1"/>
  <c r="K126" i="21"/>
  <c r="AJ10" i="3"/>
  <c r="L126" i="21"/>
  <c r="AK10" i="3"/>
  <c r="J126" i="21"/>
  <c r="AI10" i="3" s="1"/>
  <c r="K127" i="21"/>
  <c r="AJ9" i="3" s="1"/>
  <c r="L127" i="21"/>
  <c r="AK9" i="3"/>
  <c r="J127" i="21"/>
  <c r="AI9" i="3"/>
  <c r="J125" i="21"/>
  <c r="AI8" i="3" s="1"/>
  <c r="K125" i="21"/>
  <c r="AJ8" i="3" s="1"/>
  <c r="L125" i="21"/>
  <c r="AK8" i="3" s="1"/>
  <c r="K124" i="21"/>
  <c r="AJ7" i="3" s="1"/>
  <c r="L124" i="21"/>
  <c r="AK7" i="3" s="1"/>
  <c r="J124" i="21"/>
  <c r="AI7" i="3" s="1"/>
  <c r="I1478" i="11"/>
  <c r="I1492" i="11" s="1"/>
  <c r="E211" i="21" s="1"/>
  <c r="AH63" i="3" s="1"/>
  <c r="C63" i="3" s="1"/>
  <c r="E79" i="2" s="1"/>
  <c r="G150" i="2" s="1"/>
  <c r="I150" i="2" s="1"/>
  <c r="I1449" i="11"/>
  <c r="I1463" i="11" s="1"/>
  <c r="I1477" i="11"/>
  <c r="I1491" i="11" s="1"/>
  <c r="I1448" i="11"/>
  <c r="I1462" i="11" s="1"/>
  <c r="B210" i="21" s="1"/>
  <c r="AG57" i="3" s="1"/>
  <c r="I1476" i="11"/>
  <c r="I1490" i="11" s="1"/>
  <c r="I1447" i="11"/>
  <c r="I1461" i="11" s="1"/>
  <c r="I1475" i="11"/>
  <c r="I1489" i="11" s="1"/>
  <c r="I1446" i="11"/>
  <c r="I1460" i="11" s="1"/>
  <c r="B206" i="21" s="1"/>
  <c r="AG49" i="3" s="1"/>
  <c r="I1474" i="11"/>
  <c r="I1488" i="11" s="1"/>
  <c r="E205" i="21" s="1"/>
  <c r="AH40" i="3" s="1"/>
  <c r="C40" i="3" s="1"/>
  <c r="I1445" i="11"/>
  <c r="I1459" i="11" s="1"/>
  <c r="I1473" i="11"/>
  <c r="I1487" i="11" s="1"/>
  <c r="I1444" i="11"/>
  <c r="I1458" i="11" s="1"/>
  <c r="B204" i="21" s="1"/>
  <c r="AG44" i="3" s="1"/>
  <c r="I1472" i="11"/>
  <c r="I1486" i="11" s="1"/>
  <c r="I1443" i="11"/>
  <c r="I1457" i="11" s="1"/>
  <c r="I1471" i="11"/>
  <c r="I1485" i="11" s="1"/>
  <c r="I1442" i="11"/>
  <c r="I1456" i="11" s="1"/>
  <c r="B202" i="21" s="1"/>
  <c r="AG23" i="3" s="1"/>
  <c r="I1470" i="11"/>
  <c r="I1484" i="11" s="1"/>
  <c r="E201" i="21" s="1"/>
  <c r="AH34" i="3" s="1"/>
  <c r="C34" i="3" s="1"/>
  <c r="E50" i="2" s="1"/>
  <c r="G121" i="2" s="1"/>
  <c r="I121" i="2" s="1"/>
  <c r="I1441" i="11"/>
  <c r="I1455" i="11" s="1"/>
  <c r="I1469" i="11"/>
  <c r="I1483" i="11" s="1"/>
  <c r="I1440" i="11"/>
  <c r="I1454" i="11" s="1"/>
  <c r="B200" i="21" s="1"/>
  <c r="AG27" i="3" s="1"/>
  <c r="I1468" i="11"/>
  <c r="I1482" i="11" s="1"/>
  <c r="I1439" i="11"/>
  <c r="I1453" i="11" s="1"/>
  <c r="I1467" i="11"/>
  <c r="I1481" i="11" s="1"/>
  <c r="I1438" i="11"/>
  <c r="I1452" i="11" s="1"/>
  <c r="B198" i="21" s="1"/>
  <c r="AG42" i="3" s="1"/>
  <c r="E1414" i="11"/>
  <c r="J1414" i="11" s="1"/>
  <c r="E192" i="21" s="1"/>
  <c r="D1414" i="11"/>
  <c r="I1414" i="11" s="1"/>
  <c r="C1414" i="11"/>
  <c r="H1414" i="11" s="1"/>
  <c r="B1414" i="11"/>
  <c r="G1414" i="11" s="1"/>
  <c r="B192" i="21" s="1"/>
  <c r="E1409" i="11"/>
  <c r="J1409" i="11" s="1"/>
  <c r="D1409" i="11"/>
  <c r="I1409" i="11" s="1"/>
  <c r="C1409" i="11"/>
  <c r="H1409" i="11" s="1"/>
  <c r="B1409" i="11"/>
  <c r="G1409" i="11" s="1"/>
  <c r="B191" i="21" s="1"/>
  <c r="E1382" i="11"/>
  <c r="J1382" i="11" s="1"/>
  <c r="D1382" i="11"/>
  <c r="I1382" i="11" s="1"/>
  <c r="C1382" i="11"/>
  <c r="H1382" i="11" s="1"/>
  <c r="B1382" i="11"/>
  <c r="G1382" i="11" s="1"/>
  <c r="B190" i="21" s="1"/>
  <c r="E1432" i="11"/>
  <c r="J1432" i="11" s="1"/>
  <c r="D1432" i="11"/>
  <c r="I1432" i="11" s="1"/>
  <c r="C1432" i="11"/>
  <c r="H1432" i="11" s="1"/>
  <c r="B1432" i="11"/>
  <c r="G1432" i="11" s="1"/>
  <c r="B189" i="21" s="1"/>
  <c r="E1431" i="11"/>
  <c r="J1431" i="11" s="1"/>
  <c r="E188" i="21" s="1"/>
  <c r="D1431" i="11"/>
  <c r="I1431" i="11" s="1"/>
  <c r="C1431" i="11"/>
  <c r="H1431" i="11" s="1"/>
  <c r="B1431" i="11"/>
  <c r="G1431" i="11" s="1"/>
  <c r="B188" i="21" s="1"/>
  <c r="E1430" i="11"/>
  <c r="J1430" i="11" s="1"/>
  <c r="D1430" i="11"/>
  <c r="I1430" i="11" s="1"/>
  <c r="C1430" i="11"/>
  <c r="H1430" i="11" s="1"/>
  <c r="B1430" i="11"/>
  <c r="G1430" i="11" s="1"/>
  <c r="B187" i="21" s="1"/>
  <c r="E1429" i="11"/>
  <c r="J1429" i="11" s="1"/>
  <c r="E186" i="21" s="1"/>
  <c r="D1429" i="11"/>
  <c r="I1429" i="11" s="1"/>
  <c r="C1429" i="11"/>
  <c r="H1429" i="11" s="1"/>
  <c r="B1429" i="11"/>
  <c r="G1429" i="11" s="1"/>
  <c r="B186" i="21" s="1"/>
  <c r="E1428" i="11"/>
  <c r="J1428" i="11" s="1"/>
  <c r="D1428" i="11"/>
  <c r="I1428" i="11" s="1"/>
  <c r="C1428" i="11"/>
  <c r="H1428" i="11" s="1"/>
  <c r="B1428" i="11"/>
  <c r="G1428" i="11" s="1"/>
  <c r="B185" i="21" s="1"/>
  <c r="E1427" i="11"/>
  <c r="J1427" i="11" s="1"/>
  <c r="E184" i="21" s="1"/>
  <c r="D1427" i="11"/>
  <c r="I1427" i="11" s="1"/>
  <c r="C1427" i="11"/>
  <c r="H1427" i="11" s="1"/>
  <c r="B1427" i="11"/>
  <c r="G1427" i="11" s="1"/>
  <c r="B184" i="21" s="1"/>
  <c r="E1426" i="11"/>
  <c r="J1426" i="11" s="1"/>
  <c r="D1426" i="11"/>
  <c r="I1426" i="11" s="1"/>
  <c r="C1426" i="11"/>
  <c r="H1426" i="11" s="1"/>
  <c r="B1426" i="11"/>
  <c r="G1426" i="11" s="1"/>
  <c r="B183" i="21" s="1"/>
  <c r="E1425" i="11"/>
  <c r="J1425" i="11" s="1"/>
  <c r="D1425" i="11"/>
  <c r="I1425" i="11" s="1"/>
  <c r="C1425" i="11"/>
  <c r="H1425" i="11" s="1"/>
  <c r="B1425" i="11"/>
  <c r="G1425" i="11" s="1"/>
  <c r="B182" i="21" s="1"/>
  <c r="E1424" i="11"/>
  <c r="J1424" i="11" s="1"/>
  <c r="D1424" i="11"/>
  <c r="I1424" i="11" s="1"/>
  <c r="C1424" i="11"/>
  <c r="H1424" i="11" s="1"/>
  <c r="B1424" i="11"/>
  <c r="G1424" i="11" s="1"/>
  <c r="B181" i="21" s="1"/>
  <c r="E1423" i="11"/>
  <c r="J1423" i="11" s="1"/>
  <c r="E180" i="21" s="1"/>
  <c r="D1423" i="11"/>
  <c r="I1423" i="11" s="1"/>
  <c r="C1423" i="11"/>
  <c r="H1423" i="11" s="1"/>
  <c r="B1423" i="11"/>
  <c r="G1423" i="11" s="1"/>
  <c r="B180" i="21" s="1"/>
  <c r="E1422" i="11"/>
  <c r="J1422" i="11" s="1"/>
  <c r="D1422" i="11"/>
  <c r="I1422" i="11" s="1"/>
  <c r="C1422" i="11"/>
  <c r="H1422" i="11" s="1"/>
  <c r="B1422" i="11"/>
  <c r="G1422" i="11" s="1"/>
  <c r="B179" i="21" s="1"/>
  <c r="E1421" i="11"/>
  <c r="J1421" i="11" s="1"/>
  <c r="E178" i="21" s="1"/>
  <c r="D1421" i="11"/>
  <c r="I1421" i="11" s="1"/>
  <c r="C1421" i="11"/>
  <c r="H1421" i="11" s="1"/>
  <c r="B1421" i="11"/>
  <c r="G1421" i="11" s="1"/>
  <c r="B178" i="21" s="1"/>
  <c r="E1420" i="11"/>
  <c r="J1420" i="11" s="1"/>
  <c r="D1420" i="11"/>
  <c r="I1420" i="11" s="1"/>
  <c r="C1420" i="11"/>
  <c r="H1420" i="11" s="1"/>
  <c r="B1420" i="11"/>
  <c r="G1420" i="11" s="1"/>
  <c r="B177" i="21" s="1"/>
  <c r="E1419" i="11"/>
  <c r="J1419" i="11" s="1"/>
  <c r="E176" i="21" s="1"/>
  <c r="D1419" i="11"/>
  <c r="I1419" i="11" s="1"/>
  <c r="C1419" i="11"/>
  <c r="H1419" i="11" s="1"/>
  <c r="B1419" i="11"/>
  <c r="G1419" i="11" s="1"/>
  <c r="B176" i="21" s="1"/>
  <c r="E1418" i="11"/>
  <c r="J1418" i="11" s="1"/>
  <c r="D1418" i="11"/>
  <c r="I1418" i="11" s="1"/>
  <c r="C1418" i="11"/>
  <c r="H1418" i="11" s="1"/>
  <c r="B1418" i="11"/>
  <c r="G1418" i="11" s="1"/>
  <c r="B175" i="21" s="1"/>
  <c r="E1417" i="11"/>
  <c r="J1417" i="11" s="1"/>
  <c r="D1417" i="11"/>
  <c r="I1417" i="11" s="1"/>
  <c r="C1417" i="11"/>
  <c r="H1417" i="11" s="1"/>
  <c r="B1417" i="11"/>
  <c r="G1417" i="11" s="1"/>
  <c r="B174" i="21" s="1"/>
  <c r="E1416" i="11"/>
  <c r="J1416" i="11" s="1"/>
  <c r="D1416" i="11"/>
  <c r="I1416" i="11" s="1"/>
  <c r="C1416" i="11"/>
  <c r="H1416" i="11" s="1"/>
  <c r="B1416" i="11"/>
  <c r="G1416" i="11" s="1"/>
  <c r="B173" i="21" s="1"/>
  <c r="E1415" i="11"/>
  <c r="J1415" i="11" s="1"/>
  <c r="E172" i="21" s="1"/>
  <c r="D1415" i="11"/>
  <c r="I1415" i="11" s="1"/>
  <c r="C1415" i="11"/>
  <c r="H1415" i="11" s="1"/>
  <c r="B1415" i="11"/>
  <c r="G1415" i="11" s="1"/>
  <c r="B172" i="21" s="1"/>
  <c r="E1413" i="11"/>
  <c r="J1413" i="11" s="1"/>
  <c r="D1413" i="11"/>
  <c r="I1413" i="11" s="1"/>
  <c r="C1413" i="11"/>
  <c r="H1413" i="11" s="1"/>
  <c r="B1413" i="11"/>
  <c r="G1413" i="11" s="1"/>
  <c r="B171" i="21" s="1"/>
  <c r="E1412" i="11"/>
  <c r="J1412" i="11" s="1"/>
  <c r="E170" i="21" s="1"/>
  <c r="D1412" i="11"/>
  <c r="I1412" i="11" s="1"/>
  <c r="C1412" i="11"/>
  <c r="H1412" i="11" s="1"/>
  <c r="B1412" i="11"/>
  <c r="G1412" i="11" s="1"/>
  <c r="B170" i="21" s="1"/>
  <c r="E1411" i="11"/>
  <c r="J1411" i="11" s="1"/>
  <c r="D1411" i="11"/>
  <c r="I1411" i="11" s="1"/>
  <c r="C1411" i="11"/>
  <c r="H1411" i="11" s="1"/>
  <c r="B1411" i="11"/>
  <c r="G1411" i="11" s="1"/>
  <c r="B169" i="21" s="1"/>
  <c r="E1410" i="11"/>
  <c r="J1410" i="11" s="1"/>
  <c r="E168" i="21" s="1"/>
  <c r="D1410" i="11"/>
  <c r="I1410" i="11" s="1"/>
  <c r="C1410" i="11"/>
  <c r="H1410" i="11" s="1"/>
  <c r="B1410" i="11"/>
  <c r="G1410" i="11" s="1"/>
  <c r="B168" i="21" s="1"/>
  <c r="E1408" i="11"/>
  <c r="J1408" i="11" s="1"/>
  <c r="D1408" i="11"/>
  <c r="I1408" i="11" s="1"/>
  <c r="C1408" i="11"/>
  <c r="H1408" i="11" s="1"/>
  <c r="B1408" i="11"/>
  <c r="G1408" i="11" s="1"/>
  <c r="B167" i="21" s="1"/>
  <c r="E1407" i="11"/>
  <c r="J1407" i="11" s="1"/>
  <c r="D1407" i="11"/>
  <c r="I1407" i="11" s="1"/>
  <c r="C1407" i="11"/>
  <c r="H1407" i="11" s="1"/>
  <c r="B1407" i="11"/>
  <c r="G1407" i="11" s="1"/>
  <c r="B166" i="21" s="1"/>
  <c r="E1406" i="11"/>
  <c r="J1406" i="11" s="1"/>
  <c r="D1406" i="11"/>
  <c r="I1406" i="11" s="1"/>
  <c r="C1406" i="11"/>
  <c r="H1406" i="11" s="1"/>
  <c r="B1406" i="11"/>
  <c r="G1406" i="11" s="1"/>
  <c r="B165" i="21" s="1"/>
  <c r="E1405" i="11"/>
  <c r="J1405" i="11" s="1"/>
  <c r="E164" i="21" s="1"/>
  <c r="D1405" i="11"/>
  <c r="I1405" i="11" s="1"/>
  <c r="C1405" i="11"/>
  <c r="H1405" i="11" s="1"/>
  <c r="B1405" i="11"/>
  <c r="G1405" i="11" s="1"/>
  <c r="B164" i="21" s="1"/>
  <c r="E1404" i="11"/>
  <c r="J1404" i="11" s="1"/>
  <c r="D1404" i="11"/>
  <c r="I1404" i="11" s="1"/>
  <c r="C1404" i="11"/>
  <c r="H1404" i="11" s="1"/>
  <c r="B1404" i="11"/>
  <c r="G1404" i="11" s="1"/>
  <c r="B163" i="21" s="1"/>
  <c r="E1403" i="11"/>
  <c r="J1403" i="11" s="1"/>
  <c r="E162" i="21" s="1"/>
  <c r="D1403" i="11"/>
  <c r="I1403" i="11" s="1"/>
  <c r="C1403" i="11"/>
  <c r="H1403" i="11" s="1"/>
  <c r="B1403" i="11"/>
  <c r="G1403" i="11" s="1"/>
  <c r="B162" i="21" s="1"/>
  <c r="E1402" i="11"/>
  <c r="J1402" i="11" s="1"/>
  <c r="D1402" i="11"/>
  <c r="I1402" i="11" s="1"/>
  <c r="C1402" i="11"/>
  <c r="H1402" i="11" s="1"/>
  <c r="B1402" i="11"/>
  <c r="G1402" i="11" s="1"/>
  <c r="B161" i="21" s="1"/>
  <c r="E1401" i="11"/>
  <c r="J1401" i="11" s="1"/>
  <c r="E160" i="21" s="1"/>
  <c r="D1401" i="11"/>
  <c r="I1401" i="11" s="1"/>
  <c r="C1401" i="11"/>
  <c r="H1401" i="11" s="1"/>
  <c r="B1401" i="11"/>
  <c r="G1401" i="11" s="1"/>
  <c r="B160" i="21" s="1"/>
  <c r="E1400" i="11"/>
  <c r="J1400" i="11" s="1"/>
  <c r="D1400" i="11"/>
  <c r="I1400" i="11" s="1"/>
  <c r="C1400" i="11"/>
  <c r="H1400" i="11" s="1"/>
  <c r="B1400" i="11"/>
  <c r="G1400" i="11" s="1"/>
  <c r="B159" i="21" s="1"/>
  <c r="E1399" i="11"/>
  <c r="J1399" i="11" s="1"/>
  <c r="D1399" i="11"/>
  <c r="I1399" i="11" s="1"/>
  <c r="C1399" i="11"/>
  <c r="H1399" i="11" s="1"/>
  <c r="B1399" i="11"/>
  <c r="G1399" i="11" s="1"/>
  <c r="B158" i="21" s="1"/>
  <c r="E1398" i="11"/>
  <c r="J1398" i="11" s="1"/>
  <c r="D1398" i="11"/>
  <c r="I1398" i="11" s="1"/>
  <c r="C1398" i="11"/>
  <c r="H1398" i="11" s="1"/>
  <c r="B1398" i="11"/>
  <c r="G1398" i="11" s="1"/>
  <c r="B157" i="21" s="1"/>
  <c r="E1397" i="11"/>
  <c r="J1397" i="11" s="1"/>
  <c r="E156" i="21" s="1"/>
  <c r="D1397" i="11"/>
  <c r="I1397" i="11" s="1"/>
  <c r="C1397" i="11"/>
  <c r="H1397" i="11" s="1"/>
  <c r="B1397" i="11"/>
  <c r="G1397" i="11" s="1"/>
  <c r="B156" i="21" s="1"/>
  <c r="E1396" i="11"/>
  <c r="J1396" i="11" s="1"/>
  <c r="D1396" i="11"/>
  <c r="I1396" i="11" s="1"/>
  <c r="C1396" i="11"/>
  <c r="H1396" i="11" s="1"/>
  <c r="B1396" i="11"/>
  <c r="G1396" i="11" s="1"/>
  <c r="B155" i="21" s="1"/>
  <c r="E1395" i="11"/>
  <c r="J1395" i="11" s="1"/>
  <c r="E154" i="21" s="1"/>
  <c r="D1395" i="11"/>
  <c r="I1395" i="11" s="1"/>
  <c r="C1395" i="11"/>
  <c r="H1395" i="11" s="1"/>
  <c r="B1395" i="11"/>
  <c r="G1395" i="11" s="1"/>
  <c r="B154" i="21" s="1"/>
  <c r="E1394" i="11"/>
  <c r="J1394" i="11" s="1"/>
  <c r="D1394" i="11"/>
  <c r="I1394" i="11" s="1"/>
  <c r="C1394" i="11"/>
  <c r="H1394" i="11" s="1"/>
  <c r="B1394" i="11"/>
  <c r="G1394" i="11" s="1"/>
  <c r="B153" i="21" s="1"/>
  <c r="E1393" i="11"/>
  <c r="J1393" i="11" s="1"/>
  <c r="E152" i="21" s="1"/>
  <c r="D1393" i="11"/>
  <c r="I1393" i="11" s="1"/>
  <c r="C1393" i="11"/>
  <c r="H1393" i="11" s="1"/>
  <c r="B1393" i="11"/>
  <c r="G1393" i="11" s="1"/>
  <c r="B152" i="21" s="1"/>
  <c r="E1392" i="11"/>
  <c r="J1392" i="11" s="1"/>
  <c r="D1392" i="11"/>
  <c r="I1392" i="11" s="1"/>
  <c r="C1392" i="11"/>
  <c r="H1392" i="11" s="1"/>
  <c r="B1392" i="11"/>
  <c r="G1392" i="11" s="1"/>
  <c r="B151" i="21" s="1"/>
  <c r="E1391" i="11"/>
  <c r="J1391" i="11" s="1"/>
  <c r="D1391" i="11"/>
  <c r="I1391" i="11" s="1"/>
  <c r="C1391" i="11"/>
  <c r="H1391" i="11" s="1"/>
  <c r="B1391" i="11"/>
  <c r="G1391" i="11" s="1"/>
  <c r="B150" i="21" s="1"/>
  <c r="E1390" i="11"/>
  <c r="J1390" i="11" s="1"/>
  <c r="D1390" i="11"/>
  <c r="I1390" i="11" s="1"/>
  <c r="C1390" i="11"/>
  <c r="H1390" i="11" s="1"/>
  <c r="B1390" i="11"/>
  <c r="G1390" i="11" s="1"/>
  <c r="B149" i="21" s="1"/>
  <c r="E1389" i="11"/>
  <c r="J1389" i="11" s="1"/>
  <c r="E148" i="21" s="1"/>
  <c r="D1389" i="11"/>
  <c r="I1389" i="11" s="1"/>
  <c r="C1389" i="11"/>
  <c r="H1389" i="11" s="1"/>
  <c r="B1389" i="11"/>
  <c r="G1389" i="11" s="1"/>
  <c r="B148" i="21" s="1"/>
  <c r="E1388" i="11"/>
  <c r="J1388" i="11" s="1"/>
  <c r="D1388" i="11"/>
  <c r="I1388" i="11" s="1"/>
  <c r="C1388" i="11"/>
  <c r="H1388" i="11" s="1"/>
  <c r="B1388" i="11"/>
  <c r="G1388" i="11" s="1"/>
  <c r="B147" i="21" s="1"/>
  <c r="E1387" i="11"/>
  <c r="J1387" i="11" s="1"/>
  <c r="E146" i="21" s="1"/>
  <c r="D1387" i="11"/>
  <c r="I1387" i="11" s="1"/>
  <c r="C1387" i="11"/>
  <c r="H1387" i="11" s="1"/>
  <c r="B1387" i="11"/>
  <c r="G1387" i="11" s="1"/>
  <c r="B146" i="21" s="1"/>
  <c r="E1386" i="11"/>
  <c r="J1386" i="11" s="1"/>
  <c r="D1386" i="11"/>
  <c r="I1386" i="11" s="1"/>
  <c r="C1386" i="11"/>
  <c r="H1386" i="11" s="1"/>
  <c r="B1386" i="11"/>
  <c r="G1386" i="11" s="1"/>
  <c r="B145" i="21" s="1"/>
  <c r="E1385" i="11"/>
  <c r="J1385" i="11" s="1"/>
  <c r="E144" i="21" s="1"/>
  <c r="D1385" i="11"/>
  <c r="I1385" i="11" s="1"/>
  <c r="C1385" i="11"/>
  <c r="H1385" i="11" s="1"/>
  <c r="B1385" i="11"/>
  <c r="G1385" i="11" s="1"/>
  <c r="B144" i="21" s="1"/>
  <c r="E1384" i="11"/>
  <c r="J1384" i="11" s="1"/>
  <c r="D1384" i="11"/>
  <c r="I1384" i="11" s="1"/>
  <c r="C1384" i="11"/>
  <c r="H1384" i="11"/>
  <c r="C143" i="21" s="1"/>
  <c r="B1384" i="11"/>
  <c r="G1384" i="11" s="1"/>
  <c r="B143" i="21" s="1"/>
  <c r="E1383" i="11"/>
  <c r="J1383" i="11"/>
  <c r="E142" i="21" s="1"/>
  <c r="D1383" i="11"/>
  <c r="I1383" i="11" s="1"/>
  <c r="C1383" i="11"/>
  <c r="H1383" i="11"/>
  <c r="C142" i="21" s="1"/>
  <c r="B1383" i="11"/>
  <c r="G1383" i="11" s="1"/>
  <c r="E1381" i="11"/>
  <c r="J1381" i="11"/>
  <c r="E141" i="21" s="1"/>
  <c r="D1381" i="11"/>
  <c r="I1381" i="11" s="1"/>
  <c r="C1381" i="11"/>
  <c r="H1381" i="11"/>
  <c r="B1381" i="11"/>
  <c r="G1381" i="11" s="1"/>
  <c r="E1380" i="11"/>
  <c r="J1380" i="11"/>
  <c r="E140" i="21" s="1"/>
  <c r="D1380" i="11"/>
  <c r="I1380" i="11" s="1"/>
  <c r="C1380" i="11"/>
  <c r="H1380" i="11"/>
  <c r="B1380" i="11"/>
  <c r="G1380" i="11" s="1"/>
  <c r="E1379" i="11"/>
  <c r="J1379" i="11"/>
  <c r="E139" i="21" s="1"/>
  <c r="D1379" i="11"/>
  <c r="I1379" i="11" s="1"/>
  <c r="C1379" i="11"/>
  <c r="H1379" i="11"/>
  <c r="C139" i="21" s="1"/>
  <c r="B1379" i="11"/>
  <c r="G1379" i="11" s="1"/>
  <c r="B139" i="21" s="1"/>
  <c r="E1378" i="11"/>
  <c r="J1378" i="11"/>
  <c r="E138" i="21" s="1"/>
  <c r="D1378" i="11"/>
  <c r="I1378" i="11" s="1"/>
  <c r="C1378" i="11"/>
  <c r="H1378" i="11"/>
  <c r="C138" i="21" s="1"/>
  <c r="B1378" i="11"/>
  <c r="G1378" i="11" s="1"/>
  <c r="E1377" i="11"/>
  <c r="J1377" i="11"/>
  <c r="E137" i="21" s="1"/>
  <c r="D1377" i="11"/>
  <c r="I1377" i="11" s="1"/>
  <c r="C1377" i="11"/>
  <c r="H1377" i="11"/>
  <c r="B1377" i="11"/>
  <c r="G1377" i="11" s="1"/>
  <c r="E1376" i="11"/>
  <c r="J1376" i="11"/>
  <c r="E136" i="21" s="1"/>
  <c r="D1376" i="11"/>
  <c r="I1376" i="11" s="1"/>
  <c r="C1376" i="11"/>
  <c r="H1376" i="11" s="1"/>
  <c r="C136" i="21" s="1"/>
  <c r="B1376" i="11"/>
  <c r="G1376" i="11" s="1"/>
  <c r="E1375" i="11"/>
  <c r="J1375" i="11" s="1"/>
  <c r="E135" i="21" s="1"/>
  <c r="D1375" i="11"/>
  <c r="I1375" i="11" s="1"/>
  <c r="C1375" i="11"/>
  <c r="H1375" i="11" s="1"/>
  <c r="C135" i="21" s="1"/>
  <c r="B1375" i="11"/>
  <c r="G1375" i="11" s="1"/>
  <c r="B135" i="21" s="1"/>
  <c r="E1374" i="11"/>
  <c r="J1374" i="11"/>
  <c r="E134" i="21" s="1"/>
  <c r="D1374" i="11"/>
  <c r="I1374" i="11"/>
  <c r="C1374" i="11"/>
  <c r="H1374" i="11" s="1"/>
  <c r="C134" i="21" s="1"/>
  <c r="B1374" i="11"/>
  <c r="G1374" i="11" s="1"/>
  <c r="B134" i="21" s="1"/>
  <c r="E1373" i="11"/>
  <c r="J1373" i="11"/>
  <c r="E133" i="21" s="1"/>
  <c r="D1373" i="11"/>
  <c r="I1373" i="11"/>
  <c r="C1373" i="11"/>
  <c r="H1373" i="11" s="1"/>
  <c r="C133" i="21" s="1"/>
  <c r="B1373" i="11"/>
  <c r="G1373" i="11" s="1"/>
  <c r="B133" i="21" s="1"/>
  <c r="E1372" i="11"/>
  <c r="J1372" i="11"/>
  <c r="E132" i="21" s="1"/>
  <c r="D1372" i="11"/>
  <c r="I1372" i="11"/>
  <c r="C1372" i="11"/>
  <c r="H1372" i="11" s="1"/>
  <c r="C132" i="21" s="1"/>
  <c r="B1372" i="11"/>
  <c r="G1372" i="11" s="1"/>
  <c r="B132" i="21" s="1"/>
  <c r="E1371" i="11"/>
  <c r="J1371" i="11"/>
  <c r="E131" i="21" s="1"/>
  <c r="D1371" i="11"/>
  <c r="I1371" i="11"/>
  <c r="C1371" i="11"/>
  <c r="H1371" i="11" s="1"/>
  <c r="C131" i="21" s="1"/>
  <c r="B1371" i="11"/>
  <c r="G1371" i="11" s="1"/>
  <c r="B131" i="21" s="1"/>
  <c r="E1370" i="11"/>
  <c r="J1370" i="11"/>
  <c r="E130" i="21" s="1"/>
  <c r="D1370" i="11"/>
  <c r="I1370" i="11"/>
  <c r="C1370" i="11"/>
  <c r="H1370" i="11" s="1"/>
  <c r="C130" i="21" s="1"/>
  <c r="B1370" i="11"/>
  <c r="G1370" i="11" s="1"/>
  <c r="B130" i="21" s="1"/>
  <c r="E1369" i="11"/>
  <c r="J1369" i="11"/>
  <c r="E129" i="21" s="1"/>
  <c r="D1369" i="11"/>
  <c r="I1369" i="11"/>
  <c r="C1369" i="11"/>
  <c r="H1369" i="11" s="1"/>
  <c r="C129" i="21" s="1"/>
  <c r="B1369" i="11"/>
  <c r="G1369" i="11" s="1"/>
  <c r="B129" i="21" s="1"/>
  <c r="E1368" i="11"/>
  <c r="J1368" i="11"/>
  <c r="E128" i="21" s="1"/>
  <c r="D1368" i="11"/>
  <c r="I1368" i="11"/>
  <c r="C1368" i="11"/>
  <c r="H1368" i="11" s="1"/>
  <c r="C128" i="21" s="1"/>
  <c r="B1368" i="11"/>
  <c r="G1368" i="11" s="1"/>
  <c r="B128" i="21" s="1"/>
  <c r="E1367" i="11"/>
  <c r="J1367" i="11"/>
  <c r="E127" i="21" s="1"/>
  <c r="D1367" i="11"/>
  <c r="I1367" i="11"/>
  <c r="C1367" i="11"/>
  <c r="H1367" i="11" s="1"/>
  <c r="C127" i="21" s="1"/>
  <c r="B1367" i="11"/>
  <c r="G1367" i="11" s="1"/>
  <c r="B127" i="21" s="1"/>
  <c r="E1366" i="11"/>
  <c r="J1366" i="11"/>
  <c r="E126" i="21" s="1"/>
  <c r="D1366" i="11"/>
  <c r="I1366" i="11"/>
  <c r="C1366" i="11"/>
  <c r="H1366" i="11" s="1"/>
  <c r="C126" i="21" s="1"/>
  <c r="B1366" i="11"/>
  <c r="G1366" i="11" s="1"/>
  <c r="B126" i="21" s="1"/>
  <c r="E1365" i="11"/>
  <c r="J1365" i="11"/>
  <c r="E125" i="21" s="1"/>
  <c r="D1365" i="11"/>
  <c r="I1365" i="11"/>
  <c r="C1365" i="11"/>
  <c r="H1365" i="11" s="1"/>
  <c r="C125" i="21" s="1"/>
  <c r="B1365" i="11"/>
  <c r="G1365" i="11" s="1"/>
  <c r="B125" i="21" s="1"/>
  <c r="E1364" i="11"/>
  <c r="J1364" i="11"/>
  <c r="E124" i="21" s="1"/>
  <c r="D1364" i="11"/>
  <c r="I1364" i="11"/>
  <c r="C1364" i="11"/>
  <c r="H1364" i="11" s="1"/>
  <c r="C124" i="21" s="1"/>
  <c r="B1364" i="11"/>
  <c r="G1364" i="11" s="1"/>
  <c r="B124" i="21" s="1"/>
  <c r="E1363" i="11"/>
  <c r="J1363" i="11"/>
  <c r="E123" i="21" s="1"/>
  <c r="D1363" i="11"/>
  <c r="I1363" i="11"/>
  <c r="C1363" i="11"/>
  <c r="H1363" i="11" s="1"/>
  <c r="C123" i="21" s="1"/>
  <c r="B1363" i="11"/>
  <c r="G1363" i="11" s="1"/>
  <c r="B123" i="21" s="1"/>
  <c r="E1362" i="11"/>
  <c r="J1362" i="11"/>
  <c r="E122" i="21" s="1"/>
  <c r="D1362" i="11"/>
  <c r="I1362" i="11"/>
  <c r="C1362" i="11"/>
  <c r="H1362" i="11" s="1"/>
  <c r="C122" i="21" s="1"/>
  <c r="B1362" i="11"/>
  <c r="G1362" i="11" s="1"/>
  <c r="B122" i="21" s="1"/>
  <c r="E1361" i="11"/>
  <c r="J1361" i="11"/>
  <c r="E121" i="21" s="1"/>
  <c r="D1361" i="11"/>
  <c r="I1361" i="11"/>
  <c r="C1361" i="11"/>
  <c r="H1361" i="11" s="1"/>
  <c r="C121" i="21" s="1"/>
  <c r="B1361" i="11"/>
  <c r="G1361" i="11" s="1"/>
  <c r="B121" i="21" s="1"/>
  <c r="E1360" i="11"/>
  <c r="J1360" i="11"/>
  <c r="E120" i="21" s="1"/>
  <c r="D1360" i="11"/>
  <c r="I1360" i="11"/>
  <c r="C1360" i="11"/>
  <c r="H1360" i="11" s="1"/>
  <c r="C120" i="21" s="1"/>
  <c r="B1360" i="11"/>
  <c r="G1360" i="11" s="1"/>
  <c r="B120" i="21" s="1"/>
  <c r="E1359" i="11"/>
  <c r="J1359" i="11"/>
  <c r="E119" i="21" s="1"/>
  <c r="D1359" i="11"/>
  <c r="I1359" i="11"/>
  <c r="C1359" i="11"/>
  <c r="H1359" i="11" s="1"/>
  <c r="C119" i="21" s="1"/>
  <c r="B1359" i="11"/>
  <c r="G1359" i="11" s="1"/>
  <c r="B119" i="21" s="1"/>
  <c r="E1358" i="11"/>
  <c r="J1358" i="11"/>
  <c r="E118" i="21" s="1"/>
  <c r="D1358" i="11"/>
  <c r="I1358" i="11"/>
  <c r="C1358" i="11"/>
  <c r="H1358" i="11" s="1"/>
  <c r="C118" i="21" s="1"/>
  <c r="B1358" i="11"/>
  <c r="G1358" i="11" s="1"/>
  <c r="B118" i="21" s="1"/>
  <c r="B1022" i="11"/>
  <c r="E1357" i="11"/>
  <c r="J1357" i="11" s="1"/>
  <c r="E117" i="21" s="1"/>
  <c r="D1357" i="11"/>
  <c r="I1357" i="11" s="1"/>
  <c r="D117" i="21" s="1"/>
  <c r="C1357" i="11"/>
  <c r="H1357" i="11" s="1"/>
  <c r="B1357" i="11"/>
  <c r="G1357" i="11" s="1"/>
  <c r="B117" i="21" s="1"/>
  <c r="C9" i="16"/>
  <c r="AD546" i="11" s="1"/>
  <c r="I544" i="11"/>
  <c r="F100" i="21" s="1"/>
  <c r="F7" i="17"/>
  <c r="E7" i="17"/>
  <c r="O535" i="11"/>
  <c r="K535" i="11"/>
  <c r="J535" i="11"/>
  <c r="K86" i="21" s="1"/>
  <c r="V42" i="3" s="1"/>
  <c r="AB535" i="11"/>
  <c r="AC535" i="11"/>
  <c r="V535" i="11"/>
  <c r="Q535" i="11"/>
  <c r="S82" i="21" s="1"/>
  <c r="AA42" i="3" s="1"/>
  <c r="R535" i="11"/>
  <c r="R82" i="21" s="1"/>
  <c r="Z42" i="3" s="1"/>
  <c r="S534" i="11"/>
  <c r="T81" i="21" s="1"/>
  <c r="AB41" i="3" s="1"/>
  <c r="F535" i="11"/>
  <c r="G535" i="11"/>
  <c r="L525" i="11"/>
  <c r="L519" i="11"/>
  <c r="E531" i="11"/>
  <c r="E78" i="21" s="1"/>
  <c r="S38" i="3" s="1"/>
  <c r="AA518" i="11"/>
  <c r="E521" i="11"/>
  <c r="D75" i="21" s="1"/>
  <c r="R27" i="3" s="1"/>
  <c r="L512" i="11"/>
  <c r="N545" i="11"/>
  <c r="X545" i="11"/>
  <c r="N543" i="11"/>
  <c r="H53" i="21" s="1"/>
  <c r="H39" i="21" s="1"/>
  <c r="G49" i="3" s="1"/>
  <c r="X543" i="11"/>
  <c r="N556" i="11"/>
  <c r="N554" i="11"/>
  <c r="X554" i="11"/>
  <c r="N553" i="11"/>
  <c r="U545" i="11"/>
  <c r="U543" i="11"/>
  <c r="N37" i="21" s="1"/>
  <c r="B545" i="11"/>
  <c r="B37" i="21" s="1"/>
  <c r="X539" i="11"/>
  <c r="N537" i="11"/>
  <c r="F6" i="17"/>
  <c r="P537" i="11"/>
  <c r="E6" i="17"/>
  <c r="O537" i="11"/>
  <c r="I36" i="21" s="1"/>
  <c r="H46" i="3" s="1"/>
  <c r="B543" i="11"/>
  <c r="B36" i="21" s="1"/>
  <c r="B25" i="21" s="1"/>
  <c r="D49" i="3" s="1"/>
  <c r="X537" i="11"/>
  <c r="P535" i="11"/>
  <c r="J33" i="21" s="1"/>
  <c r="I42" i="3" s="1"/>
  <c r="Y535" i="11"/>
  <c r="Z535" i="11"/>
  <c r="U554" i="11"/>
  <c r="B556" i="11"/>
  <c r="B31" i="21" s="1"/>
  <c r="D62" i="3" s="1"/>
  <c r="U553" i="11"/>
  <c r="B554" i="11"/>
  <c r="B30" i="21" s="1"/>
  <c r="D60" i="3" s="1"/>
  <c r="N527" i="11"/>
  <c r="J28" i="21" s="1"/>
  <c r="I33" i="3" s="1"/>
  <c r="B553" i="11"/>
  <c r="B29" i="21" s="1"/>
  <c r="D59" i="3" s="1"/>
  <c r="X521" i="11"/>
  <c r="N521" i="11"/>
  <c r="U537" i="11"/>
  <c r="W537" i="11" s="1"/>
  <c r="O23" i="21" s="1"/>
  <c r="K44" i="3" s="1"/>
  <c r="D535" i="11"/>
  <c r="C535" i="11"/>
  <c r="C23" i="21" s="1"/>
  <c r="E42" i="3" s="1"/>
  <c r="W535" i="11"/>
  <c r="O21" i="21" s="1"/>
  <c r="B537" i="11"/>
  <c r="D537" i="11" s="1"/>
  <c r="B534" i="11"/>
  <c r="B19" i="21" s="1"/>
  <c r="D41" i="3" s="1"/>
  <c r="B529" i="11"/>
  <c r="B18" i="21" s="1"/>
  <c r="D36" i="3" s="1"/>
  <c r="X510" i="11"/>
  <c r="B527" i="11"/>
  <c r="B17" i="21" s="1"/>
  <c r="D33" i="3" s="1"/>
  <c r="U521" i="11"/>
  <c r="N16" i="21" s="1"/>
  <c r="J27" i="3" s="1"/>
  <c r="B525" i="11"/>
  <c r="B16" i="21" s="1"/>
  <c r="D31" i="3" s="1"/>
  <c r="B524" i="11"/>
  <c r="B15" i="21" s="1"/>
  <c r="D30" i="3" s="1"/>
  <c r="E46" i="2" s="1"/>
  <c r="G117" i="2" s="1"/>
  <c r="I117" i="2" s="1"/>
  <c r="B521" i="11"/>
  <c r="B14" i="21" s="1"/>
  <c r="D27" i="3" s="1"/>
  <c r="B519" i="11"/>
  <c r="B13" i="21" s="1"/>
  <c r="D25" i="3" s="1"/>
  <c r="X504" i="11"/>
  <c r="X503" i="11"/>
  <c r="V11" i="21" s="1"/>
  <c r="N8" i="3" s="1"/>
  <c r="B511" i="11"/>
  <c r="B11" i="21" s="1"/>
  <c r="D16" i="3" s="1"/>
  <c r="B510" i="11"/>
  <c r="B10" i="21" s="1"/>
  <c r="D15" i="3" s="1"/>
  <c r="D13" i="21"/>
  <c r="C14" i="21"/>
  <c r="C15" i="21"/>
  <c r="D15" i="21"/>
  <c r="F30" i="3" s="1"/>
  <c r="D17" i="21"/>
  <c r="C18" i="21"/>
  <c r="D18" i="21"/>
  <c r="F36" i="3" s="1"/>
  <c r="C19" i="21"/>
  <c r="N21" i="21"/>
  <c r="P21" i="21"/>
  <c r="L42" i="3" s="1"/>
  <c r="D23" i="21"/>
  <c r="N22" i="21"/>
  <c r="C36" i="21"/>
  <c r="C25" i="21" s="1"/>
  <c r="E49" i="3" s="1"/>
  <c r="C37" i="21"/>
  <c r="C26" i="21" s="1"/>
  <c r="E50" i="3" s="1"/>
  <c r="H24" i="21"/>
  <c r="I24" i="21"/>
  <c r="J24" i="21"/>
  <c r="I27" i="3" s="1"/>
  <c r="C29" i="21"/>
  <c r="E59" i="3" s="1"/>
  <c r="N30" i="21"/>
  <c r="C31" i="21"/>
  <c r="D31" i="21"/>
  <c r="J32" i="12"/>
  <c r="B32" i="21" s="1"/>
  <c r="D28" i="3" s="1"/>
  <c r="J33" i="12"/>
  <c r="B33" i="21" s="1"/>
  <c r="D23" i="3" s="1"/>
  <c r="D33" i="21"/>
  <c r="U32" i="21"/>
  <c r="V32" i="21"/>
  <c r="W32" i="21"/>
  <c r="J34" i="12"/>
  <c r="B34" i="21" s="1"/>
  <c r="D40" i="3" s="1"/>
  <c r="H33" i="21"/>
  <c r="G42" i="3" s="1"/>
  <c r="BL42" i="3" s="1"/>
  <c r="N34" i="21"/>
  <c r="P34" i="21"/>
  <c r="H34" i="21"/>
  <c r="I34" i="21"/>
  <c r="I35" i="21"/>
  <c r="U52" i="21"/>
  <c r="U38" i="21" s="1"/>
  <c r="M49" i="3" s="1"/>
  <c r="V52" i="21"/>
  <c r="V38" i="21" s="1"/>
  <c r="N49" i="3" s="1"/>
  <c r="W52" i="21"/>
  <c r="U53" i="21"/>
  <c r="U40" i="21" s="1"/>
  <c r="V53" i="21"/>
  <c r="V40" i="21" s="1"/>
  <c r="V41" i="21" s="1"/>
  <c r="W53" i="21"/>
  <c r="W40" i="21" s="1"/>
  <c r="H54" i="21"/>
  <c r="H40" i="21" s="1"/>
  <c r="I54" i="21"/>
  <c r="I41" i="21" s="1"/>
  <c r="I42" i="21" s="1"/>
  <c r="H52" i="3" s="1"/>
  <c r="J54" i="21"/>
  <c r="J41" i="21" s="1"/>
  <c r="J42" i="21" s="1"/>
  <c r="I52" i="3" s="1"/>
  <c r="U39" i="21"/>
  <c r="U41" i="21"/>
  <c r="M52" i="3" s="1"/>
  <c r="I46" i="21"/>
  <c r="U46" i="21"/>
  <c r="V46" i="21"/>
  <c r="N60" i="3" s="1"/>
  <c r="W46" i="21"/>
  <c r="H47" i="21"/>
  <c r="I47" i="21"/>
  <c r="J47" i="21"/>
  <c r="U49" i="21"/>
  <c r="V49" i="21"/>
  <c r="N23" i="3" s="1"/>
  <c r="W49" i="21"/>
  <c r="I50" i="21"/>
  <c r="J50" i="21"/>
  <c r="J51" i="21"/>
  <c r="I40" i="3" s="1"/>
  <c r="J74" i="21"/>
  <c r="K74" i="21"/>
  <c r="V17" i="3" s="1"/>
  <c r="L74" i="21"/>
  <c r="W17" i="3" s="1"/>
  <c r="M74" i="21"/>
  <c r="J78" i="21"/>
  <c r="K78" i="21"/>
  <c r="L78" i="21"/>
  <c r="M78" i="21"/>
  <c r="J80" i="21"/>
  <c r="K80" i="21"/>
  <c r="V31" i="3" s="1"/>
  <c r="L80" i="21"/>
  <c r="M80" i="21"/>
  <c r="B81" i="21"/>
  <c r="P42" i="3" s="1"/>
  <c r="C81" i="21"/>
  <c r="D81" i="21"/>
  <c r="E81" i="21"/>
  <c r="F81" i="21"/>
  <c r="T42" i="3" s="1"/>
  <c r="Q82" i="21"/>
  <c r="T82" i="21"/>
  <c r="X82" i="21"/>
  <c r="Y82" i="21"/>
  <c r="Z82" i="21"/>
  <c r="AE42" i="3" s="1"/>
  <c r="J86" i="21"/>
  <c r="U42" i="3" s="1"/>
  <c r="L86" i="21"/>
  <c r="C95" i="21"/>
  <c r="Q63" i="3" s="1"/>
  <c r="D95" i="21"/>
  <c r="E95" i="21"/>
  <c r="F95" i="21"/>
  <c r="B97" i="21"/>
  <c r="P23" i="3" s="1"/>
  <c r="C97" i="21"/>
  <c r="D97" i="21"/>
  <c r="E97" i="21"/>
  <c r="F97" i="21"/>
  <c r="C98" i="21"/>
  <c r="Q40" i="3" s="1"/>
  <c r="Q98" i="21"/>
  <c r="Y23" i="3" s="1"/>
  <c r="R98" i="21"/>
  <c r="S98" i="21"/>
  <c r="T98" i="21"/>
  <c r="X98" i="21"/>
  <c r="AC23" i="3" s="1"/>
  <c r="Y98" i="21"/>
  <c r="Z98" i="21"/>
  <c r="AA98" i="21"/>
  <c r="Q99" i="21"/>
  <c r="Y40" i="3" s="1"/>
  <c r="J102" i="21"/>
  <c r="U23" i="3" s="1"/>
  <c r="K102" i="21"/>
  <c r="V23" i="3" s="1"/>
  <c r="L102" i="21"/>
  <c r="M102" i="21"/>
  <c r="J103" i="21"/>
  <c r="C117" i="21"/>
  <c r="H116" i="21"/>
  <c r="D118" i="21"/>
  <c r="D119" i="21"/>
  <c r="H118" i="21"/>
  <c r="D120" i="21"/>
  <c r="D121" i="21"/>
  <c r="D122" i="21"/>
  <c r="D123" i="21"/>
  <c r="D124" i="21"/>
  <c r="D125" i="21"/>
  <c r="D126" i="21"/>
  <c r="D127" i="21"/>
  <c r="D128" i="21"/>
  <c r="D129" i="21"/>
  <c r="D130" i="21"/>
  <c r="D131" i="21"/>
  <c r="D132" i="21"/>
  <c r="D133" i="21"/>
  <c r="D134" i="21"/>
  <c r="D135" i="21"/>
  <c r="B136" i="21"/>
  <c r="D136" i="21"/>
  <c r="B137" i="21"/>
  <c r="C137" i="21"/>
  <c r="D137" i="21"/>
  <c r="B138" i="21"/>
  <c r="D138" i="21"/>
  <c r="D139" i="21"/>
  <c r="B140" i="21"/>
  <c r="C140" i="21"/>
  <c r="D140" i="21"/>
  <c r="B141" i="21"/>
  <c r="C141" i="21"/>
  <c r="D141" i="21"/>
  <c r="B142" i="21"/>
  <c r="D142" i="21"/>
  <c r="D143" i="21"/>
  <c r="E143" i="21"/>
  <c r="C144" i="21"/>
  <c r="D144" i="21"/>
  <c r="C145" i="21"/>
  <c r="D145" i="21"/>
  <c r="E145" i="21"/>
  <c r="C146" i="21"/>
  <c r="D146" i="21"/>
  <c r="C147" i="21"/>
  <c r="D147" i="21"/>
  <c r="E147" i="21"/>
  <c r="C148" i="21"/>
  <c r="D148" i="21"/>
  <c r="C149" i="21"/>
  <c r="D149" i="21"/>
  <c r="E149" i="21"/>
  <c r="C150" i="21"/>
  <c r="D150" i="21"/>
  <c r="E150" i="21"/>
  <c r="C151" i="21"/>
  <c r="D151" i="21"/>
  <c r="E151" i="21"/>
  <c r="C152" i="21"/>
  <c r="D152" i="21"/>
  <c r="C153" i="21"/>
  <c r="D153" i="21"/>
  <c r="E153" i="21"/>
  <c r="C154" i="21"/>
  <c r="D154" i="21"/>
  <c r="C155" i="21"/>
  <c r="D155" i="21"/>
  <c r="E155" i="21"/>
  <c r="C156" i="21"/>
  <c r="D156" i="21"/>
  <c r="C157" i="21"/>
  <c r="D157" i="21"/>
  <c r="E157" i="21"/>
  <c r="C158" i="21"/>
  <c r="D158" i="21"/>
  <c r="E158" i="21"/>
  <c r="C159" i="21"/>
  <c r="D159" i="21"/>
  <c r="E159" i="21"/>
  <c r="C160" i="21"/>
  <c r="D160" i="21"/>
  <c r="C161" i="21"/>
  <c r="D161" i="21"/>
  <c r="E161" i="21"/>
  <c r="C162" i="21"/>
  <c r="D162" i="21"/>
  <c r="C163" i="21"/>
  <c r="D163" i="21"/>
  <c r="E163" i="21"/>
  <c r="C164" i="21"/>
  <c r="D164" i="21"/>
  <c r="C165" i="21"/>
  <c r="D165" i="21"/>
  <c r="E165" i="21"/>
  <c r="C166" i="21"/>
  <c r="D166" i="21"/>
  <c r="E166" i="21"/>
  <c r="C167" i="21"/>
  <c r="D167" i="21"/>
  <c r="E167" i="21"/>
  <c r="C168" i="21"/>
  <c r="D168" i="21"/>
  <c r="C169" i="21"/>
  <c r="D169" i="21"/>
  <c r="E169" i="21"/>
  <c r="C170" i="21"/>
  <c r="D170" i="21"/>
  <c r="C171" i="21"/>
  <c r="D171" i="21"/>
  <c r="E171" i="21"/>
  <c r="C172" i="21"/>
  <c r="D172" i="21"/>
  <c r="C173" i="21"/>
  <c r="D173" i="21"/>
  <c r="E173" i="21"/>
  <c r="C174" i="21"/>
  <c r="D174" i="21"/>
  <c r="E174" i="21"/>
  <c r="C175" i="21"/>
  <c r="D175" i="21"/>
  <c r="E175" i="21"/>
  <c r="C176" i="21"/>
  <c r="D176" i="21"/>
  <c r="C177" i="21"/>
  <c r="D177" i="21"/>
  <c r="E177" i="21"/>
  <c r="C178" i="21"/>
  <c r="D178" i="21"/>
  <c r="C179" i="21"/>
  <c r="D179" i="21"/>
  <c r="E179" i="21"/>
  <c r="C180" i="21"/>
  <c r="D180" i="21"/>
  <c r="C181" i="21"/>
  <c r="D181" i="21"/>
  <c r="E181" i="21"/>
  <c r="C182" i="21"/>
  <c r="D182" i="21"/>
  <c r="E182" i="21"/>
  <c r="C183" i="21"/>
  <c r="D183" i="21"/>
  <c r="E183" i="21"/>
  <c r="C184" i="21"/>
  <c r="D184" i="21"/>
  <c r="C185" i="21"/>
  <c r="D185" i="21"/>
  <c r="E185" i="21"/>
  <c r="C186" i="21"/>
  <c r="D186" i="21"/>
  <c r="C187" i="21"/>
  <c r="D187" i="21"/>
  <c r="E187" i="21"/>
  <c r="C188" i="21"/>
  <c r="D188" i="21"/>
  <c r="C189" i="21"/>
  <c r="D189" i="21"/>
  <c r="E189" i="21"/>
  <c r="C190" i="21"/>
  <c r="D190" i="21"/>
  <c r="E190" i="21"/>
  <c r="C191" i="21"/>
  <c r="D191" i="21"/>
  <c r="E191" i="21"/>
  <c r="C192" i="21"/>
  <c r="D192" i="21"/>
  <c r="E198" i="21"/>
  <c r="AH42" i="3" s="1"/>
  <c r="C42" i="3" s="1"/>
  <c r="B199" i="21"/>
  <c r="AG28" i="3" s="1"/>
  <c r="E199" i="21"/>
  <c r="E200" i="21"/>
  <c r="AH27" i="3" s="1"/>
  <c r="B201" i="21"/>
  <c r="E202" i="21"/>
  <c r="AH23" i="3" s="1"/>
  <c r="B203" i="21"/>
  <c r="E203" i="21"/>
  <c r="E204" i="21"/>
  <c r="AH44" i="3" s="1"/>
  <c r="C44" i="3" s="1"/>
  <c r="C46" i="3" s="1"/>
  <c r="B205" i="21"/>
  <c r="E206" i="21"/>
  <c r="AH49" i="3" s="1"/>
  <c r="B207" i="21"/>
  <c r="E207" i="21"/>
  <c r="B208" i="21"/>
  <c r="B209" i="21" s="1"/>
  <c r="AG52" i="3" s="1"/>
  <c r="E208" i="21"/>
  <c r="E210" i="21"/>
  <c r="AH57" i="3" s="1"/>
  <c r="B211" i="21"/>
  <c r="M6" i="19"/>
  <c r="AG494" i="11"/>
  <c r="AG559" i="11" s="1"/>
  <c r="L179" i="21" s="1"/>
  <c r="AW494" i="11"/>
  <c r="AX494" i="11"/>
  <c r="AV494" i="11"/>
  <c r="AV559" i="11" s="1"/>
  <c r="Z244" i="21" s="1"/>
  <c r="AU494" i="11"/>
  <c r="AU559" i="11" s="1"/>
  <c r="Y244" i="21" s="1"/>
  <c r="AT494" i="11"/>
  <c r="AT559" i="11" s="1"/>
  <c r="X244" i="21" s="1"/>
  <c r="AS494" i="11"/>
  <c r="AS559" i="11" s="1"/>
  <c r="S244" i="21" s="1"/>
  <c r="AR494" i="11"/>
  <c r="AR559" i="11" s="1"/>
  <c r="R244" i="21" s="1"/>
  <c r="AQ494" i="11"/>
  <c r="AQ559" i="11" s="1"/>
  <c r="Q244" i="21" s="1"/>
  <c r="AP494" i="11"/>
  <c r="AP559" i="11" s="1"/>
  <c r="L244" i="21" s="1"/>
  <c r="AO494" i="11"/>
  <c r="AO559" i="11" s="1"/>
  <c r="K244" i="21" s="1"/>
  <c r="AN494" i="11"/>
  <c r="AN559" i="11" s="1"/>
  <c r="J244" i="21" s="1"/>
  <c r="AM494" i="11"/>
  <c r="AM559" i="11" s="1"/>
  <c r="Z179" i="21" s="1"/>
  <c r="AL494" i="11"/>
  <c r="AL559" i="11" s="1"/>
  <c r="Y179" i="21" s="1"/>
  <c r="AK494" i="11"/>
  <c r="AK559" i="11" s="1"/>
  <c r="X179" i="21" s="1"/>
  <c r="AJ494" i="11"/>
  <c r="AJ559" i="11" s="1"/>
  <c r="S179" i="21" s="1"/>
  <c r="S180" i="21" s="1"/>
  <c r="AI494" i="11"/>
  <c r="AI559" i="11" s="1"/>
  <c r="R179" i="21" s="1"/>
  <c r="R180" i="21" s="1"/>
  <c r="AH494" i="11"/>
  <c r="AH559" i="11" s="1"/>
  <c r="Q179" i="21" s="1"/>
  <c r="Q180" i="21" s="1"/>
  <c r="AF494" i="11"/>
  <c r="AF559" i="11" s="1"/>
  <c r="K179" i="21" s="1"/>
  <c r="D3" i="1"/>
  <c r="C37" i="1" s="1"/>
  <c r="AY494" i="11"/>
  <c r="AE494" i="11"/>
  <c r="AE559" i="11" s="1"/>
  <c r="J179" i="21" s="1"/>
  <c r="H93" i="2"/>
  <c r="I60" i="5"/>
  <c r="N5" i="2" s="1"/>
  <c r="K4" i="5"/>
  <c r="K5" i="5"/>
  <c r="K6" i="5"/>
  <c r="K7" i="5"/>
  <c r="K8" i="5"/>
  <c r="K9" i="5"/>
  <c r="K11" i="5"/>
  <c r="K12" i="5"/>
  <c r="K13" i="5"/>
  <c r="K14" i="5"/>
  <c r="K15" i="5"/>
  <c r="K16" i="5"/>
  <c r="K17" i="5"/>
  <c r="K18" i="5"/>
  <c r="K19" i="5"/>
  <c r="K20" i="5"/>
  <c r="K21" i="5"/>
  <c r="K22"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J4" i="5"/>
  <c r="J5" i="5"/>
  <c r="J6" i="5"/>
  <c r="J7" i="5"/>
  <c r="J8" i="5"/>
  <c r="J9" i="5"/>
  <c r="J11" i="5"/>
  <c r="J12" i="5"/>
  <c r="J13" i="5"/>
  <c r="J14" i="5"/>
  <c r="J15" i="5"/>
  <c r="J16" i="5"/>
  <c r="J17" i="5"/>
  <c r="J18" i="5"/>
  <c r="J19"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I4" i="5"/>
  <c r="I5" i="5"/>
  <c r="I6" i="5"/>
  <c r="I7" i="5"/>
  <c r="I8" i="5"/>
  <c r="I9" i="5"/>
  <c r="I11" i="5"/>
  <c r="I12" i="5"/>
  <c r="I13" i="5"/>
  <c r="I14" i="5"/>
  <c r="I15" i="5"/>
  <c r="I16" i="5"/>
  <c r="I17" i="5"/>
  <c r="I18" i="5"/>
  <c r="I19" i="5"/>
  <c r="I20" i="5"/>
  <c r="I21" i="5"/>
  <c r="I22"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B23" i="2"/>
  <c r="B24" i="2"/>
  <c r="B25" i="2"/>
  <c r="B26" i="2"/>
  <c r="B27" i="2"/>
  <c r="B28" i="2"/>
  <c r="B29" i="2"/>
  <c r="B30" i="2"/>
  <c r="B31" i="2"/>
  <c r="B32" i="2"/>
  <c r="B33" i="2"/>
  <c r="B34" i="2"/>
  <c r="B35" i="2"/>
  <c r="B36" i="2"/>
  <c r="B37" i="2"/>
  <c r="B38" i="2"/>
  <c r="B39" i="2"/>
  <c r="B40" i="2"/>
  <c r="B41" i="2"/>
  <c r="B43" i="2"/>
  <c r="B44" i="2"/>
  <c r="B45" i="2"/>
  <c r="B46" i="2"/>
  <c r="B47" i="2"/>
  <c r="B48" i="2"/>
  <c r="B49" i="2"/>
  <c r="B50" i="2"/>
  <c r="B51" i="2"/>
  <c r="B52" i="2"/>
  <c r="B53" i="2"/>
  <c r="B54" i="2"/>
  <c r="B55" i="2"/>
  <c r="B56" i="2"/>
  <c r="B57" i="2"/>
  <c r="B58" i="2"/>
  <c r="B59" i="2"/>
  <c r="B60" i="2"/>
  <c r="B61" i="2"/>
  <c r="B63" i="2"/>
  <c r="B64" i="2"/>
  <c r="B65" i="2"/>
  <c r="B66" i="2"/>
  <c r="B67" i="2"/>
  <c r="B68" i="2"/>
  <c r="B69" i="2"/>
  <c r="B70" i="2"/>
  <c r="B71" i="2"/>
  <c r="B72" i="2"/>
  <c r="B73" i="2"/>
  <c r="B75" i="2"/>
  <c r="B76" i="2"/>
  <c r="H117" i="2"/>
  <c r="H118" i="2"/>
  <c r="H119" i="2"/>
  <c r="H120" i="2"/>
  <c r="H121" i="2"/>
  <c r="H122" i="2"/>
  <c r="H123" i="2"/>
  <c r="H124" i="2"/>
  <c r="H125" i="2"/>
  <c r="H126" i="2"/>
  <c r="H127" i="2"/>
  <c r="H128" i="2"/>
  <c r="H129" i="2"/>
  <c r="H130" i="2"/>
  <c r="H131" i="2"/>
  <c r="H132" i="2"/>
  <c r="H134" i="2"/>
  <c r="H135" i="2"/>
  <c r="H136" i="2"/>
  <c r="H137" i="2"/>
  <c r="H138" i="2"/>
  <c r="H139" i="2"/>
  <c r="H140" i="2"/>
  <c r="H141" i="2"/>
  <c r="H142" i="2"/>
  <c r="H143" i="2"/>
  <c r="H144" i="2"/>
  <c r="H146" i="2"/>
  <c r="H150" i="2"/>
  <c r="G93" i="2"/>
  <c r="AF42" i="3"/>
  <c r="Z21" i="3"/>
  <c r="AB21" i="3"/>
  <c r="Y21" i="3"/>
  <c r="AH28" i="3"/>
  <c r="AH45" i="3"/>
  <c r="C45" i="3" s="1"/>
  <c r="AG34" i="3"/>
  <c r="AG45" i="3"/>
  <c r="AG40" i="3"/>
  <c r="AG63" i="3"/>
  <c r="AG51" i="3"/>
  <c r="AG50" i="3"/>
  <c r="AH50" i="3"/>
  <c r="H29" i="12"/>
  <c r="C5" i="16"/>
  <c r="T63" i="3"/>
  <c r="S63" i="3"/>
  <c r="R63" i="3"/>
  <c r="AC42" i="3"/>
  <c r="Y42" i="3"/>
  <c r="S42" i="3"/>
  <c r="M42" i="3"/>
  <c r="J42" i="3"/>
  <c r="C20" i="13"/>
  <c r="B20" i="13"/>
  <c r="J31" i="12"/>
  <c r="B31" i="12"/>
  <c r="H31" i="12" s="1"/>
  <c r="J30" i="12"/>
  <c r="B30" i="12"/>
  <c r="H30" i="12"/>
  <c r="J29" i="12"/>
  <c r="J1355" i="11"/>
  <c r="I1355" i="11"/>
  <c r="H1355" i="11"/>
  <c r="G1355" i="11"/>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H116" i="2"/>
  <c r="H115" i="2"/>
  <c r="H114" i="2"/>
  <c r="H112" i="2"/>
  <c r="H111" i="2"/>
  <c r="H110" i="2"/>
  <c r="H109" i="2"/>
  <c r="H108" i="2"/>
  <c r="H107" i="2"/>
  <c r="H106" i="2"/>
  <c r="H105" i="2"/>
  <c r="H104" i="2"/>
  <c r="H103" i="2"/>
  <c r="H102" i="2"/>
  <c r="H101" i="2"/>
  <c r="H100" i="2"/>
  <c r="H99" i="2"/>
  <c r="H98" i="2"/>
  <c r="H97" i="2"/>
  <c r="H96" i="2"/>
  <c r="H95" i="2"/>
  <c r="H94" i="2"/>
  <c r="H87" i="2"/>
  <c r="G87" i="2"/>
  <c r="I87" i="2" s="1"/>
  <c r="B81" i="2"/>
  <c r="B79" i="2"/>
  <c r="B78" i="2"/>
  <c r="G11" i="2"/>
  <c r="D4" i="1"/>
  <c r="I545" i="11"/>
  <c r="N522" i="11"/>
  <c r="C1022" i="11"/>
  <c r="F25" i="3"/>
  <c r="O42" i="3"/>
  <c r="F42" i="3"/>
  <c r="G27" i="3"/>
  <c r="X522" i="11"/>
  <c r="F33" i="3"/>
  <c r="R42" i="3"/>
  <c r="AB42" i="3"/>
  <c r="I60" i="3"/>
  <c r="W42" i="3"/>
  <c r="N42" i="3"/>
  <c r="E522" i="11"/>
  <c r="Q42" i="3"/>
  <c r="K42" i="3"/>
  <c r="AD42" i="3"/>
  <c r="AA522" i="11"/>
  <c r="AD541" i="11"/>
  <c r="AD543" i="11"/>
  <c r="AD545" i="11"/>
  <c r="T543" i="11"/>
  <c r="T545" i="11"/>
  <c r="D6" i="12"/>
  <c r="D5" i="12"/>
  <c r="E36" i="3"/>
  <c r="E41" i="3"/>
  <c r="J45" i="3"/>
  <c r="N52" i="3"/>
  <c r="H51" i="3"/>
  <c r="G45" i="3"/>
  <c r="H59" i="3"/>
  <c r="U31" i="3"/>
  <c r="W31" i="3"/>
  <c r="E30" i="3"/>
  <c r="X31" i="3"/>
  <c r="AD23" i="3"/>
  <c r="F23" i="3"/>
  <c r="AA23" i="3"/>
  <c r="H27" i="3"/>
  <c r="O23" i="3"/>
  <c r="AB23" i="3"/>
  <c r="W23" i="3"/>
  <c r="J59" i="3"/>
  <c r="AF23" i="3"/>
  <c r="S23" i="3"/>
  <c r="X23" i="3"/>
  <c r="E27" i="3"/>
  <c r="H60" i="3"/>
  <c r="J23" i="3"/>
  <c r="H23" i="3"/>
  <c r="AE23" i="3"/>
  <c r="L23" i="3"/>
  <c r="R23" i="3"/>
  <c r="M23" i="3"/>
  <c r="I23" i="3"/>
  <c r="Z23" i="3"/>
  <c r="T23" i="3"/>
  <c r="Q23" i="3"/>
  <c r="G60" i="3"/>
  <c r="BL60" i="3" s="1"/>
  <c r="C60" i="3" s="1"/>
  <c r="O60" i="3"/>
  <c r="U17" i="3"/>
  <c r="F62" i="3"/>
  <c r="V25" i="3"/>
  <c r="X25" i="3"/>
  <c r="U25" i="3"/>
  <c r="U40" i="3"/>
  <c r="E62" i="3"/>
  <c r="W25" i="3"/>
  <c r="M60" i="3"/>
  <c r="X17" i="3"/>
  <c r="H44" i="3"/>
  <c r="H45" i="3"/>
  <c r="G50" i="3"/>
  <c r="M51" i="3"/>
  <c r="M50" i="3"/>
  <c r="E96" i="21" l="1"/>
  <c r="S28" i="3" s="1"/>
  <c r="AT538" i="11"/>
  <c r="X227" i="21" s="1"/>
  <c r="AX40" i="3" s="1"/>
  <c r="AF533" i="11"/>
  <c r="K155" i="21" s="1"/>
  <c r="AJ23" i="3" s="1"/>
  <c r="AQ522" i="11"/>
  <c r="Q209" i="21" s="1"/>
  <c r="AU28" i="3" s="1"/>
  <c r="Z229" i="21"/>
  <c r="AZ48" i="3" s="1"/>
  <c r="AZ49" i="3"/>
  <c r="Y97" i="21"/>
  <c r="AD28" i="3" s="1"/>
  <c r="J49" i="21"/>
  <c r="I28" i="3" s="1"/>
  <c r="Q310" i="21"/>
  <c r="BD52" i="3" s="1"/>
  <c r="BD51" i="3"/>
  <c r="R97" i="21"/>
  <c r="Z28" i="3" s="1"/>
  <c r="V50" i="21"/>
  <c r="N40" i="3" s="1"/>
  <c r="V48" i="21"/>
  <c r="N28" i="3" s="1"/>
  <c r="C27" i="21"/>
  <c r="P16" i="21"/>
  <c r="L27" i="3" s="1"/>
  <c r="R226" i="21"/>
  <c r="AV46" i="3" s="1"/>
  <c r="R225" i="21"/>
  <c r="AV45" i="3" s="1"/>
  <c r="H117" i="21"/>
  <c r="D30" i="21"/>
  <c r="F60" i="3" s="1"/>
  <c r="D37" i="21"/>
  <c r="O16" i="21"/>
  <c r="K27" i="3" s="1"/>
  <c r="V537" i="11"/>
  <c r="N548" i="11"/>
  <c r="I44" i="21" s="1"/>
  <c r="H54" i="3" s="1"/>
  <c r="C30" i="21"/>
  <c r="E60" i="3" s="1"/>
  <c r="P37" i="21"/>
  <c r="D11" i="21"/>
  <c r="F16" i="3" s="1"/>
  <c r="E516" i="11"/>
  <c r="D72" i="21" s="1"/>
  <c r="R21" i="3" s="1"/>
  <c r="AA532" i="11"/>
  <c r="X80" i="21" s="1"/>
  <c r="AC39" i="3" s="1"/>
  <c r="E547" i="11"/>
  <c r="C91" i="21" s="1"/>
  <c r="Q53" i="3" s="1"/>
  <c r="J101" i="21"/>
  <c r="U28" i="3" s="1"/>
  <c r="H50" i="21"/>
  <c r="G23" i="3" s="1"/>
  <c r="BL23" i="3" s="1"/>
  <c r="C23" i="3" s="1"/>
  <c r="I40" i="21"/>
  <c r="H50" i="3" s="1"/>
  <c r="O34" i="21"/>
  <c r="K23" i="3" s="1"/>
  <c r="C33" i="21"/>
  <c r="E23" i="3" s="1"/>
  <c r="O37" i="21"/>
  <c r="D19" i="21"/>
  <c r="F41" i="3" s="1"/>
  <c r="D16" i="21"/>
  <c r="F31" i="3" s="1"/>
  <c r="C11" i="21"/>
  <c r="E16" i="3" s="1"/>
  <c r="X506" i="11"/>
  <c r="U14" i="21" s="1"/>
  <c r="M11" i="3" s="1"/>
  <c r="X512" i="11"/>
  <c r="V19" i="21" s="1"/>
  <c r="N17" i="3" s="1"/>
  <c r="E517" i="11"/>
  <c r="S537" i="11"/>
  <c r="E551" i="11"/>
  <c r="X99" i="21"/>
  <c r="AC40" i="3" s="1"/>
  <c r="D29" i="21"/>
  <c r="F59" i="3" s="1"/>
  <c r="D36" i="21"/>
  <c r="C16" i="21"/>
  <c r="E31" i="3" s="1"/>
  <c r="C10" i="21"/>
  <c r="E15" i="3" s="1"/>
  <c r="C537" i="11"/>
  <c r="AA537" i="11"/>
  <c r="L550" i="11"/>
  <c r="L97" i="21" s="1"/>
  <c r="W56" i="3" s="1"/>
  <c r="AG551" i="11"/>
  <c r="L171" i="21" s="1"/>
  <c r="AK57" i="3" s="1"/>
  <c r="AN553" i="11"/>
  <c r="J238" i="21" s="1"/>
  <c r="AR59" i="3" s="1"/>
  <c r="AO553" i="11"/>
  <c r="K238" i="21" s="1"/>
  <c r="AS59" i="3" s="1"/>
  <c r="AQ553" i="11"/>
  <c r="Q238" i="21" s="1"/>
  <c r="AU59" i="3" s="1"/>
  <c r="AR553" i="11"/>
  <c r="R238" i="21" s="1"/>
  <c r="AV59" i="3" s="1"/>
  <c r="B59" i="22"/>
  <c r="B58" i="22"/>
  <c r="BK46" i="3" s="1"/>
  <c r="B48" i="22"/>
  <c r="B57" i="22"/>
  <c r="B37" i="24"/>
  <c r="BL46" i="3" s="1"/>
  <c r="B38" i="24"/>
  <c r="B56" i="22"/>
  <c r="BK27" i="3" s="1"/>
  <c r="C27" i="3" s="1"/>
  <c r="E43" i="2" s="1"/>
  <c r="G114" i="2" s="1"/>
  <c r="I114" i="2" s="1"/>
  <c r="B47" i="22"/>
  <c r="BJ46" i="3" s="1"/>
  <c r="B36" i="24"/>
  <c r="B35" i="24"/>
  <c r="BL27" i="3" s="1"/>
  <c r="B46" i="22"/>
  <c r="B45" i="22"/>
  <c r="BJ27" i="3" s="1"/>
  <c r="B42" i="24"/>
  <c r="BL28" i="3" s="1"/>
  <c r="B52" i="22"/>
  <c r="BJ28" i="3" s="1"/>
  <c r="B63" i="22"/>
  <c r="BK28" i="3" s="1"/>
  <c r="C28" i="3" s="1"/>
  <c r="E44" i="2" s="1"/>
  <c r="G115" i="2" s="1"/>
  <c r="I115" i="2" s="1"/>
  <c r="B43" i="24"/>
  <c r="BL57" i="3" s="1"/>
  <c r="B53" i="22"/>
  <c r="BJ57" i="3" s="1"/>
  <c r="B64" i="22"/>
  <c r="BK57" i="3" s="1"/>
  <c r="C57" i="3" s="1"/>
  <c r="E73" i="2" s="1"/>
  <c r="G144" i="2" s="1"/>
  <c r="I144" i="2" s="1"/>
  <c r="Y229" i="21"/>
  <c r="AY48" i="3" s="1"/>
  <c r="AG521" i="11"/>
  <c r="L143" i="21" s="1"/>
  <c r="AK27" i="3" s="1"/>
  <c r="AG527" i="11"/>
  <c r="L149" i="21" s="1"/>
  <c r="AK33" i="3" s="1"/>
  <c r="AG537" i="11"/>
  <c r="AJ553" i="11"/>
  <c r="S173" i="21" s="1"/>
  <c r="AN59" i="3" s="1"/>
  <c r="AM553" i="11"/>
  <c r="Z173" i="21" s="1"/>
  <c r="AQ59" i="3" s="1"/>
  <c r="AN551" i="11"/>
  <c r="J236" i="21" s="1"/>
  <c r="AR57" i="3" s="1"/>
  <c r="AP551" i="11"/>
  <c r="L236" i="21" s="1"/>
  <c r="AT57" i="3" s="1"/>
  <c r="AP527" i="11"/>
  <c r="L214" i="21" s="1"/>
  <c r="AT33" i="3" s="1"/>
  <c r="AV551" i="11"/>
  <c r="Z236" i="21" s="1"/>
  <c r="AZ57" i="3" s="1"/>
  <c r="AV527" i="11"/>
  <c r="Z214" i="21" s="1"/>
  <c r="AZ33" i="3" s="1"/>
  <c r="AF537" i="11"/>
  <c r="K161" i="21" s="1"/>
  <c r="AJ46" i="3" s="1"/>
  <c r="AG553" i="11"/>
  <c r="L173" i="21" s="1"/>
  <c r="AK59" i="3" s="1"/>
  <c r="AJ527" i="11"/>
  <c r="S149" i="21" s="1"/>
  <c r="AN33" i="3" s="1"/>
  <c r="AI553" i="11"/>
  <c r="R173" i="21" s="1"/>
  <c r="AM59" i="3" s="1"/>
  <c r="AK551" i="11"/>
  <c r="X171" i="21" s="1"/>
  <c r="AO57" i="3" s="1"/>
  <c r="AL553" i="11"/>
  <c r="Y173" i="21" s="1"/>
  <c r="AP59" i="3" s="1"/>
  <c r="AO551" i="11"/>
  <c r="K236" i="21" s="1"/>
  <c r="AS57" i="3" s="1"/>
  <c r="AO527" i="11"/>
  <c r="K214" i="21" s="1"/>
  <c r="AS33" i="3" s="1"/>
  <c r="AS551" i="11"/>
  <c r="S236" i="21" s="1"/>
  <c r="AW57" i="3" s="1"/>
  <c r="AU551" i="11"/>
  <c r="Y236" i="21" s="1"/>
  <c r="AY57" i="3" s="1"/>
  <c r="AU527" i="11"/>
  <c r="Y214" i="21" s="1"/>
  <c r="AY33" i="3" s="1"/>
  <c r="AF521" i="11"/>
  <c r="K143" i="21" s="1"/>
  <c r="AJ27" i="3" s="1"/>
  <c r="AF527" i="11"/>
  <c r="K149" i="21" s="1"/>
  <c r="AJ33" i="3" s="1"/>
  <c r="AI527" i="11"/>
  <c r="R149" i="21" s="1"/>
  <c r="AM33" i="3" s="1"/>
  <c r="AH553" i="11"/>
  <c r="Q173" i="21" s="1"/>
  <c r="AL59" i="3" s="1"/>
  <c r="AM551" i="11"/>
  <c r="Z171" i="21" s="1"/>
  <c r="AQ57" i="3" s="1"/>
  <c r="AP537" i="11"/>
  <c r="L224" i="21" s="1"/>
  <c r="AT44" i="3" s="1"/>
  <c r="AR551" i="11"/>
  <c r="R236" i="21" s="1"/>
  <c r="AV57" i="3" s="1"/>
  <c r="AU554" i="11"/>
  <c r="Y239" i="21" s="1"/>
  <c r="AY60" i="3" s="1"/>
  <c r="AE521" i="11"/>
  <c r="J143" i="21" s="1"/>
  <c r="AI27" i="3" s="1"/>
  <c r="AF553" i="11"/>
  <c r="K173" i="21" s="1"/>
  <c r="AJ59" i="3" s="1"/>
  <c r="AH527" i="11"/>
  <c r="Q149" i="21" s="1"/>
  <c r="AL33" i="3" s="1"/>
  <c r="AJ551" i="11"/>
  <c r="S171" i="21" s="1"/>
  <c r="AN57" i="3" s="1"/>
  <c r="AM527" i="11"/>
  <c r="Z149" i="21" s="1"/>
  <c r="AQ33" i="3" s="1"/>
  <c r="AL551" i="11"/>
  <c r="Y171" i="21" s="1"/>
  <c r="AP57" i="3" s="1"/>
  <c r="AO537" i="11"/>
  <c r="K226" i="21" s="1"/>
  <c r="AS46" i="3" s="1"/>
  <c r="AT527" i="11"/>
  <c r="X214" i="21" s="1"/>
  <c r="AX33" i="3" s="1"/>
  <c r="AX527" i="11"/>
  <c r="K279" i="21" s="1"/>
  <c r="BB33" i="3" s="1"/>
  <c r="AE553" i="11"/>
  <c r="J173" i="21" s="1"/>
  <c r="AI59" i="3" s="1"/>
  <c r="AJ537" i="11"/>
  <c r="AL527" i="11"/>
  <c r="Y149" i="21" s="1"/>
  <c r="AP33" i="3" s="1"/>
  <c r="AQ527" i="11"/>
  <c r="Q214" i="21" s="1"/>
  <c r="AU33" i="3" s="1"/>
  <c r="AT551" i="11"/>
  <c r="X236" i="21" s="1"/>
  <c r="AX57" i="3" s="1"/>
  <c r="AE551" i="11"/>
  <c r="J171" i="21" s="1"/>
  <c r="AI57" i="3" s="1"/>
  <c r="AI537" i="11"/>
  <c r="R160" i="21" s="1"/>
  <c r="AM45" i="3" s="1"/>
  <c r="AI551" i="11"/>
  <c r="R171" i="21" s="1"/>
  <c r="AM57" i="3" s="1"/>
  <c r="AK527" i="11"/>
  <c r="X149" i="21" s="1"/>
  <c r="AO33" i="3" s="1"/>
  <c r="AN527" i="11"/>
  <c r="J214" i="21" s="1"/>
  <c r="AR33" i="3" s="1"/>
  <c r="AP553" i="11"/>
  <c r="L238" i="21" s="1"/>
  <c r="AT59" i="3" s="1"/>
  <c r="AS537" i="11"/>
  <c r="AS527" i="11"/>
  <c r="S214" i="21" s="1"/>
  <c r="AW33" i="3" s="1"/>
  <c r="AT553" i="11"/>
  <c r="X238" i="21" s="1"/>
  <c r="AX59" i="3" s="1"/>
  <c r="AV553" i="11"/>
  <c r="Z238" i="21" s="1"/>
  <c r="AZ59" i="3" s="1"/>
  <c r="BK42" i="3"/>
  <c r="BJ42" i="3"/>
  <c r="BK60" i="3"/>
  <c r="BJ60" i="3"/>
  <c r="H119" i="21"/>
  <c r="L103" i="21"/>
  <c r="W40" i="3" s="1"/>
  <c r="L101" i="21"/>
  <c r="W28" i="3" s="1"/>
  <c r="Z99" i="21"/>
  <c r="AE40" i="3" s="1"/>
  <c r="S99" i="21"/>
  <c r="AA40" i="3" s="1"/>
  <c r="E98" i="21"/>
  <c r="S40" i="3" s="1"/>
  <c r="AA97" i="21"/>
  <c r="AF28" i="3" s="1"/>
  <c r="T97" i="21"/>
  <c r="AB28" i="3" s="1"/>
  <c r="C96" i="21"/>
  <c r="Q28" i="3" s="1"/>
  <c r="H51" i="21"/>
  <c r="G40" i="3" s="1"/>
  <c r="BL40" i="3" s="1"/>
  <c r="H49" i="21"/>
  <c r="G28" i="3" s="1"/>
  <c r="O35" i="21"/>
  <c r="K40" i="3" s="1"/>
  <c r="D34" i="21"/>
  <c r="F40" i="3" s="1"/>
  <c r="N33" i="21"/>
  <c r="J28" i="3" s="1"/>
  <c r="D32" i="21"/>
  <c r="F28" i="3" s="1"/>
  <c r="K103" i="21"/>
  <c r="V40" i="3" s="1"/>
  <c r="K101" i="21"/>
  <c r="V28" i="3" s="1"/>
  <c r="Y99" i="21"/>
  <c r="AD40" i="3" s="1"/>
  <c r="R99" i="21"/>
  <c r="Z40" i="3" s="1"/>
  <c r="D98" i="21"/>
  <c r="R40" i="3" s="1"/>
  <c r="Z97" i="21"/>
  <c r="AE28" i="3" s="1"/>
  <c r="S97" i="21"/>
  <c r="AA28" i="3" s="1"/>
  <c r="F96" i="21"/>
  <c r="T28" i="3" s="1"/>
  <c r="B96" i="21"/>
  <c r="P28" i="3" s="1"/>
  <c r="W50" i="21"/>
  <c r="O40" i="3" s="1"/>
  <c r="W48" i="21"/>
  <c r="O28" i="3" s="1"/>
  <c r="N35" i="21"/>
  <c r="J40" i="3" s="1"/>
  <c r="C34" i="21"/>
  <c r="E40" i="3" s="1"/>
  <c r="C32" i="21"/>
  <c r="E28" i="3" s="1"/>
  <c r="K160" i="21"/>
  <c r="AJ45" i="3" s="1"/>
  <c r="P33" i="21"/>
  <c r="L28" i="3" s="1"/>
  <c r="M103" i="21"/>
  <c r="X40" i="3" s="1"/>
  <c r="M101" i="21"/>
  <c r="X28" i="3" s="1"/>
  <c r="AA99" i="21"/>
  <c r="AF40" i="3" s="1"/>
  <c r="T99" i="21"/>
  <c r="AB40" i="3" s="1"/>
  <c r="F98" i="21"/>
  <c r="T40" i="3" s="1"/>
  <c r="B98" i="21"/>
  <c r="P40" i="3" s="1"/>
  <c r="X97" i="21"/>
  <c r="AC28" i="3" s="1"/>
  <c r="Q97" i="21"/>
  <c r="Y28" i="3" s="1"/>
  <c r="D96" i="21"/>
  <c r="R28" i="3" s="1"/>
  <c r="I51" i="21"/>
  <c r="H40" i="3" s="1"/>
  <c r="U50" i="21"/>
  <c r="M40" i="3" s="1"/>
  <c r="I49" i="21"/>
  <c r="H28" i="3" s="1"/>
  <c r="U48" i="21"/>
  <c r="M28" i="3" s="1"/>
  <c r="P35" i="21"/>
  <c r="L40" i="3" s="1"/>
  <c r="O33" i="21"/>
  <c r="K28" i="3" s="1"/>
  <c r="K159" i="21"/>
  <c r="AJ44" i="3" s="1"/>
  <c r="S224" i="21"/>
  <c r="AW44" i="3" s="1"/>
  <c r="E76" i="2"/>
  <c r="G147" i="2" s="1"/>
  <c r="I147" i="2" s="1"/>
  <c r="E39" i="2"/>
  <c r="G110" i="2" s="1"/>
  <c r="I110" i="2" s="1"/>
  <c r="I93" i="2"/>
  <c r="W41" i="21"/>
  <c r="O52" i="3" s="1"/>
  <c r="O51" i="3"/>
  <c r="Y102" i="21"/>
  <c r="AA102" i="21"/>
  <c r="X102" i="21"/>
  <c r="Z102" i="21"/>
  <c r="U12" i="21"/>
  <c r="M10" i="3" s="1"/>
  <c r="V12" i="21"/>
  <c r="N10" i="3" s="1"/>
  <c r="V14" i="21"/>
  <c r="N11" i="3" s="1"/>
  <c r="C22" i="21"/>
  <c r="E46" i="3" s="1"/>
  <c r="C20" i="21"/>
  <c r="E45" i="3" s="1"/>
  <c r="C21" i="21"/>
  <c r="E44" i="3" s="1"/>
  <c r="H28" i="21"/>
  <c r="G33" i="3" s="1"/>
  <c r="I28" i="21"/>
  <c r="H33" i="3" s="1"/>
  <c r="W36" i="21"/>
  <c r="O47" i="3" s="1"/>
  <c r="V36" i="21"/>
  <c r="N47" i="3" s="1"/>
  <c r="H44" i="21"/>
  <c r="G54" i="3" s="1"/>
  <c r="J44" i="21"/>
  <c r="I54" i="3" s="1"/>
  <c r="H48" i="21"/>
  <c r="G62" i="3" s="1"/>
  <c r="J48" i="21"/>
  <c r="I62" i="3" s="1"/>
  <c r="D73" i="21"/>
  <c r="R22" i="3" s="1"/>
  <c r="E73" i="21"/>
  <c r="S22" i="3" s="1"/>
  <c r="C73" i="21"/>
  <c r="Q22" i="3" s="1"/>
  <c r="AA75" i="21"/>
  <c r="AF24" i="3" s="1"/>
  <c r="X75" i="21"/>
  <c r="AC24" i="3" s="1"/>
  <c r="Z75" i="21"/>
  <c r="AE24" i="3" s="1"/>
  <c r="Z80" i="21"/>
  <c r="AE39" i="3" s="1"/>
  <c r="AA80" i="21"/>
  <c r="AF39" i="3" s="1"/>
  <c r="Y80" i="21"/>
  <c r="AD39" i="3" s="1"/>
  <c r="X86" i="21"/>
  <c r="AC46" i="3" s="1"/>
  <c r="AC537" i="11"/>
  <c r="X85" i="21"/>
  <c r="AC44" i="3" s="1"/>
  <c r="X84" i="21"/>
  <c r="AC45" i="3" s="1"/>
  <c r="AB537" i="11"/>
  <c r="C93" i="21"/>
  <c r="Q57" i="3" s="1"/>
  <c r="D93" i="21"/>
  <c r="R57" i="3" s="1"/>
  <c r="B93" i="21"/>
  <c r="P57" i="3" s="1"/>
  <c r="F93" i="21"/>
  <c r="T57" i="3" s="1"/>
  <c r="D100" i="21"/>
  <c r="C100" i="21"/>
  <c r="E100" i="21"/>
  <c r="L161" i="21"/>
  <c r="AK46" i="3" s="1"/>
  <c r="L159" i="21"/>
  <c r="AK44" i="3" s="1"/>
  <c r="L160" i="21"/>
  <c r="AK45" i="3" s="1"/>
  <c r="N51" i="3"/>
  <c r="T541" i="11"/>
  <c r="L522" i="11"/>
  <c r="M540" i="11"/>
  <c r="M543" i="11"/>
  <c r="F73" i="21"/>
  <c r="T22" i="3" s="1"/>
  <c r="I48" i="21"/>
  <c r="H62" i="3" s="1"/>
  <c r="E78" i="2" s="1"/>
  <c r="G149" i="2" s="1"/>
  <c r="I149" i="2" s="1"/>
  <c r="X502" i="11"/>
  <c r="X508" i="11"/>
  <c r="X511" i="11"/>
  <c r="D22" i="21"/>
  <c r="F46" i="3" s="1"/>
  <c r="D21" i="21"/>
  <c r="F44" i="3" s="1"/>
  <c r="D20" i="21"/>
  <c r="F45" i="3" s="1"/>
  <c r="N515" i="11"/>
  <c r="V24" i="21"/>
  <c r="N27" i="3" s="1"/>
  <c r="W24" i="21"/>
  <c r="O27" i="3" s="1"/>
  <c r="U24" i="21"/>
  <c r="M27" i="3" s="1"/>
  <c r="X534" i="11"/>
  <c r="U35" i="21"/>
  <c r="M46" i="3" s="1"/>
  <c r="Z537" i="11"/>
  <c r="U33" i="21"/>
  <c r="M44" i="3" s="1"/>
  <c r="U34" i="21"/>
  <c r="M45" i="3" s="1"/>
  <c r="Y537" i="11"/>
  <c r="J36" i="21"/>
  <c r="I46" i="3" s="1"/>
  <c r="J34" i="21"/>
  <c r="I45" i="3" s="1"/>
  <c r="J35" i="21"/>
  <c r="I44" i="3" s="1"/>
  <c r="H46" i="21"/>
  <c r="G59" i="3" s="1"/>
  <c r="E75" i="2" s="1"/>
  <c r="G146" i="2" s="1"/>
  <c r="I146" i="2" s="1"/>
  <c r="J46" i="21"/>
  <c r="I59" i="3" s="1"/>
  <c r="L502" i="11"/>
  <c r="E518" i="11"/>
  <c r="S521" i="11"/>
  <c r="E532" i="11"/>
  <c r="S551" i="11"/>
  <c r="I546" i="11"/>
  <c r="E209" i="21"/>
  <c r="AH52" i="3" s="1"/>
  <c r="AH51" i="3"/>
  <c r="N31" i="21"/>
  <c r="J60" i="3" s="1"/>
  <c r="P31" i="21"/>
  <c r="L60" i="3" s="1"/>
  <c r="I51" i="3"/>
  <c r="E93" i="21"/>
  <c r="S57" i="3" s="1"/>
  <c r="B73" i="21"/>
  <c r="P22" i="3" s="1"/>
  <c r="U36" i="21"/>
  <c r="M47" i="3" s="1"/>
  <c r="W12" i="21"/>
  <c r="O10" i="3" s="1"/>
  <c r="X505" i="11"/>
  <c r="X507" i="11"/>
  <c r="P24" i="21"/>
  <c r="L46" i="3" s="1"/>
  <c r="P22" i="21"/>
  <c r="L45" i="3" s="1"/>
  <c r="P23" i="21"/>
  <c r="L44" i="3" s="1"/>
  <c r="X525" i="11"/>
  <c r="P30" i="21"/>
  <c r="L59" i="3" s="1"/>
  <c r="O30" i="21"/>
  <c r="K59" i="3" s="1"/>
  <c r="J53" i="21"/>
  <c r="J39" i="21" s="1"/>
  <c r="I49" i="3" s="1"/>
  <c r="I53" i="21"/>
  <c r="I39" i="21" s="1"/>
  <c r="H49" i="3" s="1"/>
  <c r="E510" i="11"/>
  <c r="E530" i="11"/>
  <c r="AA531" i="11"/>
  <c r="L532" i="11"/>
  <c r="AA554" i="11"/>
  <c r="Z180" i="21"/>
  <c r="AQ52" i="3" s="1"/>
  <c r="AQ51" i="3"/>
  <c r="Q245" i="21"/>
  <c r="AU52" i="3" s="1"/>
  <c r="AU51" i="3"/>
  <c r="Y245" i="21"/>
  <c r="AY52" i="3" s="1"/>
  <c r="AY51" i="3"/>
  <c r="L180" i="21"/>
  <c r="AK52" i="3" s="1"/>
  <c r="AK51" i="3"/>
  <c r="B100" i="21"/>
  <c r="Y75" i="21"/>
  <c r="AD24" i="3" s="1"/>
  <c r="W39" i="21"/>
  <c r="O50" i="3" s="1"/>
  <c r="W38" i="21"/>
  <c r="O49" i="3" s="1"/>
  <c r="O31" i="21"/>
  <c r="K60" i="3" s="1"/>
  <c r="U11" i="21"/>
  <c r="M8" i="3" s="1"/>
  <c r="W11" i="21"/>
  <c r="O8" i="3" s="1"/>
  <c r="V17" i="21"/>
  <c r="N15" i="3" s="1"/>
  <c r="W17" i="21"/>
  <c r="O15" i="3" s="1"/>
  <c r="U17" i="21"/>
  <c r="M15" i="3" s="1"/>
  <c r="W19" i="21"/>
  <c r="O17" i="3" s="1"/>
  <c r="O24" i="21"/>
  <c r="K46" i="3" s="1"/>
  <c r="O22" i="21"/>
  <c r="K45" i="3" s="1"/>
  <c r="O38" i="21"/>
  <c r="N38" i="21"/>
  <c r="P38" i="21"/>
  <c r="B72" i="21"/>
  <c r="P21" i="3" s="1"/>
  <c r="F72" i="21"/>
  <c r="T21" i="3" s="1"/>
  <c r="C72" i="21"/>
  <c r="Q21" i="3" s="1"/>
  <c r="E72" i="21"/>
  <c r="S21" i="3" s="1"/>
  <c r="B75" i="21"/>
  <c r="P27" i="3" s="1"/>
  <c r="C75" i="21"/>
  <c r="Q27" i="3" s="1"/>
  <c r="E75" i="21"/>
  <c r="S27" i="3" s="1"/>
  <c r="C78" i="21"/>
  <c r="Q38" i="3" s="1"/>
  <c r="D78" i="21"/>
  <c r="R38" i="3" s="1"/>
  <c r="B78" i="21"/>
  <c r="P38" i="3" s="1"/>
  <c r="F78" i="21"/>
  <c r="T38" i="3" s="1"/>
  <c r="R81" i="21"/>
  <c r="Z41" i="3" s="1"/>
  <c r="S81" i="21"/>
  <c r="AA41" i="3" s="1"/>
  <c r="Q81" i="21"/>
  <c r="Y41" i="3" s="1"/>
  <c r="Q86" i="21"/>
  <c r="Y46" i="3" s="1"/>
  <c r="R537" i="11"/>
  <c r="Q85" i="21"/>
  <c r="Y44" i="3" s="1"/>
  <c r="Q84" i="21"/>
  <c r="Y45" i="3" s="1"/>
  <c r="Q537" i="11"/>
  <c r="M86" i="21"/>
  <c r="X42" i="3" s="1"/>
  <c r="I33" i="21"/>
  <c r="H42" i="3" s="1"/>
  <c r="E58" i="2" s="1"/>
  <c r="G129" i="2" s="1"/>
  <c r="I129" i="2" s="1"/>
  <c r="E91" i="21"/>
  <c r="S53" i="3" s="1"/>
  <c r="B91" i="21"/>
  <c r="P53" i="3" s="1"/>
  <c r="F91" i="21"/>
  <c r="T53" i="3" s="1"/>
  <c r="D91" i="21"/>
  <c r="R53" i="3" s="1"/>
  <c r="J97" i="21"/>
  <c r="U56" i="3" s="1"/>
  <c r="K97" i="21"/>
  <c r="V56" i="3" s="1"/>
  <c r="M97" i="21"/>
  <c r="X56" i="3" s="1"/>
  <c r="AV455" i="11"/>
  <c r="AV520" i="11" s="1"/>
  <c r="Z207" i="21" s="1"/>
  <c r="AZ26" i="3" s="1"/>
  <c r="AR455" i="11"/>
  <c r="AR520" i="11" s="1"/>
  <c r="R207" i="21" s="1"/>
  <c r="AV26" i="3" s="1"/>
  <c r="AN455" i="11"/>
  <c r="AN520" i="11" s="1"/>
  <c r="J207" i="21" s="1"/>
  <c r="AR26" i="3" s="1"/>
  <c r="AJ455" i="11"/>
  <c r="AJ520" i="11" s="1"/>
  <c r="S142" i="21" s="1"/>
  <c r="AN26" i="3" s="1"/>
  <c r="AF455" i="11"/>
  <c r="AF520" i="11" s="1"/>
  <c r="K142" i="21" s="1"/>
  <c r="AJ26" i="3" s="1"/>
  <c r="AX455" i="11"/>
  <c r="AX520" i="11" s="1"/>
  <c r="K272" i="21" s="1"/>
  <c r="BB26" i="3" s="1"/>
  <c r="AU455" i="11"/>
  <c r="AU520" i="11" s="1"/>
  <c r="Y207" i="21" s="1"/>
  <c r="AY26" i="3" s="1"/>
  <c r="AQ455" i="11"/>
  <c r="AQ520" i="11" s="1"/>
  <c r="Q207" i="21" s="1"/>
  <c r="AU26" i="3" s="1"/>
  <c r="AM455" i="11"/>
  <c r="AM520" i="11" s="1"/>
  <c r="Z142" i="21" s="1"/>
  <c r="AQ26" i="3" s="1"/>
  <c r="AI455" i="11"/>
  <c r="AI520" i="11" s="1"/>
  <c r="R142" i="21" s="1"/>
  <c r="AM26" i="3" s="1"/>
  <c r="AY455" i="11"/>
  <c r="AY520" i="11" s="1"/>
  <c r="L272" i="21" s="1"/>
  <c r="BC26" i="3" s="1"/>
  <c r="AT455" i="11"/>
  <c r="AT520" i="11" s="1"/>
  <c r="X207" i="21" s="1"/>
  <c r="AX26" i="3" s="1"/>
  <c r="AP455" i="11"/>
  <c r="AP520" i="11" s="1"/>
  <c r="L207" i="21" s="1"/>
  <c r="AT26" i="3" s="1"/>
  <c r="AL455" i="11"/>
  <c r="AL520" i="11" s="1"/>
  <c r="Y142" i="21" s="1"/>
  <c r="AP26" i="3" s="1"/>
  <c r="AH455" i="11"/>
  <c r="AH520" i="11" s="1"/>
  <c r="Q142" i="21" s="1"/>
  <c r="AL26" i="3" s="1"/>
  <c r="AW455" i="11"/>
  <c r="AW520" i="11" s="1"/>
  <c r="J272" i="21" s="1"/>
  <c r="BA26" i="3" s="1"/>
  <c r="AS455" i="11"/>
  <c r="AS520" i="11" s="1"/>
  <c r="S207" i="21" s="1"/>
  <c r="AW26" i="3" s="1"/>
  <c r="AO455" i="11"/>
  <c r="AO520" i="11" s="1"/>
  <c r="K207" i="21" s="1"/>
  <c r="AS26" i="3" s="1"/>
  <c r="AK455" i="11"/>
  <c r="AK520" i="11" s="1"/>
  <c r="X142" i="21" s="1"/>
  <c r="AO26" i="3" s="1"/>
  <c r="AG455" i="11"/>
  <c r="AG520" i="11" s="1"/>
  <c r="L142" i="21" s="1"/>
  <c r="AK26" i="3" s="1"/>
  <c r="AV493" i="11"/>
  <c r="AV558" i="11" s="1"/>
  <c r="Z243" i="21" s="1"/>
  <c r="AZ64" i="3" s="1"/>
  <c r="AR493" i="11"/>
  <c r="AR558" i="11" s="1"/>
  <c r="R243" i="21" s="1"/>
  <c r="AV64" i="3" s="1"/>
  <c r="AN493" i="11"/>
  <c r="AN558" i="11" s="1"/>
  <c r="J243" i="21" s="1"/>
  <c r="AR64" i="3" s="1"/>
  <c r="AJ493" i="11"/>
  <c r="AJ558" i="11" s="1"/>
  <c r="S178" i="21" s="1"/>
  <c r="AN64" i="3" s="1"/>
  <c r="AF493" i="11"/>
  <c r="AF558" i="11" s="1"/>
  <c r="K178" i="21" s="1"/>
  <c r="AJ64" i="3" s="1"/>
  <c r="AX485" i="11"/>
  <c r="AX550" i="11" s="1"/>
  <c r="K300" i="21" s="1"/>
  <c r="BB56" i="3" s="1"/>
  <c r="AT485" i="11"/>
  <c r="AT550" i="11" s="1"/>
  <c r="X235" i="21" s="1"/>
  <c r="AX56" i="3" s="1"/>
  <c r="AP485" i="11"/>
  <c r="AP550" i="11" s="1"/>
  <c r="L235" i="21" s="1"/>
  <c r="AT56" i="3" s="1"/>
  <c r="AL485" i="11"/>
  <c r="AL550" i="11" s="1"/>
  <c r="Y170" i="21" s="1"/>
  <c r="AP56" i="3" s="1"/>
  <c r="AH485" i="11"/>
  <c r="AH550" i="11" s="1"/>
  <c r="Q170" i="21" s="1"/>
  <c r="AL56" i="3" s="1"/>
  <c r="AY471" i="11"/>
  <c r="AY536" i="11" s="1"/>
  <c r="L288" i="21" s="1"/>
  <c r="BC43" i="3" s="1"/>
  <c r="AU471" i="11"/>
  <c r="AU536" i="11" s="1"/>
  <c r="Y223" i="21" s="1"/>
  <c r="AY43" i="3" s="1"/>
  <c r="AQ471" i="11"/>
  <c r="AQ536" i="11" s="1"/>
  <c r="Q223" i="21" s="1"/>
  <c r="AU43" i="3" s="1"/>
  <c r="AM471" i="11"/>
  <c r="AM536" i="11" s="1"/>
  <c r="Z158" i="21" s="1"/>
  <c r="AQ43" i="3" s="1"/>
  <c r="AI471" i="11"/>
  <c r="AI536" i="11" s="1"/>
  <c r="R158" i="21" s="1"/>
  <c r="AM43" i="3" s="1"/>
  <c r="AY467" i="11"/>
  <c r="AY532" i="11" s="1"/>
  <c r="L284" i="21" s="1"/>
  <c r="BC39" i="3" s="1"/>
  <c r="AU467" i="11"/>
  <c r="AU532" i="11" s="1"/>
  <c r="Y219" i="21" s="1"/>
  <c r="AY39" i="3" s="1"/>
  <c r="AQ467" i="11"/>
  <c r="AQ532" i="11" s="1"/>
  <c r="Q219" i="21" s="1"/>
  <c r="AU39" i="3" s="1"/>
  <c r="AM467" i="11"/>
  <c r="AM532" i="11" s="1"/>
  <c r="Z154" i="21" s="1"/>
  <c r="AQ39" i="3" s="1"/>
  <c r="AI467" i="11"/>
  <c r="AI532" i="11" s="1"/>
  <c r="R154" i="21" s="1"/>
  <c r="AM39" i="3" s="1"/>
  <c r="AY466" i="11"/>
  <c r="AY531" i="11" s="1"/>
  <c r="L283" i="21" s="1"/>
  <c r="BC38" i="3" s="1"/>
  <c r="AU466" i="11"/>
  <c r="AU531" i="11" s="1"/>
  <c r="Y218" i="21" s="1"/>
  <c r="AY38" i="3" s="1"/>
  <c r="AQ466" i="11"/>
  <c r="AQ531" i="11" s="1"/>
  <c r="Q218" i="21" s="1"/>
  <c r="AU38" i="3" s="1"/>
  <c r="AM466" i="11"/>
  <c r="AM531" i="11" s="1"/>
  <c r="Z153" i="21" s="1"/>
  <c r="AQ38" i="3" s="1"/>
  <c r="AI466" i="11"/>
  <c r="AI531" i="11" s="1"/>
  <c r="R153" i="21" s="1"/>
  <c r="AM38" i="3" s="1"/>
  <c r="AY465" i="11"/>
  <c r="AY530" i="11" s="1"/>
  <c r="L282" i="21" s="1"/>
  <c r="BC37" i="3" s="1"/>
  <c r="AU465" i="11"/>
  <c r="AU530" i="11" s="1"/>
  <c r="Y217" i="21" s="1"/>
  <c r="AY37" i="3" s="1"/>
  <c r="AQ465" i="11"/>
  <c r="AQ530" i="11" s="1"/>
  <c r="Q217" i="21" s="1"/>
  <c r="AU37" i="3" s="1"/>
  <c r="AM465" i="11"/>
  <c r="AM530" i="11" s="1"/>
  <c r="Z152" i="21" s="1"/>
  <c r="AQ37" i="3" s="1"/>
  <c r="AI465" i="11"/>
  <c r="AI530" i="11" s="1"/>
  <c r="R152" i="21" s="1"/>
  <c r="AM37" i="3" s="1"/>
  <c r="AE467" i="11"/>
  <c r="AE532" i="11" s="1"/>
  <c r="J154" i="21" s="1"/>
  <c r="AI39" i="3" s="1"/>
  <c r="AE455" i="11"/>
  <c r="AE520" i="11" s="1"/>
  <c r="J142" i="21" s="1"/>
  <c r="AI26" i="3" s="1"/>
  <c r="AV453" i="11"/>
  <c r="AV518" i="11" s="1"/>
  <c r="Z205" i="21" s="1"/>
  <c r="AZ24" i="3" s="1"/>
  <c r="AR453" i="11"/>
  <c r="AR518" i="11" s="1"/>
  <c r="R205" i="21" s="1"/>
  <c r="AV24" i="3" s="1"/>
  <c r="AN453" i="11"/>
  <c r="AN518" i="11" s="1"/>
  <c r="J205" i="21" s="1"/>
  <c r="AR24" i="3" s="1"/>
  <c r="AJ453" i="11"/>
  <c r="AJ518" i="11" s="1"/>
  <c r="S140" i="21" s="1"/>
  <c r="AN24" i="3" s="1"/>
  <c r="AF453" i="11"/>
  <c r="AF518" i="11" s="1"/>
  <c r="K140" i="21" s="1"/>
  <c r="AJ24" i="3" s="1"/>
  <c r="AV452" i="11"/>
  <c r="AV517" i="11" s="1"/>
  <c r="Z204" i="21" s="1"/>
  <c r="AZ22" i="3" s="1"/>
  <c r="AR452" i="11"/>
  <c r="AR517" i="11" s="1"/>
  <c r="R204" i="21" s="1"/>
  <c r="AV22" i="3" s="1"/>
  <c r="AN452" i="11"/>
  <c r="AN517" i="11" s="1"/>
  <c r="J204" i="21" s="1"/>
  <c r="AR22" i="3" s="1"/>
  <c r="AJ452" i="11"/>
  <c r="AJ517" i="11" s="1"/>
  <c r="S139" i="21" s="1"/>
  <c r="AN22" i="3" s="1"/>
  <c r="AF452" i="11"/>
  <c r="AF517" i="11" s="1"/>
  <c r="K139" i="21" s="1"/>
  <c r="AJ22" i="3" s="1"/>
  <c r="AV451" i="11"/>
  <c r="AV516" i="11" s="1"/>
  <c r="Z203" i="21" s="1"/>
  <c r="AZ21" i="3" s="1"/>
  <c r="AR451" i="11"/>
  <c r="AR516" i="11" s="1"/>
  <c r="R203" i="21" s="1"/>
  <c r="AV21" i="3" s="1"/>
  <c r="AN451" i="11"/>
  <c r="AN516" i="11" s="1"/>
  <c r="J203" i="21" s="1"/>
  <c r="AR21" i="3" s="1"/>
  <c r="AJ451" i="11"/>
  <c r="AJ516" i="11" s="1"/>
  <c r="S138" i="21" s="1"/>
  <c r="AN21" i="3" s="1"/>
  <c r="AF451" i="11"/>
  <c r="AF516" i="11" s="1"/>
  <c r="K138" i="21" s="1"/>
  <c r="AJ21" i="3" s="1"/>
  <c r="AY444" i="11"/>
  <c r="AY509" i="11" s="1"/>
  <c r="L261" i="21" s="1"/>
  <c r="BC14" i="3" s="1"/>
  <c r="AU444" i="11"/>
  <c r="AU509" i="11" s="1"/>
  <c r="Y196" i="21" s="1"/>
  <c r="AY14" i="3" s="1"/>
  <c r="AQ444" i="11"/>
  <c r="AQ509" i="11" s="1"/>
  <c r="Q196" i="21" s="1"/>
  <c r="AU14" i="3" s="1"/>
  <c r="AM444" i="11"/>
  <c r="AM509" i="11" s="1"/>
  <c r="Z131" i="21" s="1"/>
  <c r="AQ14" i="3" s="1"/>
  <c r="AI444" i="11"/>
  <c r="AI509" i="11" s="1"/>
  <c r="R131" i="21" s="1"/>
  <c r="AM14" i="3" s="1"/>
  <c r="AX493" i="11"/>
  <c r="AT493" i="11"/>
  <c r="AT558" i="11" s="1"/>
  <c r="X243" i="21" s="1"/>
  <c r="AX64" i="3" s="1"/>
  <c r="AP493" i="11"/>
  <c r="AP558" i="11" s="1"/>
  <c r="L243" i="21" s="1"/>
  <c r="AT64" i="3" s="1"/>
  <c r="AL493" i="11"/>
  <c r="AL558" i="11" s="1"/>
  <c r="Y178" i="21" s="1"/>
  <c r="AP64" i="3" s="1"/>
  <c r="AH493" i="11"/>
  <c r="AH558" i="11" s="1"/>
  <c r="Q178" i="21" s="1"/>
  <c r="AL64" i="3" s="1"/>
  <c r="AE485" i="11"/>
  <c r="AE550" i="11" s="1"/>
  <c r="J170" i="21" s="1"/>
  <c r="AI56" i="3" s="1"/>
  <c r="AV485" i="11"/>
  <c r="AV550" i="11" s="1"/>
  <c r="Z235" i="21" s="1"/>
  <c r="AZ56" i="3" s="1"/>
  <c r="AR485" i="11"/>
  <c r="AR550" i="11" s="1"/>
  <c r="R235" i="21" s="1"/>
  <c r="AV56" i="3" s="1"/>
  <c r="AN485" i="11"/>
  <c r="AN550" i="11" s="1"/>
  <c r="J235" i="21" s="1"/>
  <c r="AR56" i="3" s="1"/>
  <c r="AJ485" i="11"/>
  <c r="AJ550" i="11" s="1"/>
  <c r="S170" i="21" s="1"/>
  <c r="AN56" i="3" s="1"/>
  <c r="AF485" i="11"/>
  <c r="AF550" i="11" s="1"/>
  <c r="K170" i="21" s="1"/>
  <c r="AJ56" i="3" s="1"/>
  <c r="AW471" i="11"/>
  <c r="AW536" i="11" s="1"/>
  <c r="J288" i="21" s="1"/>
  <c r="BA43" i="3" s="1"/>
  <c r="AS471" i="11"/>
  <c r="AS536" i="11" s="1"/>
  <c r="S223" i="21" s="1"/>
  <c r="AW43" i="3" s="1"/>
  <c r="AO471" i="11"/>
  <c r="AO536" i="11" s="1"/>
  <c r="K223" i="21" s="1"/>
  <c r="AS43" i="3" s="1"/>
  <c r="AK471" i="11"/>
  <c r="AK536" i="11" s="1"/>
  <c r="X158" i="21" s="1"/>
  <c r="AO43" i="3" s="1"/>
  <c r="AG471" i="11"/>
  <c r="AG536" i="11" s="1"/>
  <c r="L158" i="21" s="1"/>
  <c r="AK43" i="3" s="1"/>
  <c r="AW467" i="11"/>
  <c r="AW532" i="11" s="1"/>
  <c r="J284" i="21" s="1"/>
  <c r="BA39" i="3" s="1"/>
  <c r="AS467" i="11"/>
  <c r="AS532" i="11" s="1"/>
  <c r="S219" i="21" s="1"/>
  <c r="AW39" i="3" s="1"/>
  <c r="AO467" i="11"/>
  <c r="AO532" i="11" s="1"/>
  <c r="K219" i="21" s="1"/>
  <c r="AS39" i="3" s="1"/>
  <c r="AK467" i="11"/>
  <c r="AK532" i="11" s="1"/>
  <c r="X154" i="21" s="1"/>
  <c r="AO39" i="3" s="1"/>
  <c r="AG467" i="11"/>
  <c r="AG532" i="11" s="1"/>
  <c r="L154" i="21" s="1"/>
  <c r="AK39" i="3" s="1"/>
  <c r="AW466" i="11"/>
  <c r="AW531" i="11" s="1"/>
  <c r="J283" i="21" s="1"/>
  <c r="BA38" i="3" s="1"/>
  <c r="AS466" i="11"/>
  <c r="AS531" i="11" s="1"/>
  <c r="S218" i="21" s="1"/>
  <c r="AW38" i="3" s="1"/>
  <c r="AO466" i="11"/>
  <c r="AO531" i="11" s="1"/>
  <c r="K218" i="21" s="1"/>
  <c r="AS38" i="3" s="1"/>
  <c r="AK466" i="11"/>
  <c r="AK531" i="11" s="1"/>
  <c r="X153" i="21" s="1"/>
  <c r="AO38" i="3" s="1"/>
  <c r="AG466" i="11"/>
  <c r="AG531" i="11" s="1"/>
  <c r="L153" i="21" s="1"/>
  <c r="AK38" i="3" s="1"/>
  <c r="AW465" i="11"/>
  <c r="AW530" i="11" s="1"/>
  <c r="J282" i="21" s="1"/>
  <c r="BA37" i="3" s="1"/>
  <c r="AS465" i="11"/>
  <c r="AS530" i="11" s="1"/>
  <c r="S217" i="21" s="1"/>
  <c r="AW37" i="3" s="1"/>
  <c r="AO465" i="11"/>
  <c r="AO530" i="11" s="1"/>
  <c r="K217" i="21" s="1"/>
  <c r="AS37" i="3" s="1"/>
  <c r="AK465" i="11"/>
  <c r="AK530" i="11" s="1"/>
  <c r="X152" i="21" s="1"/>
  <c r="AO37" i="3" s="1"/>
  <c r="AG465" i="11"/>
  <c r="AG530" i="11" s="1"/>
  <c r="L152" i="21" s="1"/>
  <c r="AK37" i="3" s="1"/>
  <c r="AE465" i="11"/>
  <c r="AE530" i="11" s="1"/>
  <c r="J152" i="21" s="1"/>
  <c r="AI37" i="3" s="1"/>
  <c r="AX453" i="11"/>
  <c r="AX518" i="11" s="1"/>
  <c r="K270" i="21" s="1"/>
  <c r="BB24" i="3" s="1"/>
  <c r="AT453" i="11"/>
  <c r="AT518" i="11" s="1"/>
  <c r="X205" i="21" s="1"/>
  <c r="AX24" i="3" s="1"/>
  <c r="AP453" i="11"/>
  <c r="AP518" i="11" s="1"/>
  <c r="L205" i="21" s="1"/>
  <c r="AT24" i="3" s="1"/>
  <c r="AL453" i="11"/>
  <c r="AL518" i="11" s="1"/>
  <c r="Y140" i="21" s="1"/>
  <c r="AP24" i="3" s="1"/>
  <c r="AH453" i="11"/>
  <c r="AH518" i="11" s="1"/>
  <c r="Q140" i="21" s="1"/>
  <c r="AL24" i="3" s="1"/>
  <c r="AX452" i="11"/>
  <c r="AX517" i="11" s="1"/>
  <c r="K269" i="21" s="1"/>
  <c r="BB22" i="3" s="1"/>
  <c r="AT452" i="11"/>
  <c r="AT517" i="11" s="1"/>
  <c r="X204" i="21" s="1"/>
  <c r="AX22" i="3" s="1"/>
  <c r="AP452" i="11"/>
  <c r="AP517" i="11" s="1"/>
  <c r="L204" i="21" s="1"/>
  <c r="AT22" i="3" s="1"/>
  <c r="AL452" i="11"/>
  <c r="AL517" i="11" s="1"/>
  <c r="Y139" i="21" s="1"/>
  <c r="AP22" i="3" s="1"/>
  <c r="AH452" i="11"/>
  <c r="AH517" i="11" s="1"/>
  <c r="Q139" i="21" s="1"/>
  <c r="AL22" i="3" s="1"/>
  <c r="AX451" i="11"/>
  <c r="AX516" i="11" s="1"/>
  <c r="K268" i="21" s="1"/>
  <c r="BB21" i="3" s="1"/>
  <c r="AT451" i="11"/>
  <c r="AT516" i="11" s="1"/>
  <c r="X203" i="21" s="1"/>
  <c r="AX21" i="3" s="1"/>
  <c r="AY493" i="11"/>
  <c r="AQ493" i="11"/>
  <c r="AQ558" i="11" s="1"/>
  <c r="Q243" i="21" s="1"/>
  <c r="AU64" i="3" s="1"/>
  <c r="AI493" i="11"/>
  <c r="AI558" i="11" s="1"/>
  <c r="R178" i="21" s="1"/>
  <c r="AM64" i="3" s="1"/>
  <c r="AW485" i="11"/>
  <c r="AW550" i="11" s="1"/>
  <c r="J300" i="21" s="1"/>
  <c r="BA56" i="3" s="1"/>
  <c r="AO485" i="11"/>
  <c r="AO550" i="11" s="1"/>
  <c r="K235" i="21" s="1"/>
  <c r="AS56" i="3" s="1"/>
  <c r="AG485" i="11"/>
  <c r="AG550" i="11" s="1"/>
  <c r="L170" i="21" s="1"/>
  <c r="AK56" i="3" s="1"/>
  <c r="AT471" i="11"/>
  <c r="AT536" i="11" s="1"/>
  <c r="X223" i="21" s="1"/>
  <c r="AX43" i="3" s="1"/>
  <c r="AL471" i="11"/>
  <c r="AL536" i="11" s="1"/>
  <c r="Y158" i="21" s="1"/>
  <c r="AP43" i="3" s="1"/>
  <c r="AX467" i="11"/>
  <c r="AX532" i="11" s="1"/>
  <c r="K284" i="21" s="1"/>
  <c r="BB39" i="3" s="1"/>
  <c r="AP467" i="11"/>
  <c r="AP532" i="11" s="1"/>
  <c r="L219" i="21" s="1"/>
  <c r="AT39" i="3" s="1"/>
  <c r="AH467" i="11"/>
  <c r="AH532" i="11" s="1"/>
  <c r="Q154" i="21" s="1"/>
  <c r="AL39" i="3" s="1"/>
  <c r="AT466" i="11"/>
  <c r="AT531" i="11" s="1"/>
  <c r="X218" i="21" s="1"/>
  <c r="AX38" i="3" s="1"/>
  <c r="AL466" i="11"/>
  <c r="AL531" i="11" s="1"/>
  <c r="Y153" i="21" s="1"/>
  <c r="AP38" i="3" s="1"/>
  <c r="AX465" i="11"/>
  <c r="AX530" i="11" s="1"/>
  <c r="K282" i="21" s="1"/>
  <c r="BB37" i="3" s="1"/>
  <c r="AP465" i="11"/>
  <c r="AP530" i="11" s="1"/>
  <c r="L217" i="21" s="1"/>
  <c r="AT37" i="3" s="1"/>
  <c r="AH465" i="11"/>
  <c r="AH530" i="11" s="1"/>
  <c r="Q152" i="21" s="1"/>
  <c r="AL37" i="3" s="1"/>
  <c r="AY453" i="11"/>
  <c r="AY518" i="11" s="1"/>
  <c r="L270" i="21" s="1"/>
  <c r="BC24" i="3" s="1"/>
  <c r="AQ453" i="11"/>
  <c r="AQ518" i="11" s="1"/>
  <c r="Q205" i="21" s="1"/>
  <c r="AU24" i="3" s="1"/>
  <c r="AI453" i="11"/>
  <c r="AI518" i="11" s="1"/>
  <c r="R140" i="21" s="1"/>
  <c r="AM24" i="3" s="1"/>
  <c r="AU452" i="11"/>
  <c r="AU517" i="11" s="1"/>
  <c r="Y204" i="21" s="1"/>
  <c r="AY22" i="3" s="1"/>
  <c r="AM452" i="11"/>
  <c r="AM517" i="11" s="1"/>
  <c r="Z139" i="21" s="1"/>
  <c r="AQ22" i="3" s="1"/>
  <c r="AY451" i="11"/>
  <c r="AY516" i="11" s="1"/>
  <c r="L268" i="21" s="1"/>
  <c r="BC21" i="3" s="1"/>
  <c r="AQ451" i="11"/>
  <c r="AQ516" i="11" s="1"/>
  <c r="Q203" i="21" s="1"/>
  <c r="AU21" i="3" s="1"/>
  <c r="AL451" i="11"/>
  <c r="AL516" i="11" s="1"/>
  <c r="Y138" i="21" s="1"/>
  <c r="AP21" i="3" s="1"/>
  <c r="AG451" i="11"/>
  <c r="AG516" i="11" s="1"/>
  <c r="L138" i="21" s="1"/>
  <c r="AK21" i="3" s="1"/>
  <c r="AX444" i="11"/>
  <c r="AX509" i="11" s="1"/>
  <c r="K261" i="21" s="1"/>
  <c r="BB14" i="3" s="1"/>
  <c r="AS444" i="11"/>
  <c r="AS509" i="11" s="1"/>
  <c r="S196" i="21" s="1"/>
  <c r="AW14" i="3" s="1"/>
  <c r="AN444" i="11"/>
  <c r="AN509" i="11" s="1"/>
  <c r="J196" i="21" s="1"/>
  <c r="AR14" i="3" s="1"/>
  <c r="AH444" i="11"/>
  <c r="AH509" i="11" s="1"/>
  <c r="Q131" i="21" s="1"/>
  <c r="AL14" i="3" s="1"/>
  <c r="AO493" i="11"/>
  <c r="AO558" i="11" s="1"/>
  <c r="K243" i="21" s="1"/>
  <c r="AS64" i="3" s="1"/>
  <c r="AE493" i="11"/>
  <c r="AE558" i="11" s="1"/>
  <c r="J178" i="21" s="1"/>
  <c r="AI64" i="3" s="1"/>
  <c r="AQ485" i="11"/>
  <c r="AQ550" i="11" s="1"/>
  <c r="Q235" i="21" s="1"/>
  <c r="AU56" i="3" s="1"/>
  <c r="AE471" i="11"/>
  <c r="AE536" i="11" s="1"/>
  <c r="J158" i="21" s="1"/>
  <c r="AI43" i="3" s="1"/>
  <c r="AP471" i="11"/>
  <c r="AP536" i="11" s="1"/>
  <c r="L223" i="21" s="1"/>
  <c r="AT43" i="3" s="1"/>
  <c r="AF471" i="11"/>
  <c r="AF536" i="11" s="1"/>
  <c r="K158" i="21" s="1"/>
  <c r="AJ43" i="3" s="1"/>
  <c r="AN467" i="11"/>
  <c r="AN532" i="11" s="1"/>
  <c r="J219" i="21" s="1"/>
  <c r="AR39" i="3" s="1"/>
  <c r="AX466" i="11"/>
  <c r="AX531" i="11" s="1"/>
  <c r="K283" i="21" s="1"/>
  <c r="BB38" i="3" s="1"/>
  <c r="AN466" i="11"/>
  <c r="AN531" i="11" s="1"/>
  <c r="J218" i="21" s="1"/>
  <c r="AR38" i="3" s="1"/>
  <c r="AV465" i="11"/>
  <c r="AV530" i="11" s="1"/>
  <c r="Z217" i="21" s="1"/>
  <c r="AZ37" i="3" s="1"/>
  <c r="AL465" i="11"/>
  <c r="AL530" i="11" s="1"/>
  <c r="Y152" i="21" s="1"/>
  <c r="AP37" i="3" s="1"/>
  <c r="AE453" i="11"/>
  <c r="AE518" i="11" s="1"/>
  <c r="J140" i="21" s="1"/>
  <c r="AI24" i="3" s="1"/>
  <c r="AO453" i="11"/>
  <c r="AO518" i="11" s="1"/>
  <c r="K205" i="21" s="1"/>
  <c r="AS24" i="3" s="1"/>
  <c r="AY452" i="11"/>
  <c r="AY517" i="11" s="1"/>
  <c r="L269" i="21" s="1"/>
  <c r="BC22" i="3" s="1"/>
  <c r="AO452" i="11"/>
  <c r="AO517" i="11" s="1"/>
  <c r="K204" i="21" s="1"/>
  <c r="AS22" i="3" s="1"/>
  <c r="AW451" i="11"/>
  <c r="AW516" i="11" s="1"/>
  <c r="J268" i="21" s="1"/>
  <c r="BA21" i="3" s="1"/>
  <c r="AO451" i="11"/>
  <c r="AO516" i="11" s="1"/>
  <c r="K203" i="21" s="1"/>
  <c r="AS21" i="3" s="1"/>
  <c r="AH451" i="11"/>
  <c r="AH516" i="11" s="1"/>
  <c r="Q138" i="21" s="1"/>
  <c r="AL21" i="3" s="1"/>
  <c r="AW444" i="11"/>
  <c r="AW509" i="11" s="1"/>
  <c r="J261" i="21" s="1"/>
  <c r="BA14" i="3" s="1"/>
  <c r="AP444" i="11"/>
  <c r="AP509" i="11" s="1"/>
  <c r="L196" i="21" s="1"/>
  <c r="AT14" i="3" s="1"/>
  <c r="AJ444" i="11"/>
  <c r="AJ509" i="11" s="1"/>
  <c r="S131" i="21" s="1"/>
  <c r="AN14" i="3" s="1"/>
  <c r="AW493" i="11"/>
  <c r="AM493" i="11"/>
  <c r="AM558" i="11" s="1"/>
  <c r="Z178" i="21" s="1"/>
  <c r="AQ64" i="3" s="1"/>
  <c r="AY485" i="11"/>
  <c r="AY550" i="11" s="1"/>
  <c r="L300" i="21" s="1"/>
  <c r="BC56" i="3" s="1"/>
  <c r="AM485" i="11"/>
  <c r="AM550" i="11" s="1"/>
  <c r="Z170" i="21" s="1"/>
  <c r="AQ56" i="3" s="1"/>
  <c r="AX471" i="11"/>
  <c r="AX536" i="11" s="1"/>
  <c r="K288" i="21" s="1"/>
  <c r="BB43" i="3" s="1"/>
  <c r="AN471" i="11"/>
  <c r="AN536" i="11" s="1"/>
  <c r="J223" i="21" s="1"/>
  <c r="AR43" i="3" s="1"/>
  <c r="AV467" i="11"/>
  <c r="AV532" i="11" s="1"/>
  <c r="Z219" i="21" s="1"/>
  <c r="AZ39" i="3" s="1"/>
  <c r="AL467" i="11"/>
  <c r="AL532" i="11" s="1"/>
  <c r="Y154" i="21" s="1"/>
  <c r="AP39" i="3" s="1"/>
  <c r="AV466" i="11"/>
  <c r="AV531" i="11" s="1"/>
  <c r="Z218" i="21" s="1"/>
  <c r="AZ38" i="3" s="1"/>
  <c r="AJ466" i="11"/>
  <c r="AJ531" i="11" s="1"/>
  <c r="S153" i="21" s="1"/>
  <c r="AN38" i="3" s="1"/>
  <c r="AT465" i="11"/>
  <c r="AT530" i="11" s="1"/>
  <c r="X217" i="21" s="1"/>
  <c r="AX37" i="3" s="1"/>
  <c r="AJ465" i="11"/>
  <c r="AJ530" i="11" s="1"/>
  <c r="S152" i="21" s="1"/>
  <c r="AN37" i="3" s="1"/>
  <c r="AW453" i="11"/>
  <c r="AW518" i="11" s="1"/>
  <c r="J270" i="21" s="1"/>
  <c r="BA24" i="3" s="1"/>
  <c r="AM453" i="11"/>
  <c r="AM518" i="11" s="1"/>
  <c r="Z140" i="21" s="1"/>
  <c r="AQ24" i="3" s="1"/>
  <c r="AW452" i="11"/>
  <c r="AW517" i="11" s="1"/>
  <c r="J269" i="21" s="1"/>
  <c r="BA22" i="3" s="1"/>
  <c r="AK452" i="11"/>
  <c r="AK517" i="11" s="1"/>
  <c r="X139" i="21" s="1"/>
  <c r="AO22" i="3" s="1"/>
  <c r="AU451" i="11"/>
  <c r="AU516" i="11" s="1"/>
  <c r="Y203" i="21" s="1"/>
  <c r="AY21" i="3" s="1"/>
  <c r="AM451" i="11"/>
  <c r="AM516" i="11" s="1"/>
  <c r="Z138" i="21" s="1"/>
  <c r="AQ21" i="3" s="1"/>
  <c r="AE452" i="11"/>
  <c r="AE517" i="11" s="1"/>
  <c r="J139" i="21" s="1"/>
  <c r="AI22" i="3" s="1"/>
  <c r="AV444" i="11"/>
  <c r="AV509" i="11" s="1"/>
  <c r="Z196" i="21" s="1"/>
  <c r="AZ14" i="3" s="1"/>
  <c r="AO444" i="11"/>
  <c r="AO509" i="11" s="1"/>
  <c r="K196" i="21" s="1"/>
  <c r="AS14" i="3" s="1"/>
  <c r="AG444" i="11"/>
  <c r="AG509" i="11" s="1"/>
  <c r="L131" i="21" s="1"/>
  <c r="AK14" i="3" s="1"/>
  <c r="AS493" i="11"/>
  <c r="AS558" i="11" s="1"/>
  <c r="S243" i="21" s="1"/>
  <c r="AW64" i="3" s="1"/>
  <c r="AG493" i="11"/>
  <c r="AG558" i="11" s="1"/>
  <c r="L178" i="21" s="1"/>
  <c r="AK64" i="3" s="1"/>
  <c r="AS485" i="11"/>
  <c r="AS550" i="11" s="1"/>
  <c r="S235" i="21" s="1"/>
  <c r="AW56" i="3" s="1"/>
  <c r="AI485" i="11"/>
  <c r="AI550" i="11" s="1"/>
  <c r="R170" i="21" s="1"/>
  <c r="AM56" i="3" s="1"/>
  <c r="AR471" i="11"/>
  <c r="AR536" i="11" s="1"/>
  <c r="R223" i="21" s="1"/>
  <c r="AV43" i="3" s="1"/>
  <c r="AH471" i="11"/>
  <c r="AH536" i="11" s="1"/>
  <c r="Q158" i="21" s="1"/>
  <c r="AL43" i="3" s="1"/>
  <c r="AR467" i="11"/>
  <c r="AR532" i="11" s="1"/>
  <c r="R219" i="21" s="1"/>
  <c r="AV39" i="3" s="1"/>
  <c r="AF467" i="11"/>
  <c r="AF532" i="11" s="1"/>
  <c r="K154" i="21" s="1"/>
  <c r="AJ39" i="3" s="1"/>
  <c r="AP466" i="11"/>
  <c r="AP531" i="11" s="1"/>
  <c r="L218" i="21" s="1"/>
  <c r="AT38" i="3" s="1"/>
  <c r="AF466" i="11"/>
  <c r="AF531" i="11" s="1"/>
  <c r="K153" i="21" s="1"/>
  <c r="AJ38" i="3" s="1"/>
  <c r="AN465" i="11"/>
  <c r="AN530" i="11" s="1"/>
  <c r="J217" i="21" s="1"/>
  <c r="AR37" i="3" s="1"/>
  <c r="AE466" i="11"/>
  <c r="AE531" i="11" s="1"/>
  <c r="J153" i="21" s="1"/>
  <c r="AI38" i="3" s="1"/>
  <c r="AS453" i="11"/>
  <c r="AS518" i="11" s="1"/>
  <c r="S205" i="21" s="1"/>
  <c r="AW24" i="3" s="1"/>
  <c r="AG453" i="11"/>
  <c r="AG518" i="11" s="1"/>
  <c r="L140" i="21" s="1"/>
  <c r="AK24" i="3" s="1"/>
  <c r="AQ452" i="11"/>
  <c r="AQ517" i="11" s="1"/>
  <c r="Q204" i="21" s="1"/>
  <c r="AU22" i="3" s="1"/>
  <c r="AG452" i="11"/>
  <c r="AG517" i="11" s="1"/>
  <c r="L139" i="21" s="1"/>
  <c r="AK22" i="3" s="1"/>
  <c r="AP451" i="11"/>
  <c r="AP516" i="11" s="1"/>
  <c r="L203" i="21" s="1"/>
  <c r="AT21" i="3" s="1"/>
  <c r="AI451" i="11"/>
  <c r="AI516" i="11" s="1"/>
  <c r="R138" i="21" s="1"/>
  <c r="AM21" i="3" s="1"/>
  <c r="AE444" i="11"/>
  <c r="AE509" i="11" s="1"/>
  <c r="J131" i="21" s="1"/>
  <c r="AI14" i="3" s="1"/>
  <c r="AR444" i="11"/>
  <c r="AR509" i="11" s="1"/>
  <c r="R196" i="21" s="1"/>
  <c r="AV14" i="3" s="1"/>
  <c r="AK444" i="11"/>
  <c r="AK509" i="11" s="1"/>
  <c r="X131" i="21" s="1"/>
  <c r="AO14" i="3" s="1"/>
  <c r="AK493" i="11"/>
  <c r="AK558" i="11" s="1"/>
  <c r="X178" i="21" s="1"/>
  <c r="AO64" i="3" s="1"/>
  <c r="AJ471" i="11"/>
  <c r="AJ536" i="11" s="1"/>
  <c r="S158" i="21" s="1"/>
  <c r="AN43" i="3" s="1"/>
  <c r="AH466" i="11"/>
  <c r="AH531" i="11" s="1"/>
  <c r="Q153" i="21" s="1"/>
  <c r="AL38" i="3" s="1"/>
  <c r="AK453" i="11"/>
  <c r="AK518" i="11" s="1"/>
  <c r="X140" i="21" s="1"/>
  <c r="AO24" i="3" s="1"/>
  <c r="AK451" i="11"/>
  <c r="AK516" i="11" s="1"/>
  <c r="X138" i="21" s="1"/>
  <c r="AO21" i="3" s="1"/>
  <c r="AF444" i="11"/>
  <c r="AF509" i="11" s="1"/>
  <c r="K131" i="21" s="1"/>
  <c r="AJ14" i="3" s="1"/>
  <c r="AU485" i="11"/>
  <c r="AU550" i="11" s="1"/>
  <c r="Y235" i="21" s="1"/>
  <c r="AY56" i="3" s="1"/>
  <c r="AT467" i="11"/>
  <c r="AT532" i="11" s="1"/>
  <c r="X219" i="21" s="1"/>
  <c r="AX39" i="3" s="1"/>
  <c r="AR465" i="11"/>
  <c r="AR530" i="11" s="1"/>
  <c r="R217" i="21" s="1"/>
  <c r="AV37" i="3" s="1"/>
  <c r="AS452" i="11"/>
  <c r="AS517" i="11" s="1"/>
  <c r="S204" i="21" s="1"/>
  <c r="AW22" i="3" s="1"/>
  <c r="AE451" i="11"/>
  <c r="AE516" i="11" s="1"/>
  <c r="J138" i="21" s="1"/>
  <c r="AI21" i="3" s="1"/>
  <c r="AK485" i="11"/>
  <c r="AK550" i="11" s="1"/>
  <c r="X170" i="21" s="1"/>
  <c r="AO56" i="3" s="1"/>
  <c r="AJ467" i="11"/>
  <c r="AJ532" i="11" s="1"/>
  <c r="S154" i="21" s="1"/>
  <c r="AN39" i="3" s="1"/>
  <c r="AF465" i="11"/>
  <c r="AF530" i="11" s="1"/>
  <c r="K152" i="21" s="1"/>
  <c r="AJ37" i="3" s="1"/>
  <c r="AI452" i="11"/>
  <c r="AI517" i="11" s="1"/>
  <c r="R139" i="21" s="1"/>
  <c r="AM22" i="3" s="1"/>
  <c r="AT444" i="11"/>
  <c r="AT509" i="11" s="1"/>
  <c r="X196" i="21" s="1"/>
  <c r="AX14" i="3" s="1"/>
  <c r="AU493" i="11"/>
  <c r="AU558" i="11" s="1"/>
  <c r="Y243" i="21" s="1"/>
  <c r="AY64" i="3" s="1"/>
  <c r="AS451" i="11"/>
  <c r="AS516" i="11" s="1"/>
  <c r="S203" i="21" s="1"/>
  <c r="AW21" i="3" s="1"/>
  <c r="AV471" i="11"/>
  <c r="AV536" i="11" s="1"/>
  <c r="Z223" i="21" s="1"/>
  <c r="AZ43" i="3" s="1"/>
  <c r="AL444" i="11"/>
  <c r="AL509" i="11" s="1"/>
  <c r="Y131" i="21" s="1"/>
  <c r="AP14" i="3" s="1"/>
  <c r="AU453" i="11"/>
  <c r="AU518" i="11" s="1"/>
  <c r="Y205" i="21" s="1"/>
  <c r="AY24" i="3" s="1"/>
  <c r="AR466" i="11"/>
  <c r="AR531" i="11" s="1"/>
  <c r="R218" i="21" s="1"/>
  <c r="AV38" i="3" s="1"/>
  <c r="M544" i="11"/>
  <c r="AD544" i="11"/>
  <c r="T542" i="11"/>
  <c r="I542" i="11"/>
  <c r="S557" i="11"/>
  <c r="E557" i="11"/>
  <c r="B95" i="21" s="1"/>
  <c r="P63" i="3" s="1"/>
  <c r="AA550" i="11"/>
  <c r="S547" i="11"/>
  <c r="L537" i="11"/>
  <c r="E537" i="11"/>
  <c r="S536" i="11"/>
  <c r="E536" i="11"/>
  <c r="M521" i="11"/>
  <c r="M79" i="21" s="1"/>
  <c r="X27" i="3" s="1"/>
  <c r="S530" i="11"/>
  <c r="S527" i="11"/>
  <c r="AA521" i="11"/>
  <c r="E527" i="11"/>
  <c r="L516" i="11"/>
  <c r="S518" i="11"/>
  <c r="S517" i="11"/>
  <c r="Q516" i="11"/>
  <c r="S72" i="21" s="1"/>
  <c r="AA21" i="3" s="1"/>
  <c r="S510" i="11"/>
  <c r="AA502" i="11"/>
  <c r="N541" i="11"/>
  <c r="N549" i="11"/>
  <c r="N547" i="11"/>
  <c r="N539" i="11"/>
  <c r="N532" i="11"/>
  <c r="X526" i="11"/>
  <c r="X523" i="11"/>
  <c r="X519" i="11"/>
  <c r="N519" i="11"/>
  <c r="U534" i="11"/>
  <c r="N512" i="11"/>
  <c r="N511" i="11"/>
  <c r="N510" i="11"/>
  <c r="N508" i="11"/>
  <c r="N507" i="11"/>
  <c r="N506" i="11"/>
  <c r="N505" i="11"/>
  <c r="N504" i="11"/>
  <c r="N503" i="11"/>
  <c r="N502" i="11"/>
  <c r="M542" i="11"/>
  <c r="T544" i="11"/>
  <c r="L557" i="11"/>
  <c r="L551" i="11"/>
  <c r="L547" i="11"/>
  <c r="AA551" i="11"/>
  <c r="S550" i="11"/>
  <c r="E550" i="11"/>
  <c r="L536" i="11"/>
  <c r="AD537" i="11"/>
  <c r="T537" i="11"/>
  <c r="L534" i="11"/>
  <c r="L531" i="11"/>
  <c r="AA534" i="11"/>
  <c r="E534" i="11"/>
  <c r="L521" i="11"/>
  <c r="L518" i="11"/>
  <c r="T521" i="11"/>
  <c r="T76" i="21" s="1"/>
  <c r="AB27" i="3" s="1"/>
  <c r="H527" i="11"/>
  <c r="E76" i="21" s="1"/>
  <c r="S33" i="3" s="1"/>
  <c r="I521" i="11"/>
  <c r="F75" i="21" s="1"/>
  <c r="T27" i="3" s="1"/>
  <c r="L511" i="11"/>
  <c r="L510" i="11"/>
  <c r="L509" i="11"/>
  <c r="S509" i="11"/>
  <c r="X541" i="11"/>
  <c r="X549" i="11"/>
  <c r="X547" i="11"/>
  <c r="B541" i="11"/>
  <c r="N534" i="11"/>
  <c r="X529" i="11"/>
  <c r="X528" i="11"/>
  <c r="X527" i="11"/>
  <c r="N526" i="11"/>
  <c r="N523" i="11"/>
  <c r="X515" i="11"/>
  <c r="X514" i="11"/>
  <c r="N513" i="11"/>
  <c r="B512" i="11"/>
  <c r="I543" i="11"/>
  <c r="Q502" i="11"/>
  <c r="I541" i="11"/>
  <c r="M541" i="11"/>
  <c r="S522" i="11"/>
  <c r="M546" i="11"/>
  <c r="T546" i="11"/>
  <c r="AD542" i="11"/>
  <c r="L554" i="11"/>
  <c r="AA557" i="11"/>
  <c r="S554" i="11"/>
  <c r="E554" i="11"/>
  <c r="AA547" i="11"/>
  <c r="M537" i="11"/>
  <c r="I537" i="11"/>
  <c r="AA536" i="11"/>
  <c r="L530" i="11"/>
  <c r="L527" i="11"/>
  <c r="S532" i="11"/>
  <c r="S531" i="11"/>
  <c r="AA530" i="11"/>
  <c r="AA527" i="11"/>
  <c r="AD521" i="11"/>
  <c r="AA76" i="21" s="1"/>
  <c r="AF27" i="3" s="1"/>
  <c r="L517" i="11"/>
  <c r="S519" i="11"/>
  <c r="AA517" i="11"/>
  <c r="AA516" i="11"/>
  <c r="AA510" i="11"/>
  <c r="AA509" i="11"/>
  <c r="H510" i="11"/>
  <c r="E71" i="21" s="1"/>
  <c r="S15" i="3" s="1"/>
  <c r="E509" i="11"/>
  <c r="X556" i="11"/>
  <c r="X553" i="11"/>
  <c r="X548" i="11"/>
  <c r="U541" i="11"/>
  <c r="U556" i="11"/>
  <c r="N529" i="11"/>
  <c r="N528" i="11"/>
  <c r="N525" i="11"/>
  <c r="N514" i="11"/>
  <c r="X513" i="11"/>
  <c r="U529" i="11"/>
  <c r="U527" i="11"/>
  <c r="U525" i="11"/>
  <c r="U512" i="11"/>
  <c r="U511" i="11"/>
  <c r="U510" i="11"/>
  <c r="U506" i="11"/>
  <c r="U504" i="11"/>
  <c r="U502" i="11"/>
  <c r="T540" i="11"/>
  <c r="M545" i="11"/>
  <c r="AD540" i="11"/>
  <c r="I540" i="11"/>
  <c r="Y310" i="21"/>
  <c r="BG52" i="3" s="1"/>
  <c r="BG51" i="3"/>
  <c r="Y180" i="21"/>
  <c r="AP52" i="3" s="1"/>
  <c r="AP51" i="3"/>
  <c r="L245" i="21"/>
  <c r="AT52" i="3" s="1"/>
  <c r="AT51" i="3"/>
  <c r="X245" i="21"/>
  <c r="AX52" i="3" s="1"/>
  <c r="AX51" i="3"/>
  <c r="H41" i="21"/>
  <c r="J40" i="21"/>
  <c r="I50" i="3" s="1"/>
  <c r="V39" i="21"/>
  <c r="N50" i="3" s="1"/>
  <c r="C17" i="21"/>
  <c r="E33" i="3" s="1"/>
  <c r="D14" i="21"/>
  <c r="F27" i="3" s="1"/>
  <c r="C13" i="21"/>
  <c r="E25" i="3" s="1"/>
  <c r="D10" i="21"/>
  <c r="F15" i="3" s="1"/>
  <c r="J245" i="21"/>
  <c r="AR52" i="3" s="1"/>
  <c r="AR51" i="3"/>
  <c r="R245" i="21"/>
  <c r="AV52" i="3" s="1"/>
  <c r="AV51" i="3"/>
  <c r="Z245" i="21"/>
  <c r="AZ52" i="3" s="1"/>
  <c r="AZ51" i="3"/>
  <c r="N24" i="21"/>
  <c r="J46" i="3" s="1"/>
  <c r="N23" i="21"/>
  <c r="J44" i="3" s="1"/>
  <c r="B26" i="21"/>
  <c r="D50" i="3" s="1"/>
  <c r="B27" i="21"/>
  <c r="J180" i="21"/>
  <c r="AI52" i="3" s="1"/>
  <c r="AI51" i="3"/>
  <c r="K180" i="21"/>
  <c r="AJ52" i="3" s="1"/>
  <c r="AJ51" i="3"/>
  <c r="X180" i="21"/>
  <c r="AO52" i="3" s="1"/>
  <c r="AO51" i="3"/>
  <c r="K245" i="21"/>
  <c r="AS52" i="3" s="1"/>
  <c r="AS51" i="3"/>
  <c r="S245" i="21"/>
  <c r="AW52" i="3" s="1"/>
  <c r="AW51" i="3"/>
  <c r="B22" i="21"/>
  <c r="D46" i="3" s="1"/>
  <c r="E62" i="2" s="1"/>
  <c r="G133" i="2" s="1"/>
  <c r="I133" i="2" s="1"/>
  <c r="B21" i="21"/>
  <c r="D44" i="3" s="1"/>
  <c r="B20" i="21"/>
  <c r="D45" i="3" s="1"/>
  <c r="E61" i="2" s="1"/>
  <c r="G132" i="2" s="1"/>
  <c r="I132" i="2" s="1"/>
  <c r="H35" i="21"/>
  <c r="G44" i="3" s="1"/>
  <c r="H36" i="21"/>
  <c r="R161" i="21"/>
  <c r="AM46" i="3" s="1"/>
  <c r="X310" i="21"/>
  <c r="BE52" i="3" s="1"/>
  <c r="BE51" i="3"/>
  <c r="X289" i="21"/>
  <c r="BE44" i="3" s="1"/>
  <c r="Z289" i="21"/>
  <c r="BI44" i="3" s="1"/>
  <c r="S289" i="21"/>
  <c r="BH44" i="3" s="1"/>
  <c r="Y289" i="21"/>
  <c r="BG44" i="3" s="1"/>
  <c r="R289" i="21"/>
  <c r="BF44" i="3" s="1"/>
  <c r="K225" i="21"/>
  <c r="AS45" i="3" s="1"/>
  <c r="G57" i="13"/>
  <c r="L226" i="21"/>
  <c r="AT46" i="3" s="1"/>
  <c r="AS535" i="11"/>
  <c r="S222" i="21" s="1"/>
  <c r="AW42" i="3" s="1"/>
  <c r="L225" i="21"/>
  <c r="AT45" i="3" s="1"/>
  <c r="R224" i="21"/>
  <c r="AV44" i="3" s="1"/>
  <c r="AT552" i="11"/>
  <c r="X237" i="21" s="1"/>
  <c r="AX58" i="3" s="1"/>
  <c r="AQ545" i="11"/>
  <c r="AJ541" i="11"/>
  <c r="AV533" i="11"/>
  <c r="Z220" i="21" s="1"/>
  <c r="AZ23" i="3" s="1"/>
  <c r="AF522" i="11"/>
  <c r="K144" i="21" s="1"/>
  <c r="AJ28" i="3" s="1"/>
  <c r="AQ544" i="11"/>
  <c r="AO540" i="11"/>
  <c r="AN533" i="11"/>
  <c r="J220" i="21" s="1"/>
  <c r="AR23" i="3" s="1"/>
  <c r="AV522" i="11"/>
  <c r="Z209" i="21" s="1"/>
  <c r="AZ28" i="3" s="1"/>
  <c r="AV521" i="11"/>
  <c r="Z208" i="21" s="1"/>
  <c r="AZ27" i="3" s="1"/>
  <c r="AQ546" i="11"/>
  <c r="AE543" i="11"/>
  <c r="AY537" i="11"/>
  <c r="AI535" i="11"/>
  <c r="R157" i="21" s="1"/>
  <c r="AM42" i="3" s="1"/>
  <c r="AK522" i="11"/>
  <c r="X144" i="21" s="1"/>
  <c r="AO28" i="3" s="1"/>
  <c r="AK521" i="11"/>
  <c r="X143" i="21" s="1"/>
  <c r="AO27" i="3" s="1"/>
  <c r="AP521" i="11"/>
  <c r="L208" i="21" s="1"/>
  <c r="AT27" i="3" s="1"/>
  <c r="AU543" i="11"/>
  <c r="AW553" i="11"/>
  <c r="J303" i="21" s="1"/>
  <c r="BA59" i="3" s="1"/>
  <c r="AX553" i="11"/>
  <c r="K303" i="21" s="1"/>
  <c r="BB59" i="3" s="1"/>
  <c r="AX552" i="11"/>
  <c r="K302" i="21" s="1"/>
  <c r="BB58" i="3" s="1"/>
  <c r="AX551" i="11"/>
  <c r="K301" i="21" s="1"/>
  <c r="BB57" i="3" s="1"/>
  <c r="AW527" i="11"/>
  <c r="J279" i="21" s="1"/>
  <c r="BA33" i="3" s="1"/>
  <c r="AY527" i="11"/>
  <c r="L279" i="21" s="1"/>
  <c r="BC33" i="3" s="1"/>
  <c r="AW551" i="11"/>
  <c r="J301" i="21" s="1"/>
  <c r="BA57" i="3" s="1"/>
  <c r="BI51" i="3"/>
  <c r="AR555" i="11"/>
  <c r="R240" i="21" s="1"/>
  <c r="AV61" i="3" s="1"/>
  <c r="AW552" i="11"/>
  <c r="J302" i="21" s="1"/>
  <c r="BA58" i="3" s="1"/>
  <c r="AY553" i="11"/>
  <c r="L303" i="21" s="1"/>
  <c r="BC59" i="3" s="1"/>
  <c r="AY552" i="11"/>
  <c r="L302" i="21" s="1"/>
  <c r="BC58" i="3" s="1"/>
  <c r="AY551" i="11"/>
  <c r="L301" i="21" s="1"/>
  <c r="BC57" i="3" s="1"/>
  <c r="AL521" i="11"/>
  <c r="Y143" i="21" s="1"/>
  <c r="AP27" i="3" s="1"/>
  <c r="AR521" i="11"/>
  <c r="R208" i="21" s="1"/>
  <c r="AV27" i="3" s="1"/>
  <c r="AW521" i="11"/>
  <c r="J273" i="21" s="1"/>
  <c r="BA27" i="3" s="1"/>
  <c r="AG522" i="11"/>
  <c r="L144" i="21" s="1"/>
  <c r="AK28" i="3" s="1"/>
  <c r="AM522" i="11"/>
  <c r="Z144" i="21" s="1"/>
  <c r="AQ28" i="3" s="1"/>
  <c r="AR522" i="11"/>
  <c r="R209" i="21" s="1"/>
  <c r="AV28" i="3" s="1"/>
  <c r="AW522" i="11"/>
  <c r="J274" i="21" s="1"/>
  <c r="BA28" i="3" s="1"/>
  <c r="AH533" i="11"/>
  <c r="Q155" i="21" s="1"/>
  <c r="AL23" i="3" s="1"/>
  <c r="AP533" i="11"/>
  <c r="L220" i="21" s="1"/>
  <c r="AT23" i="3" s="1"/>
  <c r="AX533" i="11"/>
  <c r="K285" i="21" s="1"/>
  <c r="BB23" i="3" s="1"/>
  <c r="AK535" i="11"/>
  <c r="X157" i="21" s="1"/>
  <c r="AO42" i="3" s="1"/>
  <c r="AW535" i="11"/>
  <c r="J287" i="21" s="1"/>
  <c r="BA42" i="3" s="1"/>
  <c r="AM537" i="11"/>
  <c r="AH538" i="11"/>
  <c r="Q162" i="21" s="1"/>
  <c r="AL40" i="3" s="1"/>
  <c r="AX538" i="11"/>
  <c r="K292" i="21" s="1"/>
  <c r="BB40" i="3" s="1"/>
  <c r="AS540" i="11"/>
  <c r="AN541" i="11"/>
  <c r="AI543" i="11"/>
  <c r="AY543" i="11"/>
  <c r="AV544" i="11"/>
  <c r="AV545" i="11"/>
  <c r="AW546" i="11"/>
  <c r="AE554" i="11"/>
  <c r="J174" i="21" s="1"/>
  <c r="AI60" i="3" s="1"/>
  <c r="AJ555" i="11"/>
  <c r="S175" i="21" s="1"/>
  <c r="AN61" i="3" s="1"/>
  <c r="AH521" i="11"/>
  <c r="Q143" i="21" s="1"/>
  <c r="AL27" i="3" s="1"/>
  <c r="AN521" i="11"/>
  <c r="J208" i="21" s="1"/>
  <c r="AR27" i="3" s="1"/>
  <c r="AS521" i="11"/>
  <c r="S208" i="21" s="1"/>
  <c r="AW27" i="3" s="1"/>
  <c r="AX521" i="11"/>
  <c r="K273" i="21" s="1"/>
  <c r="BB27" i="3" s="1"/>
  <c r="AI522" i="11"/>
  <c r="R144" i="21" s="1"/>
  <c r="AM28" i="3" s="1"/>
  <c r="AN522" i="11"/>
  <c r="J209" i="21" s="1"/>
  <c r="AR28" i="3" s="1"/>
  <c r="AS522" i="11"/>
  <c r="S209" i="21" s="1"/>
  <c r="AW28" i="3" s="1"/>
  <c r="AY522" i="11"/>
  <c r="L274" i="21" s="1"/>
  <c r="BC28" i="3" s="1"/>
  <c r="AJ533" i="11"/>
  <c r="S155" i="21" s="1"/>
  <c r="AN23" i="3" s="1"/>
  <c r="AR533" i="11"/>
  <c r="R220" i="21" s="1"/>
  <c r="AV23" i="3" s="1"/>
  <c r="AE535" i="11"/>
  <c r="J157" i="21" s="1"/>
  <c r="AI42" i="3" s="1"/>
  <c r="AM535" i="11"/>
  <c r="Z157" i="21" s="1"/>
  <c r="AQ42" i="3" s="1"/>
  <c r="AQ537" i="11"/>
  <c r="AL538" i="11"/>
  <c r="Y162" i="21" s="1"/>
  <c r="AP40" i="3" s="1"/>
  <c r="AG540" i="11"/>
  <c r="AW540" i="11"/>
  <c r="AR541" i="11"/>
  <c r="AM543" i="11"/>
  <c r="AH544" i="11"/>
  <c r="AF545" i="11"/>
  <c r="AG546" i="11"/>
  <c r="AJ552" i="11"/>
  <c r="S172" i="21" s="1"/>
  <c r="AN58" i="3" s="1"/>
  <c r="AJ554" i="11"/>
  <c r="S174" i="21" s="1"/>
  <c r="AN60" i="3" s="1"/>
  <c r="AT555" i="11"/>
  <c r="X240" i="21" s="1"/>
  <c r="AX61" i="3" s="1"/>
  <c r="AP555" i="11"/>
  <c r="L240" i="21" s="1"/>
  <c r="AT61" i="3" s="1"/>
  <c r="AL555" i="11"/>
  <c r="Y175" i="21" s="1"/>
  <c r="AP61" i="3" s="1"/>
  <c r="AH555" i="11"/>
  <c r="Q175" i="21" s="1"/>
  <c r="AL61" i="3" s="1"/>
  <c r="AV554" i="11"/>
  <c r="Z239" i="21" s="1"/>
  <c r="AZ60" i="3" s="1"/>
  <c r="AV555" i="11"/>
  <c r="Z240" i="21" s="1"/>
  <c r="AZ61" i="3" s="1"/>
  <c r="AQ555" i="11"/>
  <c r="Q240" i="21" s="1"/>
  <c r="AU61" i="3" s="1"/>
  <c r="AK555" i="11"/>
  <c r="X175" i="21" s="1"/>
  <c r="AO61" i="3" s="1"/>
  <c r="AF555" i="11"/>
  <c r="K175" i="21" s="1"/>
  <c r="AJ61" i="3" s="1"/>
  <c r="AS554" i="11"/>
  <c r="S239" i="21" s="1"/>
  <c r="AW60" i="3" s="1"/>
  <c r="AO554" i="11"/>
  <c r="K239" i="21" s="1"/>
  <c r="AS60" i="3" s="1"/>
  <c r="AK554" i="11"/>
  <c r="X174" i="21" s="1"/>
  <c r="AO60" i="3" s="1"/>
  <c r="AG554" i="11"/>
  <c r="L174" i="21" s="1"/>
  <c r="AK60" i="3" s="1"/>
  <c r="AU552" i="11"/>
  <c r="Y237" i="21" s="1"/>
  <c r="AY58" i="3" s="1"/>
  <c r="AQ552" i="11"/>
  <c r="Q237" i="21" s="1"/>
  <c r="AU58" i="3" s="1"/>
  <c r="AM552" i="11"/>
  <c r="Z172" i="21" s="1"/>
  <c r="AQ58" i="3" s="1"/>
  <c r="AI552" i="11"/>
  <c r="R172" i="21" s="1"/>
  <c r="AM58" i="3" s="1"/>
  <c r="AE552" i="11"/>
  <c r="J172" i="21" s="1"/>
  <c r="AI58" i="3" s="1"/>
  <c r="AV546" i="11"/>
  <c r="AR546" i="11"/>
  <c r="AN546" i="11"/>
  <c r="AJ546" i="11"/>
  <c r="AF546" i="11"/>
  <c r="AW545" i="11"/>
  <c r="AS545" i="11"/>
  <c r="AO545" i="11"/>
  <c r="AK545" i="11"/>
  <c r="AG545" i="11"/>
  <c r="AX544" i="11"/>
  <c r="AT544" i="11"/>
  <c r="AP544" i="11"/>
  <c r="AU555" i="11"/>
  <c r="Y240" i="21" s="1"/>
  <c r="AY61" i="3" s="1"/>
  <c r="AN555" i="11"/>
  <c r="J240" i="21" s="1"/>
  <c r="AR61" i="3" s="1"/>
  <c r="AG555" i="11"/>
  <c r="L175" i="21" s="1"/>
  <c r="AK61" i="3" s="1"/>
  <c r="AR554" i="11"/>
  <c r="R239" i="21" s="1"/>
  <c r="AV60" i="3" s="1"/>
  <c r="AM554" i="11"/>
  <c r="Z174" i="21" s="1"/>
  <c r="AQ60" i="3" s="1"/>
  <c r="AH554" i="11"/>
  <c r="Q174" i="21" s="1"/>
  <c r="AL60" i="3" s="1"/>
  <c r="AR552" i="11"/>
  <c r="R237" i="21" s="1"/>
  <c r="AV58" i="3" s="1"/>
  <c r="AL552" i="11"/>
  <c r="Y172" i="21" s="1"/>
  <c r="AP58" i="3" s="1"/>
  <c r="AG552" i="11"/>
  <c r="L172" i="21" s="1"/>
  <c r="AK58" i="3" s="1"/>
  <c r="AY546" i="11"/>
  <c r="AT546" i="11"/>
  <c r="AO546" i="11"/>
  <c r="AI546" i="11"/>
  <c r="AY545" i="11"/>
  <c r="AT545" i="11"/>
  <c r="AN545" i="11"/>
  <c r="AI545" i="11"/>
  <c r="AY544" i="11"/>
  <c r="AS544" i="11"/>
  <c r="AN544" i="11"/>
  <c r="AJ544" i="11"/>
  <c r="AF544" i="11"/>
  <c r="AW543" i="11"/>
  <c r="AS543" i="11"/>
  <c r="AO543" i="11"/>
  <c r="AK543" i="11"/>
  <c r="AG543" i="11"/>
  <c r="AX541" i="11"/>
  <c r="AT541" i="11"/>
  <c r="AP541" i="11"/>
  <c r="AL541" i="11"/>
  <c r="AH541" i="11"/>
  <c r="AY540" i="11"/>
  <c r="AU540" i="11"/>
  <c r="AQ540" i="11"/>
  <c r="AM540" i="11"/>
  <c r="AI540" i="11"/>
  <c r="AE540" i="11"/>
  <c r="AV538" i="11"/>
  <c r="Z227" i="21" s="1"/>
  <c r="AZ40" i="3" s="1"/>
  <c r="AR538" i="11"/>
  <c r="R227" i="21" s="1"/>
  <c r="AV40" i="3" s="1"/>
  <c r="AN538" i="11"/>
  <c r="J227" i="21" s="1"/>
  <c r="AR40" i="3" s="1"/>
  <c r="AJ538" i="11"/>
  <c r="S162" i="21" s="1"/>
  <c r="AN40" i="3" s="1"/>
  <c r="AF538" i="11"/>
  <c r="K162" i="21" s="1"/>
  <c r="AJ40" i="3" s="1"/>
  <c r="AW537" i="11"/>
  <c r="AK537" i="11"/>
  <c r="AY535" i="11"/>
  <c r="L287" i="21" s="1"/>
  <c r="BC42" i="3" s="1"/>
  <c r="AU535" i="11"/>
  <c r="Y222" i="21" s="1"/>
  <c r="AY42" i="3" s="1"/>
  <c r="AQ535" i="11"/>
  <c r="Q222" i="21" s="1"/>
  <c r="AU42" i="3" s="1"/>
  <c r="AS555" i="11"/>
  <c r="S240" i="21" s="1"/>
  <c r="AW61" i="3" s="1"/>
  <c r="AM555" i="11"/>
  <c r="Z175" i="21" s="1"/>
  <c r="AQ61" i="3" s="1"/>
  <c r="AE555" i="11"/>
  <c r="J175" i="21" s="1"/>
  <c r="AI61" i="3" s="1"/>
  <c r="AQ554" i="11"/>
  <c r="Q239" i="21" s="1"/>
  <c r="AU60" i="3" s="1"/>
  <c r="AL554" i="11"/>
  <c r="Y174" i="21" s="1"/>
  <c r="AP60" i="3" s="1"/>
  <c r="AF554" i="11"/>
  <c r="K174" i="21" s="1"/>
  <c r="AJ60" i="3" s="1"/>
  <c r="AV552" i="11"/>
  <c r="Z237" i="21" s="1"/>
  <c r="AZ58" i="3" s="1"/>
  <c r="AP552" i="11"/>
  <c r="L237" i="21" s="1"/>
  <c r="AT58" i="3" s="1"/>
  <c r="AK552" i="11"/>
  <c r="X172" i="21" s="1"/>
  <c r="AO58" i="3" s="1"/>
  <c r="AF552" i="11"/>
  <c r="K172" i="21" s="1"/>
  <c r="AJ58" i="3" s="1"/>
  <c r="AX546" i="11"/>
  <c r="AS546" i="11"/>
  <c r="AM546" i="11"/>
  <c r="AH546" i="11"/>
  <c r="AX545" i="11"/>
  <c r="AR545" i="11"/>
  <c r="AM545" i="11"/>
  <c r="AH545" i="11"/>
  <c r="AW544" i="11"/>
  <c r="AR544" i="11"/>
  <c r="AM544" i="11"/>
  <c r="AI544" i="11"/>
  <c r="AE544" i="11"/>
  <c r="AV543" i="11"/>
  <c r="AR543" i="11"/>
  <c r="AN543" i="11"/>
  <c r="AJ543" i="11"/>
  <c r="AF543" i="11"/>
  <c r="AW541" i="11"/>
  <c r="AS541" i="11"/>
  <c r="AO541" i="11"/>
  <c r="AK541" i="11"/>
  <c r="AG541" i="11"/>
  <c r="AX540" i="11"/>
  <c r="AT540" i="11"/>
  <c r="AP540" i="11"/>
  <c r="AL540" i="11"/>
  <c r="AH540" i="11"/>
  <c r="AY538" i="11"/>
  <c r="L292" i="21" s="1"/>
  <c r="BC40" i="3" s="1"/>
  <c r="AU538" i="11"/>
  <c r="Y227" i="21" s="1"/>
  <c r="AY40" i="3" s="1"/>
  <c r="AQ538" i="11"/>
  <c r="Q227" i="21" s="1"/>
  <c r="AU40" i="3" s="1"/>
  <c r="AM538" i="11"/>
  <c r="Z162" i="21" s="1"/>
  <c r="AQ40" i="3" s="1"/>
  <c r="AI538" i="11"/>
  <c r="R162" i="21" s="1"/>
  <c r="AM40" i="3" s="1"/>
  <c r="AE538" i="11"/>
  <c r="J162" i="21" s="1"/>
  <c r="AI40" i="3" s="1"/>
  <c r="AV537" i="11"/>
  <c r="AN537" i="11"/>
  <c r="AX535" i="11"/>
  <c r="K287" i="21" s="1"/>
  <c r="BB42" i="3" s="1"/>
  <c r="AT535" i="11"/>
  <c r="X222" i="21" s="1"/>
  <c r="AX42" i="3" s="1"/>
  <c r="AP535" i="11"/>
  <c r="L222" i="21" s="1"/>
  <c r="AT42" i="3" s="1"/>
  <c r="AL535" i="11"/>
  <c r="Y157" i="21" s="1"/>
  <c r="AP42" i="3" s="1"/>
  <c r="AH535" i="11"/>
  <c r="Q157" i="21" s="1"/>
  <c r="AL42" i="3" s="1"/>
  <c r="AY533" i="11"/>
  <c r="L285" i="21" s="1"/>
  <c r="BC23" i="3" s="1"/>
  <c r="AU533" i="11"/>
  <c r="Y220" i="21" s="1"/>
  <c r="AY23" i="3" s="1"/>
  <c r="AQ533" i="11"/>
  <c r="Q220" i="21" s="1"/>
  <c r="AU23" i="3" s="1"/>
  <c r="AM533" i="11"/>
  <c r="Z155" i="21" s="1"/>
  <c r="AQ23" i="3" s="1"/>
  <c r="AI533" i="11"/>
  <c r="R155" i="21" s="1"/>
  <c r="AM23" i="3" s="1"/>
  <c r="AE533" i="11"/>
  <c r="J155" i="21" s="1"/>
  <c r="AI23" i="3" s="1"/>
  <c r="AO555" i="11"/>
  <c r="K240" i="21" s="1"/>
  <c r="AS61" i="3" s="1"/>
  <c r="AI555" i="11"/>
  <c r="R175" i="21" s="1"/>
  <c r="AM61" i="3" s="1"/>
  <c r="AT554" i="11"/>
  <c r="X239" i="21" s="1"/>
  <c r="AX60" i="3" s="1"/>
  <c r="AN554" i="11"/>
  <c r="J239" i="21" s="1"/>
  <c r="AR60" i="3" s="1"/>
  <c r="AI554" i="11"/>
  <c r="R174" i="21" s="1"/>
  <c r="AM60" i="3" s="1"/>
  <c r="AS552" i="11"/>
  <c r="S237" i="21" s="1"/>
  <c r="AW58" i="3" s="1"/>
  <c r="AN552" i="11"/>
  <c r="J237" i="21" s="1"/>
  <c r="AR58" i="3" s="1"/>
  <c r="AH552" i="11"/>
  <c r="Q172" i="21" s="1"/>
  <c r="AL58" i="3" s="1"/>
  <c r="AU546" i="11"/>
  <c r="AP546" i="11"/>
  <c r="AK546" i="11"/>
  <c r="AE546" i="11"/>
  <c r="AU545" i="11"/>
  <c r="AP545" i="11"/>
  <c r="AJ545" i="11"/>
  <c r="AE545" i="11"/>
  <c r="AU544" i="11"/>
  <c r="AO544" i="11"/>
  <c r="AK544" i="11"/>
  <c r="AG544" i="11"/>
  <c r="AX543" i="11"/>
  <c r="AT543" i="11"/>
  <c r="AP543" i="11"/>
  <c r="AL543" i="11"/>
  <c r="AH543" i="11"/>
  <c r="AY541" i="11"/>
  <c r="AU541" i="11"/>
  <c r="AQ541" i="11"/>
  <c r="AM541" i="11"/>
  <c r="AI541" i="11"/>
  <c r="AE541" i="11"/>
  <c r="AV540" i="11"/>
  <c r="AR540" i="11"/>
  <c r="AN540" i="11"/>
  <c r="AJ540" i="11"/>
  <c r="AF540" i="11"/>
  <c r="AW538" i="11"/>
  <c r="J292" i="21" s="1"/>
  <c r="BA40" i="3" s="1"/>
  <c r="AS538" i="11"/>
  <c r="S227" i="21" s="1"/>
  <c r="AW40" i="3" s="1"/>
  <c r="AO538" i="11"/>
  <c r="K227" i="21" s="1"/>
  <c r="AS40" i="3" s="1"/>
  <c r="AK538" i="11"/>
  <c r="X162" i="21" s="1"/>
  <c r="AO40" i="3" s="1"/>
  <c r="AG538" i="11"/>
  <c r="L162" i="21" s="1"/>
  <c r="AK40" i="3" s="1"/>
  <c r="AX537" i="11"/>
  <c r="AT537" i="11"/>
  <c r="AL537" i="11"/>
  <c r="AH537" i="11"/>
  <c r="AV535" i="11"/>
  <c r="Z222" i="21" s="1"/>
  <c r="AZ42" i="3" s="1"/>
  <c r="AR535" i="11"/>
  <c r="R222" i="21" s="1"/>
  <c r="AV42" i="3" s="1"/>
  <c r="AN535" i="11"/>
  <c r="J222" i="21" s="1"/>
  <c r="AR42" i="3" s="1"/>
  <c r="AJ535" i="11"/>
  <c r="S157" i="21" s="1"/>
  <c r="AN42" i="3" s="1"/>
  <c r="AF535" i="11"/>
  <c r="K157" i="21" s="1"/>
  <c r="AJ42" i="3" s="1"/>
  <c r="AW533" i="11"/>
  <c r="J285" i="21" s="1"/>
  <c r="BA23" i="3" s="1"/>
  <c r="AS533" i="11"/>
  <c r="S220" i="21" s="1"/>
  <c r="AW23" i="3" s="1"/>
  <c r="AO533" i="11"/>
  <c r="K220" i="21" s="1"/>
  <c r="AS23" i="3" s="1"/>
  <c r="AK533" i="11"/>
  <c r="X155" i="21" s="1"/>
  <c r="AO23" i="3" s="1"/>
  <c r="AG533" i="11"/>
  <c r="L155" i="21" s="1"/>
  <c r="AK23" i="3" s="1"/>
  <c r="AX522" i="11"/>
  <c r="K274" i="21" s="1"/>
  <c r="BB28" i="3" s="1"/>
  <c r="AT522" i="11"/>
  <c r="X209" i="21" s="1"/>
  <c r="AX28" i="3" s="1"/>
  <c r="AP522" i="11"/>
  <c r="L209" i="21" s="1"/>
  <c r="AT28" i="3" s="1"/>
  <c r="AL522" i="11"/>
  <c r="Y144" i="21" s="1"/>
  <c r="AP28" i="3" s="1"/>
  <c r="AH522" i="11"/>
  <c r="Q144" i="21" s="1"/>
  <c r="AL28" i="3" s="1"/>
  <c r="AY521" i="11"/>
  <c r="L273" i="21" s="1"/>
  <c r="BC27" i="3" s="1"/>
  <c r="AU521" i="11"/>
  <c r="Y208" i="21" s="1"/>
  <c r="AY27" i="3" s="1"/>
  <c r="AQ521" i="11"/>
  <c r="Q208" i="21" s="1"/>
  <c r="AU27" i="3" s="1"/>
  <c r="AM521" i="11"/>
  <c r="Z143" i="21" s="1"/>
  <c r="AQ27" i="3" s="1"/>
  <c r="AI521" i="11"/>
  <c r="R143" i="21" s="1"/>
  <c r="AM27" i="3" s="1"/>
  <c r="AJ521" i="11"/>
  <c r="S143" i="21" s="1"/>
  <c r="AN27" i="3" s="1"/>
  <c r="AO521" i="11"/>
  <c r="K208" i="21" s="1"/>
  <c r="AS27" i="3" s="1"/>
  <c r="AT521" i="11"/>
  <c r="X208" i="21" s="1"/>
  <c r="AX27" i="3" s="1"/>
  <c r="AE522" i="11"/>
  <c r="J144" i="21" s="1"/>
  <c r="AI28" i="3" s="1"/>
  <c r="AJ522" i="11"/>
  <c r="S144" i="21" s="1"/>
  <c r="AN28" i="3" s="1"/>
  <c r="AO522" i="11"/>
  <c r="K209" i="21" s="1"/>
  <c r="AS28" i="3" s="1"/>
  <c r="AU522" i="11"/>
  <c r="Y209" i="21" s="1"/>
  <c r="AY28" i="3" s="1"/>
  <c r="AL533" i="11"/>
  <c r="Y155" i="21" s="1"/>
  <c r="AP23" i="3" s="1"/>
  <c r="AT533" i="11"/>
  <c r="X220" i="21" s="1"/>
  <c r="AX23" i="3" s="1"/>
  <c r="AG535" i="11"/>
  <c r="L157" i="21" s="1"/>
  <c r="AK42" i="3" s="1"/>
  <c r="AO535" i="11"/>
  <c r="K222" i="21" s="1"/>
  <c r="AS42" i="3" s="1"/>
  <c r="AE537" i="11"/>
  <c r="AU537" i="11"/>
  <c r="AP538" i="11"/>
  <c r="L227" i="21" s="1"/>
  <c r="AT40" i="3" s="1"/>
  <c r="AK540" i="11"/>
  <c r="AF541" i="11"/>
  <c r="AV541" i="11"/>
  <c r="AQ543" i="11"/>
  <c r="AL544" i="11"/>
  <c r="AL545" i="11"/>
  <c r="AL546" i="11"/>
  <c r="AO552" i="11"/>
  <c r="K237" i="21" s="1"/>
  <c r="AS58" i="3" s="1"/>
  <c r="AP554" i="11"/>
  <c r="L239" i="21" s="1"/>
  <c r="AT60" i="3" s="1"/>
  <c r="AX49" i="3"/>
  <c r="U19" i="21" l="1"/>
  <c r="M17" i="3" s="1"/>
  <c r="W14" i="21"/>
  <c r="O11" i="3" s="1"/>
  <c r="K224" i="21"/>
  <c r="AS44" i="3" s="1"/>
  <c r="BJ23" i="3"/>
  <c r="B40" i="24"/>
  <c r="B41" i="24" s="1"/>
  <c r="BL49" i="3" s="1"/>
  <c r="B39" i="24"/>
  <c r="BL50" i="3" s="1"/>
  <c r="D25" i="21"/>
  <c r="F49" i="3" s="1"/>
  <c r="C28" i="21"/>
  <c r="E52" i="3" s="1"/>
  <c r="E51" i="3"/>
  <c r="BK23" i="3"/>
  <c r="S226" i="21"/>
  <c r="AW46" i="3" s="1"/>
  <c r="S225" i="21"/>
  <c r="AW45" i="3" s="1"/>
  <c r="B226" i="22"/>
  <c r="BK9" i="3" s="1"/>
  <c r="B237" i="22"/>
  <c r="BK25" i="3" s="1"/>
  <c r="B228" i="22"/>
  <c r="BK11" i="3" s="1"/>
  <c r="B251" i="22"/>
  <c r="BK61" i="3" s="1"/>
  <c r="B233" i="22"/>
  <c r="BK17" i="3" s="1"/>
  <c r="B227" i="22"/>
  <c r="BK10" i="3" s="1"/>
  <c r="B249" i="22"/>
  <c r="BK54" i="3" s="1"/>
  <c r="B253" i="22"/>
  <c r="BK63" i="3" s="1"/>
  <c r="B231" i="22"/>
  <c r="BK15" i="3" s="1"/>
  <c r="B246" i="22"/>
  <c r="BK41" i="3" s="1"/>
  <c r="B248" i="22"/>
  <c r="BK53" i="3" s="1"/>
  <c r="B242" i="22"/>
  <c r="BK33" i="3" s="1"/>
  <c r="B244" i="22"/>
  <c r="BK35" i="3" s="1"/>
  <c r="B243" i="22"/>
  <c r="BK34" i="3" s="1"/>
  <c r="B229" i="22"/>
  <c r="BK12" i="3" s="1"/>
  <c r="B245" i="22"/>
  <c r="BK36" i="3" s="1"/>
  <c r="B252" i="22"/>
  <c r="BK62" i="3" s="1"/>
  <c r="B241" i="22"/>
  <c r="BK32" i="3" s="1"/>
  <c r="B239" i="22"/>
  <c r="BK30" i="3" s="1"/>
  <c r="B225" i="22"/>
  <c r="BK8" i="3" s="1"/>
  <c r="B235" i="22"/>
  <c r="BK19" i="3" s="1"/>
  <c r="B234" i="22"/>
  <c r="BK18" i="3" s="1"/>
  <c r="B230" i="22"/>
  <c r="BK13" i="3" s="1"/>
  <c r="B250" i="22"/>
  <c r="BK55" i="3" s="1"/>
  <c r="B224" i="22"/>
  <c r="BK7" i="3" s="1"/>
  <c r="B232" i="22"/>
  <c r="BK16" i="3" s="1"/>
  <c r="B238" i="22"/>
  <c r="BK29" i="3" s="1"/>
  <c r="B247" i="22"/>
  <c r="BK47" i="3" s="1"/>
  <c r="B240" i="22"/>
  <c r="BK31" i="3" s="1"/>
  <c r="B236" i="22"/>
  <c r="BK20" i="3" s="1"/>
  <c r="D26" i="21"/>
  <c r="F50" i="3" s="1"/>
  <c r="D27" i="21"/>
  <c r="S161" i="21"/>
  <c r="AN46" i="3" s="1"/>
  <c r="S159" i="21"/>
  <c r="AN44" i="3" s="1"/>
  <c r="S160" i="21"/>
  <c r="AN45" i="3" s="1"/>
  <c r="B194" i="22"/>
  <c r="BJ9" i="3" s="1"/>
  <c r="B205" i="22"/>
  <c r="BJ25" i="3" s="1"/>
  <c r="B200" i="22"/>
  <c r="BJ16" i="3" s="1"/>
  <c r="B198" i="22"/>
  <c r="BJ13" i="3" s="1"/>
  <c r="B206" i="22"/>
  <c r="BJ29" i="3" s="1"/>
  <c r="B213" i="22"/>
  <c r="BJ36" i="3" s="1"/>
  <c r="B219" i="22"/>
  <c r="BJ61" i="3" s="1"/>
  <c r="B197" i="22"/>
  <c r="BJ12" i="3" s="1"/>
  <c r="B220" i="22"/>
  <c r="BJ62" i="3" s="1"/>
  <c r="B209" i="22"/>
  <c r="BJ32" i="3" s="1"/>
  <c r="B204" i="22"/>
  <c r="BJ20" i="3" s="1"/>
  <c r="B195" i="22"/>
  <c r="BJ10" i="3" s="1"/>
  <c r="B199" i="22"/>
  <c r="BJ15" i="3" s="1"/>
  <c r="B214" i="22"/>
  <c r="BJ41" i="3" s="1"/>
  <c r="B216" i="22"/>
  <c r="BJ53" i="3" s="1"/>
  <c r="B217" i="22"/>
  <c r="BJ54" i="3" s="1"/>
  <c r="B218" i="22"/>
  <c r="BJ55" i="3" s="1"/>
  <c r="B193" i="22"/>
  <c r="BJ8" i="3" s="1"/>
  <c r="B210" i="22"/>
  <c r="BJ33" i="3" s="1"/>
  <c r="B192" i="22"/>
  <c r="BJ7" i="3" s="1"/>
  <c r="B203" i="22"/>
  <c r="BJ19" i="3" s="1"/>
  <c r="B211" i="22"/>
  <c r="BJ34" i="3" s="1"/>
  <c r="B196" i="22"/>
  <c r="BJ11" i="3" s="1"/>
  <c r="B207" i="22"/>
  <c r="BJ30" i="3" s="1"/>
  <c r="B208" i="22"/>
  <c r="BJ31" i="3" s="1"/>
  <c r="B212" i="22"/>
  <c r="BJ35" i="3" s="1"/>
  <c r="B221" i="22"/>
  <c r="BJ63" i="3" s="1"/>
  <c r="B202" i="22"/>
  <c r="BJ18" i="3" s="1"/>
  <c r="B215" i="22"/>
  <c r="BJ47" i="3" s="1"/>
  <c r="B201" i="22"/>
  <c r="BJ17" i="3" s="1"/>
  <c r="B50" i="22"/>
  <c r="B51" i="22" s="1"/>
  <c r="BJ49" i="3" s="1"/>
  <c r="B49" i="22"/>
  <c r="BJ50" i="3" s="1"/>
  <c r="R159" i="21"/>
  <c r="AM44" i="3" s="1"/>
  <c r="B185" i="24"/>
  <c r="BL29" i="3" s="1"/>
  <c r="B184" i="24"/>
  <c r="BL25" i="3" s="1"/>
  <c r="B172" i="24"/>
  <c r="BL8" i="3" s="1"/>
  <c r="B195" i="24"/>
  <c r="BL53" i="3" s="1"/>
  <c r="B188" i="24"/>
  <c r="BL32" i="3" s="1"/>
  <c r="B173" i="24"/>
  <c r="BL9" i="3" s="1"/>
  <c r="B178" i="24"/>
  <c r="BL15" i="3" s="1"/>
  <c r="B192" i="24"/>
  <c r="BL36" i="3" s="1"/>
  <c r="B199" i="24"/>
  <c r="BL62" i="3" s="1"/>
  <c r="B193" i="24"/>
  <c r="BL41" i="3" s="1"/>
  <c r="B186" i="24"/>
  <c r="BL30" i="3" s="1"/>
  <c r="B179" i="24"/>
  <c r="BL16" i="3" s="1"/>
  <c r="B181" i="24"/>
  <c r="BL18" i="3" s="1"/>
  <c r="B175" i="24"/>
  <c r="BL11" i="3" s="1"/>
  <c r="B174" i="24"/>
  <c r="BL10" i="3" s="1"/>
  <c r="B187" i="24"/>
  <c r="BL31" i="3" s="1"/>
  <c r="B183" i="24"/>
  <c r="BL20" i="3" s="1"/>
  <c r="B198" i="24"/>
  <c r="BL61" i="3" s="1"/>
  <c r="B200" i="24"/>
  <c r="BL63" i="3" s="1"/>
  <c r="B197" i="24"/>
  <c r="BL55" i="3" s="1"/>
  <c r="B194" i="24"/>
  <c r="BL47" i="3" s="1"/>
  <c r="B182" i="24"/>
  <c r="BL19" i="3" s="1"/>
  <c r="B176" i="24"/>
  <c r="BL12" i="3" s="1"/>
  <c r="B189" i="24"/>
  <c r="BL33" i="3" s="1"/>
  <c r="B180" i="24"/>
  <c r="BL17" i="3" s="1"/>
  <c r="B196" i="24"/>
  <c r="BL54" i="3" s="1"/>
  <c r="B191" i="24"/>
  <c r="BL35" i="3" s="1"/>
  <c r="B190" i="24"/>
  <c r="BL34" i="3" s="1"/>
  <c r="B171" i="24"/>
  <c r="BL7" i="3" s="1"/>
  <c r="B177" i="24"/>
  <c r="BL13" i="3" s="1"/>
  <c r="B61" i="22"/>
  <c r="B62" i="22" s="1"/>
  <c r="BK49" i="3" s="1"/>
  <c r="C49" i="3" s="1"/>
  <c r="E65" i="2" s="1"/>
  <c r="G136" i="2" s="1"/>
  <c r="I136" i="2" s="1"/>
  <c r="B60" i="22"/>
  <c r="BK50" i="3" s="1"/>
  <c r="C50" i="3" s="1"/>
  <c r="E66" i="2" s="1"/>
  <c r="G137" i="2" s="1"/>
  <c r="I137" i="2" s="1"/>
  <c r="E49" i="2"/>
  <c r="G120" i="2" s="1"/>
  <c r="I120" i="2" s="1"/>
  <c r="E70" i="2"/>
  <c r="G141" i="2" s="1"/>
  <c r="I141" i="2" s="1"/>
  <c r="E60" i="2"/>
  <c r="G131" i="2" s="1"/>
  <c r="I131" i="2" s="1"/>
  <c r="BK40" i="3"/>
  <c r="E56" i="2" s="1"/>
  <c r="G127" i="2" s="1"/>
  <c r="I127" i="2" s="1"/>
  <c r="BJ40" i="3"/>
  <c r="X225" i="21"/>
  <c r="AX45" i="3" s="1"/>
  <c r="X226" i="21"/>
  <c r="AX46" i="3" s="1"/>
  <c r="X224" i="21"/>
  <c r="AX44" i="3" s="1"/>
  <c r="H42" i="21"/>
  <c r="G52" i="3" s="1"/>
  <c r="BL52" i="3" s="1"/>
  <c r="C52" i="3" s="1"/>
  <c r="G51" i="3"/>
  <c r="BL51" i="3" s="1"/>
  <c r="C51" i="3" s="1"/>
  <c r="O18" i="21"/>
  <c r="K33" i="3" s="1"/>
  <c r="P18" i="21"/>
  <c r="L33" i="3" s="1"/>
  <c r="N18" i="21"/>
  <c r="J33" i="3" s="1"/>
  <c r="R102" i="21"/>
  <c r="T102" i="21"/>
  <c r="Q102" i="21"/>
  <c r="S102" i="21"/>
  <c r="J32" i="21"/>
  <c r="I41" i="3" s="1"/>
  <c r="I32" i="21"/>
  <c r="H41" i="3" s="1"/>
  <c r="E57" i="2" s="1"/>
  <c r="G128" i="2" s="1"/>
  <c r="I128" i="2" s="1"/>
  <c r="H32" i="21"/>
  <c r="G41" i="3" s="1"/>
  <c r="K77" i="21"/>
  <c r="V24" i="3" s="1"/>
  <c r="L77" i="21"/>
  <c r="W24" i="3" s="1"/>
  <c r="J77" i="21"/>
  <c r="U24" i="3" s="1"/>
  <c r="M77" i="21"/>
  <c r="X24" i="3" s="1"/>
  <c r="K96" i="21"/>
  <c r="V53" i="3" s="1"/>
  <c r="L96" i="21"/>
  <c r="W53" i="3" s="1"/>
  <c r="J96" i="21"/>
  <c r="U53" i="3" s="1"/>
  <c r="M96" i="21"/>
  <c r="X53" i="3" s="1"/>
  <c r="H13" i="21"/>
  <c r="G9" i="3" s="1"/>
  <c r="J13" i="21"/>
  <c r="I9" i="3" s="1"/>
  <c r="I13" i="21"/>
  <c r="H9" i="3" s="1"/>
  <c r="E25" i="2" s="1"/>
  <c r="G96" i="2" s="1"/>
  <c r="I96" i="2" s="1"/>
  <c r="H17" i="21"/>
  <c r="G15" i="3" s="1"/>
  <c r="J17" i="21"/>
  <c r="I15" i="3" s="1"/>
  <c r="I17" i="21"/>
  <c r="H15" i="3" s="1"/>
  <c r="E31" i="2" s="1"/>
  <c r="G102" i="2" s="1"/>
  <c r="I102" i="2" s="1"/>
  <c r="I23" i="21"/>
  <c r="H25" i="3" s="1"/>
  <c r="E41" i="2" s="1"/>
  <c r="G112" i="2" s="1"/>
  <c r="I112" i="2" s="1"/>
  <c r="J23" i="21"/>
  <c r="I25" i="3" s="1"/>
  <c r="H23" i="21"/>
  <c r="G25" i="3" s="1"/>
  <c r="J31" i="21"/>
  <c r="I39" i="3" s="1"/>
  <c r="I31" i="21"/>
  <c r="H39" i="3" s="1"/>
  <c r="H31" i="21"/>
  <c r="G39" i="3" s="1"/>
  <c r="BL39" i="3" s="1"/>
  <c r="C39" i="3" s="1"/>
  <c r="I52" i="21"/>
  <c r="I38" i="21" s="1"/>
  <c r="H48" i="3" s="1"/>
  <c r="H52" i="21"/>
  <c r="H38" i="21" s="1"/>
  <c r="G48" i="3" s="1"/>
  <c r="BL48" i="3" s="1"/>
  <c r="C48" i="3" s="1"/>
  <c r="J52" i="21"/>
  <c r="J38" i="21" s="1"/>
  <c r="I48" i="3" s="1"/>
  <c r="R73" i="21"/>
  <c r="Z22" i="3" s="1"/>
  <c r="S73" i="21"/>
  <c r="AA22" i="3" s="1"/>
  <c r="Q73" i="21"/>
  <c r="Y22" i="3" s="1"/>
  <c r="T73" i="21"/>
  <c r="AB22" i="3" s="1"/>
  <c r="C82" i="21"/>
  <c r="Q43" i="3" s="1"/>
  <c r="D82" i="21"/>
  <c r="R43" i="3" s="1"/>
  <c r="B82" i="21"/>
  <c r="P43" i="3" s="1"/>
  <c r="F82" i="21"/>
  <c r="T43" i="3" s="1"/>
  <c r="E82" i="21"/>
  <c r="S43" i="3" s="1"/>
  <c r="R92" i="21"/>
  <c r="Z53" i="3" s="1"/>
  <c r="S92" i="21"/>
  <c r="AA53" i="3" s="1"/>
  <c r="Q92" i="21"/>
  <c r="Y53" i="3" s="1"/>
  <c r="T92" i="21"/>
  <c r="AB53" i="3" s="1"/>
  <c r="S86" i="21"/>
  <c r="AA46" i="3" s="1"/>
  <c r="S84" i="21"/>
  <c r="AA45" i="3" s="1"/>
  <c r="S85" i="21"/>
  <c r="AA44" i="3" s="1"/>
  <c r="N26" i="21"/>
  <c r="J49" i="3" s="1"/>
  <c r="N28" i="21"/>
  <c r="N27" i="21"/>
  <c r="J50" i="3" s="1"/>
  <c r="Z95" i="21"/>
  <c r="AE60" i="3" s="1"/>
  <c r="AA95" i="21"/>
  <c r="AF60" i="3" s="1"/>
  <c r="Y95" i="21"/>
  <c r="AD60" i="3" s="1"/>
  <c r="X95" i="21"/>
  <c r="AC60" i="3" s="1"/>
  <c r="C71" i="21"/>
  <c r="Q15" i="3" s="1"/>
  <c r="D71" i="21"/>
  <c r="R15" i="3" s="1"/>
  <c r="B71" i="21"/>
  <c r="P15" i="3" s="1"/>
  <c r="F71" i="21"/>
  <c r="T15" i="3" s="1"/>
  <c r="B101" i="21"/>
  <c r="D101" i="21"/>
  <c r="F101" i="21"/>
  <c r="E101" i="21"/>
  <c r="C101" i="21"/>
  <c r="C74" i="21"/>
  <c r="Q24" i="3" s="1"/>
  <c r="D74" i="21"/>
  <c r="R24" i="3" s="1"/>
  <c r="B74" i="21"/>
  <c r="P24" i="3" s="1"/>
  <c r="F74" i="21"/>
  <c r="T24" i="3" s="1"/>
  <c r="E74" i="21"/>
  <c r="S24" i="3" s="1"/>
  <c r="U31" i="21"/>
  <c r="M41" i="3" s="1"/>
  <c r="V31" i="21"/>
  <c r="N41" i="3" s="1"/>
  <c r="W31" i="21"/>
  <c r="O41" i="3" s="1"/>
  <c r="H22" i="21"/>
  <c r="G20" i="3" s="1"/>
  <c r="I22" i="21"/>
  <c r="H20" i="3" s="1"/>
  <c r="E36" i="2" s="1"/>
  <c r="G107" i="2" s="1"/>
  <c r="I107" i="2" s="1"/>
  <c r="J22" i="21"/>
  <c r="I20" i="3" s="1"/>
  <c r="W18" i="21"/>
  <c r="O16" i="3" s="1"/>
  <c r="V18" i="21"/>
  <c r="N16" i="3" s="1"/>
  <c r="U18" i="21"/>
  <c r="M16" i="3" s="1"/>
  <c r="Z86" i="21"/>
  <c r="AE46" i="3" s="1"/>
  <c r="Z84" i="21"/>
  <c r="AE45" i="3" s="1"/>
  <c r="Z85" i="21"/>
  <c r="AE44" i="3" s="1"/>
  <c r="AA90" i="21"/>
  <c r="AA89" i="21"/>
  <c r="AF50" i="3" s="1"/>
  <c r="L291" i="21"/>
  <c r="BC46" i="3" s="1"/>
  <c r="L289" i="21"/>
  <c r="BC44" i="3" s="1"/>
  <c r="L290" i="21"/>
  <c r="BC45" i="3" s="1"/>
  <c r="D51" i="3"/>
  <c r="B28" i="21"/>
  <c r="D52" i="3" s="1"/>
  <c r="P36" i="21"/>
  <c r="P25" i="21" s="1"/>
  <c r="L48" i="3" s="1"/>
  <c r="O36" i="21"/>
  <c r="O25" i="21" s="1"/>
  <c r="K48" i="3" s="1"/>
  <c r="N36" i="21"/>
  <c r="N25" i="21" s="1"/>
  <c r="J48" i="3" s="1"/>
  <c r="F84" i="21"/>
  <c r="T44" i="3" s="1"/>
  <c r="F83" i="21"/>
  <c r="T45" i="3" s="1"/>
  <c r="H27" i="21"/>
  <c r="G32" i="3" s="1"/>
  <c r="J27" i="21"/>
  <c r="I32" i="3" s="1"/>
  <c r="I27" i="21"/>
  <c r="H32" i="3" s="1"/>
  <c r="E48" i="2" s="1"/>
  <c r="G119" i="2" s="1"/>
  <c r="I119" i="2" s="1"/>
  <c r="J83" i="21"/>
  <c r="U38" i="3" s="1"/>
  <c r="K83" i="21"/>
  <c r="V38" i="3" s="1"/>
  <c r="M83" i="21"/>
  <c r="X38" i="3" s="1"/>
  <c r="L83" i="21"/>
  <c r="W38" i="3" s="1"/>
  <c r="K289" i="21"/>
  <c r="BB44" i="3" s="1"/>
  <c r="K291" i="21"/>
  <c r="BB46" i="3" s="1"/>
  <c r="K290" i="21"/>
  <c r="BB45" i="3" s="1"/>
  <c r="Q226" i="21"/>
  <c r="AU46" i="3" s="1"/>
  <c r="Q225" i="21"/>
  <c r="AU45" i="3" s="1"/>
  <c r="Q224" i="21"/>
  <c r="AU44" i="3" s="1"/>
  <c r="Z161" i="21"/>
  <c r="AQ46" i="3" s="1"/>
  <c r="Z159" i="21"/>
  <c r="AQ44" i="3" s="1"/>
  <c r="Z160" i="21"/>
  <c r="AQ45" i="3" s="1"/>
  <c r="Z290" i="21"/>
  <c r="BI45" i="3" s="1"/>
  <c r="R290" i="21"/>
  <c r="BF45" i="3" s="1"/>
  <c r="S290" i="21"/>
  <c r="BH45" i="3" s="1"/>
  <c r="Y290" i="21"/>
  <c r="BG45" i="3" s="1"/>
  <c r="X290" i="21"/>
  <c r="BE45" i="3" s="1"/>
  <c r="O10" i="21"/>
  <c r="K7" i="3" s="1"/>
  <c r="P10" i="21"/>
  <c r="L7" i="3" s="1"/>
  <c r="N10" i="21"/>
  <c r="J7" i="3" s="1"/>
  <c r="O14" i="21"/>
  <c r="K16" i="3" s="1"/>
  <c r="P14" i="21"/>
  <c r="L16" i="3" s="1"/>
  <c r="N14" i="21"/>
  <c r="J16" i="3" s="1"/>
  <c r="P19" i="21"/>
  <c r="L36" i="3" s="1"/>
  <c r="O19" i="21"/>
  <c r="K36" i="3" s="1"/>
  <c r="N19" i="21"/>
  <c r="J36" i="3" s="1"/>
  <c r="I29" i="21"/>
  <c r="H35" i="3" s="1"/>
  <c r="E51" i="2" s="1"/>
  <c r="G122" i="2" s="1"/>
  <c r="I122" i="2" s="1"/>
  <c r="J29" i="21"/>
  <c r="I35" i="3" s="1"/>
  <c r="H29" i="21"/>
  <c r="G35" i="3" s="1"/>
  <c r="W43" i="21"/>
  <c r="O54" i="3" s="1"/>
  <c r="V43" i="21"/>
  <c r="N54" i="3" s="1"/>
  <c r="U43" i="21"/>
  <c r="M54" i="3" s="1"/>
  <c r="X74" i="21"/>
  <c r="AC22" i="3" s="1"/>
  <c r="Y74" i="21"/>
  <c r="AD22" i="3" s="1"/>
  <c r="AA74" i="21"/>
  <c r="AF22" i="3" s="1"/>
  <c r="Z74" i="21"/>
  <c r="AE22" i="3" s="1"/>
  <c r="Y77" i="21"/>
  <c r="AD33" i="3" s="1"/>
  <c r="Z77" i="21"/>
  <c r="AE33" i="3" s="1"/>
  <c r="X77" i="21"/>
  <c r="AC33" i="3" s="1"/>
  <c r="AA77" i="21"/>
  <c r="AF33" i="3" s="1"/>
  <c r="K81" i="21"/>
  <c r="V33" i="3" s="1"/>
  <c r="L81" i="21"/>
  <c r="W33" i="3" s="1"/>
  <c r="J81" i="21"/>
  <c r="U33" i="3" s="1"/>
  <c r="M81" i="21"/>
  <c r="X33" i="3" s="1"/>
  <c r="M89" i="21"/>
  <c r="X44" i="3" s="1"/>
  <c r="M88" i="21"/>
  <c r="X45" i="3" s="1"/>
  <c r="Y96" i="21"/>
  <c r="AD63" i="3" s="1"/>
  <c r="Z96" i="21"/>
  <c r="AE63" i="3" s="1"/>
  <c r="X96" i="21"/>
  <c r="AC63" i="3" s="1"/>
  <c r="AA96" i="21"/>
  <c r="AF63" i="3" s="1"/>
  <c r="K106" i="21"/>
  <c r="M106" i="21"/>
  <c r="J106" i="21"/>
  <c r="L106" i="21"/>
  <c r="V21" i="21"/>
  <c r="N19" i="3" s="1"/>
  <c r="W21" i="21"/>
  <c r="O19" i="3" s="1"/>
  <c r="U21" i="21"/>
  <c r="M19" i="3" s="1"/>
  <c r="W28" i="21"/>
  <c r="O33" i="3" s="1"/>
  <c r="V28" i="21"/>
  <c r="N33" i="3" s="1"/>
  <c r="U28" i="21"/>
  <c r="M33" i="3" s="1"/>
  <c r="B35" i="21"/>
  <c r="B24" i="21" s="1"/>
  <c r="D48" i="3" s="1"/>
  <c r="D35" i="21"/>
  <c r="D24" i="21" s="1"/>
  <c r="F48" i="3" s="1"/>
  <c r="C35" i="21"/>
  <c r="C24" i="21" s="1"/>
  <c r="E48" i="3" s="1"/>
  <c r="R70" i="21"/>
  <c r="Z14" i="3" s="1"/>
  <c r="S70" i="21"/>
  <c r="AA14" i="3" s="1"/>
  <c r="Q70" i="21"/>
  <c r="Y14" i="3" s="1"/>
  <c r="T70" i="21"/>
  <c r="AB14" i="3" s="1"/>
  <c r="J79" i="21"/>
  <c r="U27" i="3" s="1"/>
  <c r="L79" i="21"/>
  <c r="W27" i="3" s="1"/>
  <c r="K79" i="21"/>
  <c r="V27" i="3" s="1"/>
  <c r="J85" i="21"/>
  <c r="U41" i="3" s="1"/>
  <c r="K85" i="21"/>
  <c r="V41" i="3" s="1"/>
  <c r="M85" i="21"/>
  <c r="X41" i="3" s="1"/>
  <c r="L85" i="21"/>
  <c r="W41" i="3" s="1"/>
  <c r="D92" i="21"/>
  <c r="R56" i="3" s="1"/>
  <c r="E92" i="21"/>
  <c r="S56" i="3" s="1"/>
  <c r="C92" i="21"/>
  <c r="Q56" i="3" s="1"/>
  <c r="F92" i="21"/>
  <c r="T56" i="3" s="1"/>
  <c r="B92" i="21"/>
  <c r="P56" i="3" s="1"/>
  <c r="M98" i="21"/>
  <c r="X57" i="3" s="1"/>
  <c r="J98" i="21"/>
  <c r="U57" i="3" s="1"/>
  <c r="L98" i="21"/>
  <c r="W57" i="3" s="1"/>
  <c r="K98" i="21"/>
  <c r="V57" i="3" s="1"/>
  <c r="H10" i="21"/>
  <c r="G7" i="3" s="1"/>
  <c r="I10" i="21"/>
  <c r="H7" i="3" s="1"/>
  <c r="E23" i="2" s="1"/>
  <c r="G94" i="2" s="1"/>
  <c r="I94" i="2" s="1"/>
  <c r="J10" i="21"/>
  <c r="I7" i="3" s="1"/>
  <c r="H14" i="21"/>
  <c r="G11" i="3" s="1"/>
  <c r="I14" i="21"/>
  <c r="H11" i="3" s="1"/>
  <c r="J14" i="21"/>
  <c r="I11" i="3" s="1"/>
  <c r="H18" i="21"/>
  <c r="G16" i="3" s="1"/>
  <c r="I18" i="21"/>
  <c r="H16" i="3" s="1"/>
  <c r="E32" i="2" s="1"/>
  <c r="G103" i="2" s="1"/>
  <c r="I103" i="2" s="1"/>
  <c r="J18" i="21"/>
  <c r="I16" i="3" s="1"/>
  <c r="U23" i="21"/>
  <c r="M25" i="3" s="1"/>
  <c r="V23" i="21"/>
  <c r="N25" i="3" s="1"/>
  <c r="W23" i="21"/>
  <c r="O25" i="3" s="1"/>
  <c r="H37" i="21"/>
  <c r="G47" i="3" s="1"/>
  <c r="J37" i="21"/>
  <c r="I47" i="3" s="1"/>
  <c r="I37" i="21"/>
  <c r="H47" i="3" s="1"/>
  <c r="E63" i="2" s="1"/>
  <c r="G134" i="2" s="1"/>
  <c r="I134" i="2" s="1"/>
  <c r="Y70" i="21"/>
  <c r="AD7" i="3" s="1"/>
  <c r="Z70" i="21"/>
  <c r="AE7" i="3" s="1"/>
  <c r="X70" i="21"/>
  <c r="AC7" i="3" s="1"/>
  <c r="AA70" i="21"/>
  <c r="AF7" i="3" s="1"/>
  <c r="Q74" i="21"/>
  <c r="Y24" i="3" s="1"/>
  <c r="R74" i="21"/>
  <c r="Z24" i="3" s="1"/>
  <c r="T74" i="21"/>
  <c r="AB24" i="3" s="1"/>
  <c r="S74" i="21"/>
  <c r="AA24" i="3" s="1"/>
  <c r="R77" i="21"/>
  <c r="Z33" i="3" s="1"/>
  <c r="S77" i="21"/>
  <c r="AA33" i="3" s="1"/>
  <c r="Q77" i="21"/>
  <c r="Y33" i="3" s="1"/>
  <c r="T77" i="21"/>
  <c r="AB33" i="3" s="1"/>
  <c r="Q83" i="21"/>
  <c r="Y43" i="3" s="1"/>
  <c r="R83" i="21"/>
  <c r="Z43" i="3" s="1"/>
  <c r="T83" i="21"/>
  <c r="AB43" i="3" s="1"/>
  <c r="S83" i="21"/>
  <c r="AA43" i="3" s="1"/>
  <c r="X93" i="21"/>
  <c r="AC56" i="3" s="1"/>
  <c r="Y93" i="21"/>
  <c r="AD56" i="3" s="1"/>
  <c r="AA93" i="21"/>
  <c r="AF56" i="3" s="1"/>
  <c r="Z93" i="21"/>
  <c r="AE56" i="3" s="1"/>
  <c r="S100" i="21"/>
  <c r="R100" i="21"/>
  <c r="T100" i="21"/>
  <c r="Q100" i="21"/>
  <c r="O28" i="21"/>
  <c r="O27" i="21"/>
  <c r="K50" i="3" s="1"/>
  <c r="O26" i="21"/>
  <c r="K49" i="3" s="1"/>
  <c r="M84" i="21"/>
  <c r="X39" i="3" s="1"/>
  <c r="J84" i="21"/>
  <c r="U39" i="3" s="1"/>
  <c r="L84" i="21"/>
  <c r="W39" i="3" s="1"/>
  <c r="K84" i="21"/>
  <c r="V39" i="3" s="1"/>
  <c r="U26" i="21"/>
  <c r="M31" i="3" s="1"/>
  <c r="V26" i="21"/>
  <c r="N31" i="3" s="1"/>
  <c r="W26" i="21"/>
  <c r="O31" i="3" s="1"/>
  <c r="U15" i="21"/>
  <c r="M12" i="3" s="1"/>
  <c r="W15" i="21"/>
  <c r="O12" i="3" s="1"/>
  <c r="V15" i="21"/>
  <c r="N12" i="3" s="1"/>
  <c r="T94" i="21"/>
  <c r="AB57" i="3" s="1"/>
  <c r="Q94" i="21"/>
  <c r="Y57" i="3" s="1"/>
  <c r="S94" i="21"/>
  <c r="AA57" i="3" s="1"/>
  <c r="R94" i="21"/>
  <c r="Z57" i="3" s="1"/>
  <c r="K70" i="21"/>
  <c r="V7" i="3" s="1"/>
  <c r="L70" i="21"/>
  <c r="W7" i="3" s="1"/>
  <c r="J70" i="21"/>
  <c r="U7" i="3" s="1"/>
  <c r="M70" i="21"/>
  <c r="X7" i="3" s="1"/>
  <c r="U16" i="21"/>
  <c r="M13" i="3" s="1"/>
  <c r="V16" i="21"/>
  <c r="N13" i="3" s="1"/>
  <c r="W16" i="21"/>
  <c r="O13" i="3" s="1"/>
  <c r="E87" i="21"/>
  <c r="S49" i="3" s="1"/>
  <c r="Y89" i="21"/>
  <c r="AD50" i="3" s="1"/>
  <c r="Y90" i="21"/>
  <c r="J291" i="21"/>
  <c r="BA46" i="3" s="1"/>
  <c r="J290" i="21"/>
  <c r="BA45" i="3" s="1"/>
  <c r="Q291" i="21"/>
  <c r="BD46" i="3" s="1"/>
  <c r="Q289" i="21"/>
  <c r="BD44" i="3" s="1"/>
  <c r="J289" i="21"/>
  <c r="BA44" i="3" s="1"/>
  <c r="Q290" i="21"/>
  <c r="BD45" i="3" s="1"/>
  <c r="J26" i="21"/>
  <c r="I31" i="3" s="1"/>
  <c r="I26" i="21"/>
  <c r="H31" i="3" s="1"/>
  <c r="E47" i="2" s="1"/>
  <c r="G118" i="2" s="1"/>
  <c r="I118" i="2" s="1"/>
  <c r="H26" i="21"/>
  <c r="G31" i="3" s="1"/>
  <c r="Y73" i="21"/>
  <c r="AD21" i="3" s="1"/>
  <c r="Z73" i="21"/>
  <c r="AE21" i="3" s="1"/>
  <c r="X73" i="21"/>
  <c r="AC21" i="3" s="1"/>
  <c r="AA73" i="21"/>
  <c r="AF21" i="3" s="1"/>
  <c r="S95" i="21"/>
  <c r="AA60" i="3" s="1"/>
  <c r="T95" i="21"/>
  <c r="AB60" i="3" s="1"/>
  <c r="R95" i="21"/>
  <c r="Z60" i="3" s="1"/>
  <c r="Q95" i="21"/>
  <c r="Y60" i="3" s="1"/>
  <c r="J20" i="21"/>
  <c r="I18" i="3" s="1"/>
  <c r="I20" i="21"/>
  <c r="H18" i="3" s="1"/>
  <c r="E34" i="2" s="1"/>
  <c r="G105" i="2" s="1"/>
  <c r="I105" i="2" s="1"/>
  <c r="H20" i="21"/>
  <c r="G18" i="3" s="1"/>
  <c r="U51" i="21"/>
  <c r="U37" i="21" s="1"/>
  <c r="M48" i="3" s="1"/>
  <c r="V51" i="21"/>
  <c r="V37" i="21" s="1"/>
  <c r="N48" i="3" s="1"/>
  <c r="W51" i="21"/>
  <c r="W37" i="21" s="1"/>
  <c r="O48" i="3" s="1"/>
  <c r="K87" i="21"/>
  <c r="V43" i="3" s="1"/>
  <c r="L87" i="21"/>
  <c r="W43" i="3" s="1"/>
  <c r="J87" i="21"/>
  <c r="U43" i="3" s="1"/>
  <c r="M87" i="21"/>
  <c r="X43" i="3" s="1"/>
  <c r="L104" i="21"/>
  <c r="K104" i="21"/>
  <c r="M104" i="21"/>
  <c r="J104" i="21"/>
  <c r="C99" i="21"/>
  <c r="C86" i="21" s="1"/>
  <c r="Q48" i="3" s="1"/>
  <c r="B99" i="21"/>
  <c r="B86" i="21" s="1"/>
  <c r="P48" i="3" s="1"/>
  <c r="F99" i="21"/>
  <c r="F86" i="21" s="1"/>
  <c r="T48" i="3" s="1"/>
  <c r="D99" i="21"/>
  <c r="D86" i="21" s="1"/>
  <c r="R48" i="3" s="1"/>
  <c r="E99" i="21"/>
  <c r="E86" i="21" s="1"/>
  <c r="S48" i="3" s="1"/>
  <c r="Y226" i="21"/>
  <c r="AY46" i="3" s="1"/>
  <c r="Y224" i="21"/>
  <c r="AY44" i="3" s="1"/>
  <c r="Y225" i="21"/>
  <c r="AY45" i="3" s="1"/>
  <c r="J161" i="21"/>
  <c r="AI46" i="3" s="1"/>
  <c r="J160" i="21"/>
  <c r="AI45" i="3" s="1"/>
  <c r="J159" i="21"/>
  <c r="AI44" i="3" s="1"/>
  <c r="Q159" i="21"/>
  <c r="AL44" i="3" s="1"/>
  <c r="Q160" i="21"/>
  <c r="AL45" i="3" s="1"/>
  <c r="Q161" i="21"/>
  <c r="AL46" i="3" s="1"/>
  <c r="J225" i="21"/>
  <c r="AR45" i="3" s="1"/>
  <c r="J226" i="21"/>
  <c r="AR46" i="3" s="1"/>
  <c r="J224" i="21"/>
  <c r="AR44" i="3" s="1"/>
  <c r="P11" i="21"/>
  <c r="L10" i="3" s="1"/>
  <c r="O11" i="21"/>
  <c r="K10" i="3" s="1"/>
  <c r="N11" i="21"/>
  <c r="J10" i="3" s="1"/>
  <c r="P15" i="21"/>
  <c r="L17" i="3" s="1"/>
  <c r="O15" i="21"/>
  <c r="K17" i="3" s="1"/>
  <c r="N15" i="21"/>
  <c r="J17" i="3" s="1"/>
  <c r="U20" i="21"/>
  <c r="M18" i="3" s="1"/>
  <c r="V20" i="21"/>
  <c r="N18" i="3" s="1"/>
  <c r="W20" i="21"/>
  <c r="O18" i="3" s="1"/>
  <c r="J30" i="21"/>
  <c r="I36" i="3" s="1"/>
  <c r="I30" i="21"/>
  <c r="H36" i="3" s="1"/>
  <c r="E52" i="2" s="1"/>
  <c r="G123" i="2" s="1"/>
  <c r="I123" i="2" s="1"/>
  <c r="H30" i="21"/>
  <c r="G36" i="3" s="1"/>
  <c r="W45" i="21"/>
  <c r="O59" i="3" s="1"/>
  <c r="V45" i="21"/>
  <c r="N59" i="3" s="1"/>
  <c r="U45" i="21"/>
  <c r="M59" i="3" s="1"/>
  <c r="X71" i="21"/>
  <c r="AC14" i="3" s="1"/>
  <c r="Y71" i="21"/>
  <c r="AD14" i="3" s="1"/>
  <c r="AA71" i="21"/>
  <c r="AF14" i="3" s="1"/>
  <c r="Z71" i="21"/>
  <c r="AE14" i="3" s="1"/>
  <c r="T75" i="21"/>
  <c r="AB25" i="3" s="1"/>
  <c r="Q75" i="21"/>
  <c r="Y25" i="3" s="1"/>
  <c r="S75" i="21"/>
  <c r="AA25" i="3" s="1"/>
  <c r="R75" i="21"/>
  <c r="Z25" i="3" s="1"/>
  <c r="X78" i="21"/>
  <c r="AC37" i="3" s="1"/>
  <c r="Y78" i="21"/>
  <c r="AD37" i="3" s="1"/>
  <c r="AA78" i="21"/>
  <c r="AF37" i="3" s="1"/>
  <c r="Z78" i="21"/>
  <c r="AE37" i="3" s="1"/>
  <c r="J82" i="21"/>
  <c r="U37" i="3" s="1"/>
  <c r="K82" i="21"/>
  <c r="V37" i="3" s="1"/>
  <c r="M82" i="21"/>
  <c r="X37" i="3" s="1"/>
  <c r="L82" i="21"/>
  <c r="W37" i="3" s="1"/>
  <c r="Y92" i="21"/>
  <c r="AD53" i="3" s="1"/>
  <c r="Z92" i="21"/>
  <c r="AE53" i="3" s="1"/>
  <c r="X92" i="21"/>
  <c r="AC53" i="3" s="1"/>
  <c r="AA92" i="21"/>
  <c r="AF53" i="3" s="1"/>
  <c r="M99" i="21"/>
  <c r="X60" i="3" s="1"/>
  <c r="J99" i="21"/>
  <c r="U60" i="3" s="1"/>
  <c r="L99" i="21"/>
  <c r="W60" i="3" s="1"/>
  <c r="K99" i="21"/>
  <c r="V60" i="3" s="1"/>
  <c r="W22" i="21"/>
  <c r="O20" i="3" s="1"/>
  <c r="V22" i="21"/>
  <c r="N20" i="3" s="1"/>
  <c r="U22" i="21"/>
  <c r="M20" i="3" s="1"/>
  <c r="U29" i="21"/>
  <c r="M35" i="3" s="1"/>
  <c r="W29" i="21"/>
  <c r="O35" i="3" s="1"/>
  <c r="V29" i="21"/>
  <c r="N35" i="3" s="1"/>
  <c r="U42" i="21"/>
  <c r="M53" i="3" s="1"/>
  <c r="V42" i="21"/>
  <c r="N53" i="3" s="1"/>
  <c r="W42" i="21"/>
  <c r="O53" i="3" s="1"/>
  <c r="J71" i="21"/>
  <c r="U14" i="3" s="1"/>
  <c r="K71" i="21"/>
  <c r="V14" i="3" s="1"/>
  <c r="M71" i="21"/>
  <c r="X14" i="3" s="1"/>
  <c r="L71" i="21"/>
  <c r="W14" i="3" s="1"/>
  <c r="E80" i="21"/>
  <c r="S41" i="3" s="1"/>
  <c r="B80" i="21"/>
  <c r="P41" i="3" s="1"/>
  <c r="F80" i="21"/>
  <c r="T41" i="3" s="1"/>
  <c r="D80" i="21"/>
  <c r="R41" i="3" s="1"/>
  <c r="C80" i="21"/>
  <c r="Q41" i="3" s="1"/>
  <c r="T84" i="21"/>
  <c r="AB45" i="3" s="1"/>
  <c r="T85" i="21"/>
  <c r="AB44" i="3" s="1"/>
  <c r="Q93" i="21"/>
  <c r="Y56" i="3" s="1"/>
  <c r="R93" i="21"/>
  <c r="Z56" i="3" s="1"/>
  <c r="T93" i="21"/>
  <c r="AB56" i="3" s="1"/>
  <c r="S93" i="21"/>
  <c r="AA56" i="3" s="1"/>
  <c r="M100" i="21"/>
  <c r="X63" i="3" s="1"/>
  <c r="J100" i="21"/>
  <c r="U63" i="3" s="1"/>
  <c r="L100" i="21"/>
  <c r="W63" i="3" s="1"/>
  <c r="K100" i="21"/>
  <c r="V63" i="3" s="1"/>
  <c r="I11" i="21"/>
  <c r="H8" i="3" s="1"/>
  <c r="E24" i="2" s="1"/>
  <c r="G95" i="2" s="1"/>
  <c r="I95" i="2" s="1"/>
  <c r="J11" i="21"/>
  <c r="I8" i="3" s="1"/>
  <c r="H11" i="21"/>
  <c r="G8" i="3" s="1"/>
  <c r="I15" i="21"/>
  <c r="H12" i="3" s="1"/>
  <c r="J15" i="21"/>
  <c r="I12" i="3" s="1"/>
  <c r="H15" i="21"/>
  <c r="G12" i="3" s="1"/>
  <c r="I19" i="21"/>
  <c r="H17" i="3" s="1"/>
  <c r="J19" i="21"/>
  <c r="I17" i="3" s="1"/>
  <c r="H19" i="21"/>
  <c r="G17" i="3" s="1"/>
  <c r="U25" i="21"/>
  <c r="M29" i="3" s="1"/>
  <c r="W25" i="21"/>
  <c r="O29" i="3" s="1"/>
  <c r="V25" i="21"/>
  <c r="N29" i="3" s="1"/>
  <c r="I43" i="21"/>
  <c r="H53" i="3" s="1"/>
  <c r="E69" i="2" s="1"/>
  <c r="G140" i="2" s="1"/>
  <c r="I140" i="2" s="1"/>
  <c r="J43" i="21"/>
  <c r="I53" i="3" s="1"/>
  <c r="H43" i="21"/>
  <c r="G53" i="3" s="1"/>
  <c r="Q71" i="21"/>
  <c r="Y15" i="3" s="1"/>
  <c r="R71" i="21"/>
  <c r="Z15" i="3" s="1"/>
  <c r="T71" i="21"/>
  <c r="AB15" i="3" s="1"/>
  <c r="S71" i="21"/>
  <c r="AA15" i="3" s="1"/>
  <c r="M75" i="21"/>
  <c r="X21" i="3" s="1"/>
  <c r="J75" i="21"/>
  <c r="U21" i="3" s="1"/>
  <c r="L75" i="21"/>
  <c r="W21" i="3" s="1"/>
  <c r="K75" i="21"/>
  <c r="V21" i="3" s="1"/>
  <c r="Q78" i="21"/>
  <c r="Y37" i="3" s="1"/>
  <c r="R78" i="21"/>
  <c r="Z37" i="3" s="1"/>
  <c r="T78" i="21"/>
  <c r="AB37" i="3" s="1"/>
  <c r="S78" i="21"/>
  <c r="AA37" i="3" s="1"/>
  <c r="E85" i="21"/>
  <c r="S46" i="3" s="1"/>
  <c r="B85" i="21"/>
  <c r="P46" i="3" s="1"/>
  <c r="B84" i="21"/>
  <c r="P44" i="3" s="1"/>
  <c r="F537" i="11"/>
  <c r="B83" i="21"/>
  <c r="P45" i="3" s="1"/>
  <c r="E84" i="21"/>
  <c r="S44" i="3" s="1"/>
  <c r="E83" i="21"/>
  <c r="S45" i="3" s="1"/>
  <c r="G537" i="11"/>
  <c r="AA101" i="21"/>
  <c r="AA88" i="21" s="1"/>
  <c r="AF49" i="3" s="1"/>
  <c r="Z101" i="21"/>
  <c r="Z88" i="21" s="1"/>
  <c r="AE49" i="3" s="1"/>
  <c r="X101" i="21"/>
  <c r="X88" i="21" s="1"/>
  <c r="AC49" i="3" s="1"/>
  <c r="Y101" i="21"/>
  <c r="Y88" i="21" s="1"/>
  <c r="AD49" i="3" s="1"/>
  <c r="AA79" i="21"/>
  <c r="AF38" i="3" s="1"/>
  <c r="X79" i="21"/>
  <c r="AC38" i="3" s="1"/>
  <c r="Z79" i="21"/>
  <c r="AE38" i="3" s="1"/>
  <c r="Y79" i="21"/>
  <c r="AD38" i="3" s="1"/>
  <c r="V13" i="21"/>
  <c r="N9" i="3" s="1"/>
  <c r="W13" i="21"/>
  <c r="O9" i="3" s="1"/>
  <c r="U13" i="21"/>
  <c r="M9" i="3" s="1"/>
  <c r="B79" i="21"/>
  <c r="P39" i="3" s="1"/>
  <c r="F79" i="21"/>
  <c r="T39" i="3" s="1"/>
  <c r="C79" i="21"/>
  <c r="Q39" i="3" s="1"/>
  <c r="E79" i="21"/>
  <c r="S39" i="3" s="1"/>
  <c r="D79" i="21"/>
  <c r="R39" i="3" s="1"/>
  <c r="V35" i="21"/>
  <c r="N46" i="3" s="1"/>
  <c r="V33" i="21"/>
  <c r="N44" i="3" s="1"/>
  <c r="V34" i="21"/>
  <c r="N45" i="3" s="1"/>
  <c r="W10" i="21"/>
  <c r="O7" i="3" s="1"/>
  <c r="V10" i="21"/>
  <c r="N7" i="3" s="1"/>
  <c r="U10" i="21"/>
  <c r="M7" i="3" s="1"/>
  <c r="C87" i="21"/>
  <c r="Q49" i="3" s="1"/>
  <c r="Z90" i="21"/>
  <c r="Z89" i="21"/>
  <c r="AE50" i="3" s="1"/>
  <c r="N13" i="21"/>
  <c r="J15" i="3" s="1"/>
  <c r="O13" i="21"/>
  <c r="K15" i="3" s="1"/>
  <c r="P13" i="21"/>
  <c r="L15" i="3" s="1"/>
  <c r="D70" i="21"/>
  <c r="R14" i="3" s="1"/>
  <c r="E70" i="21"/>
  <c r="S14" i="3" s="1"/>
  <c r="C70" i="21"/>
  <c r="Q14" i="3" s="1"/>
  <c r="B70" i="21"/>
  <c r="P14" i="3" s="1"/>
  <c r="F70" i="21"/>
  <c r="T14" i="3" s="1"/>
  <c r="S80" i="21"/>
  <c r="AA39" i="3" s="1"/>
  <c r="T80" i="21"/>
  <c r="AB39" i="3" s="1"/>
  <c r="R80" i="21"/>
  <c r="Z39" i="3" s="1"/>
  <c r="Q80" i="21"/>
  <c r="Y39" i="3" s="1"/>
  <c r="K73" i="21"/>
  <c r="V16" i="3" s="1"/>
  <c r="L73" i="21"/>
  <c r="W16" i="3" s="1"/>
  <c r="J73" i="21"/>
  <c r="U16" i="3" s="1"/>
  <c r="M73" i="21"/>
  <c r="X16" i="3" s="1"/>
  <c r="Z76" i="21"/>
  <c r="AE27" i="3" s="1"/>
  <c r="Y76" i="21"/>
  <c r="AD27" i="3" s="1"/>
  <c r="X76" i="21"/>
  <c r="AC27" i="3" s="1"/>
  <c r="Y159" i="21"/>
  <c r="AP44" i="3" s="1"/>
  <c r="Y160" i="21"/>
  <c r="AP45" i="3" s="1"/>
  <c r="Y161" i="21"/>
  <c r="AP46" i="3" s="1"/>
  <c r="Z226" i="21"/>
  <c r="AZ46" i="3" s="1"/>
  <c r="Z224" i="21"/>
  <c r="AZ44" i="3" s="1"/>
  <c r="Z225" i="21"/>
  <c r="AZ45" i="3" s="1"/>
  <c r="X161" i="21"/>
  <c r="AO46" i="3" s="1"/>
  <c r="X160" i="21"/>
  <c r="AO45" i="3" s="1"/>
  <c r="X159" i="21"/>
  <c r="AO44" i="3" s="1"/>
  <c r="N12" i="21"/>
  <c r="J11" i="3" s="1"/>
  <c r="P12" i="21"/>
  <c r="L11" i="3" s="1"/>
  <c r="O12" i="21"/>
  <c r="K11" i="3" s="1"/>
  <c r="N17" i="21"/>
  <c r="J31" i="3" s="1"/>
  <c r="O17" i="21"/>
  <c r="K31" i="3" s="1"/>
  <c r="P17" i="21"/>
  <c r="L31" i="3" s="1"/>
  <c r="H21" i="21"/>
  <c r="G19" i="3" s="1"/>
  <c r="J21" i="21"/>
  <c r="I19" i="3" s="1"/>
  <c r="I21" i="21"/>
  <c r="H19" i="3" s="1"/>
  <c r="E35" i="2" s="1"/>
  <c r="G106" i="2" s="1"/>
  <c r="I106" i="2" s="1"/>
  <c r="N32" i="21"/>
  <c r="P32" i="21"/>
  <c r="O32" i="21"/>
  <c r="W47" i="21"/>
  <c r="O62" i="3" s="1"/>
  <c r="V47" i="21"/>
  <c r="N62" i="3" s="1"/>
  <c r="U47" i="21"/>
  <c r="M62" i="3" s="1"/>
  <c r="Z72" i="21"/>
  <c r="AE15" i="3" s="1"/>
  <c r="AA72" i="21"/>
  <c r="AF15" i="3" s="1"/>
  <c r="Y72" i="21"/>
  <c r="AD15" i="3" s="1"/>
  <c r="X72" i="21"/>
  <c r="AC15" i="3" s="1"/>
  <c r="L76" i="21"/>
  <c r="W22" i="3" s="1"/>
  <c r="M76" i="21"/>
  <c r="X22" i="3" s="1"/>
  <c r="K76" i="21"/>
  <c r="V22" i="3" s="1"/>
  <c r="J76" i="21"/>
  <c r="U22" i="3" s="1"/>
  <c r="T79" i="21"/>
  <c r="AB38" i="3" s="1"/>
  <c r="Q79" i="21"/>
  <c r="Y38" i="3" s="1"/>
  <c r="S79" i="21"/>
  <c r="AA38" i="3" s="1"/>
  <c r="R79" i="21"/>
  <c r="Z38" i="3" s="1"/>
  <c r="X83" i="21"/>
  <c r="AC43" i="3" s="1"/>
  <c r="Y83" i="21"/>
  <c r="AD43" i="3" s="1"/>
  <c r="AA83" i="21"/>
  <c r="AF43" i="3" s="1"/>
  <c r="Z83" i="21"/>
  <c r="AE43" i="3" s="1"/>
  <c r="B94" i="21"/>
  <c r="P60" i="3" s="1"/>
  <c r="F94" i="21"/>
  <c r="T60" i="3" s="1"/>
  <c r="C94" i="21"/>
  <c r="Q60" i="3" s="1"/>
  <c r="E94" i="21"/>
  <c r="S60" i="3" s="1"/>
  <c r="D94" i="21"/>
  <c r="R60" i="3" s="1"/>
  <c r="Z100" i="21"/>
  <c r="Z87" i="21" s="1"/>
  <c r="AE48" i="3" s="1"/>
  <c r="Y100" i="21"/>
  <c r="Y87" i="21" s="1"/>
  <c r="AD48" i="3" s="1"/>
  <c r="AA100" i="21"/>
  <c r="X100" i="21"/>
  <c r="X87" i="21" s="1"/>
  <c r="AC48" i="3" s="1"/>
  <c r="B12" i="21"/>
  <c r="D17" i="3" s="1"/>
  <c r="E33" i="2" s="1"/>
  <c r="G104" i="2" s="1"/>
  <c r="I104" i="2" s="1"/>
  <c r="C12" i="21"/>
  <c r="E17" i="3" s="1"/>
  <c r="D12" i="21"/>
  <c r="F17" i="3" s="1"/>
  <c r="H25" i="21"/>
  <c r="G29" i="3" s="1"/>
  <c r="I25" i="21"/>
  <c r="H29" i="3" s="1"/>
  <c r="E45" i="2" s="1"/>
  <c r="G116" i="2" s="1"/>
  <c r="I116" i="2" s="1"/>
  <c r="J25" i="21"/>
  <c r="I29" i="3" s="1"/>
  <c r="U30" i="21"/>
  <c r="M36" i="3" s="1"/>
  <c r="V30" i="21"/>
  <c r="N36" i="3" s="1"/>
  <c r="W30" i="21"/>
  <c r="O36" i="3" s="1"/>
  <c r="U44" i="21"/>
  <c r="M55" i="3" s="1"/>
  <c r="V44" i="21"/>
  <c r="N55" i="3" s="1"/>
  <c r="W44" i="21"/>
  <c r="O55" i="3" s="1"/>
  <c r="M72" i="21"/>
  <c r="X15" i="3" s="1"/>
  <c r="J72" i="21"/>
  <c r="U15" i="3" s="1"/>
  <c r="L72" i="21"/>
  <c r="W15" i="3" s="1"/>
  <c r="K72" i="21"/>
  <c r="V15" i="3" s="1"/>
  <c r="Y81" i="21"/>
  <c r="AD41" i="3" s="1"/>
  <c r="Z81" i="21"/>
  <c r="AE41" i="3" s="1"/>
  <c r="X81" i="21"/>
  <c r="AC41" i="3" s="1"/>
  <c r="AA81" i="21"/>
  <c r="AF41" i="3" s="1"/>
  <c r="AA84" i="21"/>
  <c r="AF45" i="3" s="1"/>
  <c r="AA85" i="21"/>
  <c r="AF44" i="3" s="1"/>
  <c r="AA94" i="21"/>
  <c r="AF57" i="3" s="1"/>
  <c r="X94" i="21"/>
  <c r="AC57" i="3" s="1"/>
  <c r="Z94" i="21"/>
  <c r="AE57" i="3" s="1"/>
  <c r="Y94" i="21"/>
  <c r="AD57" i="3" s="1"/>
  <c r="T101" i="21"/>
  <c r="T88" i="21" s="1"/>
  <c r="AB49" i="3" s="1"/>
  <c r="S101" i="21"/>
  <c r="S88" i="21" s="1"/>
  <c r="AA49" i="3" s="1"/>
  <c r="Q101" i="21"/>
  <c r="Q88" i="21" s="1"/>
  <c r="Y49" i="3" s="1"/>
  <c r="R101" i="21"/>
  <c r="R88" i="21" s="1"/>
  <c r="Z49" i="3" s="1"/>
  <c r="J12" i="21"/>
  <c r="I10" i="3" s="1"/>
  <c r="I12" i="21"/>
  <c r="H10" i="3" s="1"/>
  <c r="H12" i="21"/>
  <c r="G10" i="3" s="1"/>
  <c r="J16" i="21"/>
  <c r="I13" i="3" s="1"/>
  <c r="I16" i="21"/>
  <c r="H13" i="3" s="1"/>
  <c r="H16" i="21"/>
  <c r="G13" i="3" s="1"/>
  <c r="N20" i="21"/>
  <c r="J41" i="3" s="1"/>
  <c r="P20" i="21"/>
  <c r="L41" i="3" s="1"/>
  <c r="O20" i="21"/>
  <c r="K41" i="3" s="1"/>
  <c r="V27" i="21"/>
  <c r="N32" i="3" s="1"/>
  <c r="W27" i="21"/>
  <c r="O32" i="3" s="1"/>
  <c r="U27" i="21"/>
  <c r="M32" i="3" s="1"/>
  <c r="I45" i="21"/>
  <c r="H55" i="3" s="1"/>
  <c r="E71" i="2" s="1"/>
  <c r="G142" i="2" s="1"/>
  <c r="I142" i="2" s="1"/>
  <c r="J45" i="21"/>
  <c r="I55" i="3" s="1"/>
  <c r="H45" i="21"/>
  <c r="G55" i="3" s="1"/>
  <c r="B76" i="21"/>
  <c r="P33" i="3" s="1"/>
  <c r="F76" i="21"/>
  <c r="T33" i="3" s="1"/>
  <c r="D76" i="21"/>
  <c r="R33" i="3" s="1"/>
  <c r="C76" i="21"/>
  <c r="Q33" i="3" s="1"/>
  <c r="J90" i="21"/>
  <c r="U46" i="3" s="1"/>
  <c r="J537" i="11"/>
  <c r="J88" i="21"/>
  <c r="U45" i="3" s="1"/>
  <c r="J89" i="21"/>
  <c r="U44" i="3" s="1"/>
  <c r="K537" i="11"/>
  <c r="R96" i="21"/>
  <c r="Z63" i="3" s="1"/>
  <c r="S96" i="21"/>
  <c r="AA63" i="3" s="1"/>
  <c r="Q96" i="21"/>
  <c r="Y63" i="3" s="1"/>
  <c r="T96" i="21"/>
  <c r="AB63" i="3" s="1"/>
  <c r="M105" i="21"/>
  <c r="M92" i="21" s="1"/>
  <c r="X49" i="3" s="1"/>
  <c r="L105" i="21"/>
  <c r="L92" i="21" s="1"/>
  <c r="W49" i="3" s="1"/>
  <c r="J105" i="21"/>
  <c r="J92" i="21" s="1"/>
  <c r="U49" i="3" s="1"/>
  <c r="K105" i="21"/>
  <c r="K92" i="21" s="1"/>
  <c r="V49" i="3" s="1"/>
  <c r="R86" i="21"/>
  <c r="Z46" i="3" s="1"/>
  <c r="R85" i="21"/>
  <c r="Z44" i="3" s="1"/>
  <c r="R84" i="21"/>
  <c r="Z45" i="3" s="1"/>
  <c r="P26" i="21"/>
  <c r="L49" i="3" s="1"/>
  <c r="P27" i="21"/>
  <c r="L50" i="3" s="1"/>
  <c r="P28" i="21"/>
  <c r="B87" i="21"/>
  <c r="P49" i="3" s="1"/>
  <c r="D77" i="21"/>
  <c r="R37" i="3" s="1"/>
  <c r="E77" i="21"/>
  <c r="S37" i="3" s="1"/>
  <c r="C77" i="21"/>
  <c r="Q37" i="3" s="1"/>
  <c r="B77" i="21"/>
  <c r="P37" i="3" s="1"/>
  <c r="F77" i="21"/>
  <c r="T37" i="3" s="1"/>
  <c r="S76" i="21"/>
  <c r="AA27" i="3" s="1"/>
  <c r="R76" i="21"/>
  <c r="Z27" i="3" s="1"/>
  <c r="Q76" i="21"/>
  <c r="Y27" i="3" s="1"/>
  <c r="W35" i="21"/>
  <c r="O46" i="3" s="1"/>
  <c r="W34" i="21"/>
  <c r="O45" i="3" s="1"/>
  <c r="W33" i="21"/>
  <c r="O44" i="3" s="1"/>
  <c r="D87" i="21"/>
  <c r="R49" i="3" s="1"/>
  <c r="Y86" i="21"/>
  <c r="AD46" i="3" s="1"/>
  <c r="Y85" i="21"/>
  <c r="AD44" i="3" s="1"/>
  <c r="Y84" i="21"/>
  <c r="AD45" i="3" s="1"/>
  <c r="X89" i="21"/>
  <c r="AC50" i="3" s="1"/>
  <c r="X90" i="21"/>
  <c r="D28" i="21" l="1"/>
  <c r="F52" i="3" s="1"/>
  <c r="F51" i="3"/>
  <c r="E67" i="2"/>
  <c r="G138" i="2" s="1"/>
  <c r="I138" i="2" s="1"/>
  <c r="BJ48" i="3"/>
  <c r="BK48" i="3"/>
  <c r="E64" i="2" s="1"/>
  <c r="G135" i="2" s="1"/>
  <c r="I135" i="2" s="1"/>
  <c r="BK51" i="3"/>
  <c r="BJ51" i="3"/>
  <c r="E26" i="2"/>
  <c r="G97" i="2" s="1"/>
  <c r="I97" i="2" s="1"/>
  <c r="BK52" i="3"/>
  <c r="BJ52" i="3"/>
  <c r="E28" i="2"/>
  <c r="G99" i="2" s="1"/>
  <c r="I99" i="2" s="1"/>
  <c r="BK39" i="3"/>
  <c r="BJ39" i="3"/>
  <c r="E29" i="2"/>
  <c r="G100" i="2" s="1"/>
  <c r="I100" i="2" s="1"/>
  <c r="E27" i="2"/>
  <c r="G98" i="2" s="1"/>
  <c r="I98" i="2" s="1"/>
  <c r="E68" i="2"/>
  <c r="G139" i="2" s="1"/>
  <c r="I139" i="2" s="1"/>
  <c r="E55" i="2"/>
  <c r="G126" i="2" s="1"/>
  <c r="I126" i="2" s="1"/>
  <c r="P29" i="21"/>
  <c r="L52" i="3" s="1"/>
  <c r="L51" i="3"/>
  <c r="L91" i="21"/>
  <c r="W48" i="3" s="1"/>
  <c r="Y91" i="21"/>
  <c r="AD52" i="3" s="1"/>
  <c r="AD51" i="3"/>
  <c r="T87" i="21"/>
  <c r="AB48" i="3" s="1"/>
  <c r="J93" i="21"/>
  <c r="U50" i="3" s="1"/>
  <c r="J94" i="21"/>
  <c r="AA91" i="21"/>
  <c r="AF52" i="3" s="1"/>
  <c r="AF51" i="3"/>
  <c r="F89" i="21"/>
  <c r="F88" i="21"/>
  <c r="T50" i="3" s="1"/>
  <c r="F87" i="21"/>
  <c r="T49" i="3" s="1"/>
  <c r="N29" i="21"/>
  <c r="J52" i="3" s="1"/>
  <c r="J51" i="3"/>
  <c r="S90" i="21"/>
  <c r="S89" i="21"/>
  <c r="AA50" i="3" s="1"/>
  <c r="J91" i="21"/>
  <c r="U48" i="3" s="1"/>
  <c r="R87" i="21"/>
  <c r="Z48" i="3" s="1"/>
  <c r="M94" i="21"/>
  <c r="M93" i="21"/>
  <c r="X50" i="3" s="1"/>
  <c r="D88" i="21"/>
  <c r="R50" i="3" s="1"/>
  <c r="D89" i="21"/>
  <c r="Q89" i="21"/>
  <c r="Y50" i="3" s="1"/>
  <c r="Q90" i="21"/>
  <c r="K90" i="21"/>
  <c r="V46" i="3" s="1"/>
  <c r="K88" i="21"/>
  <c r="V45" i="3" s="1"/>
  <c r="K89" i="21"/>
  <c r="V44" i="3" s="1"/>
  <c r="AA87" i="21"/>
  <c r="AF48" i="3" s="1"/>
  <c r="Z91" i="21"/>
  <c r="AE52" i="3" s="1"/>
  <c r="AE51" i="3"/>
  <c r="C85" i="21"/>
  <c r="Q46" i="3" s="1"/>
  <c r="C83" i="21"/>
  <c r="Q45" i="3" s="1"/>
  <c r="C84" i="21"/>
  <c r="Q44" i="3" s="1"/>
  <c r="D85" i="21"/>
  <c r="R46" i="3" s="1"/>
  <c r="D83" i="21"/>
  <c r="R45" i="3" s="1"/>
  <c r="D84" i="21"/>
  <c r="R44" i="3" s="1"/>
  <c r="M91" i="21"/>
  <c r="X48" i="3" s="1"/>
  <c r="O29" i="21"/>
  <c r="K52" i="3" s="1"/>
  <c r="K51" i="3"/>
  <c r="S87" i="21"/>
  <c r="AA48" i="3" s="1"/>
  <c r="K93" i="21"/>
  <c r="V50" i="3" s="1"/>
  <c r="K94" i="21"/>
  <c r="C89" i="21"/>
  <c r="C88" i="21"/>
  <c r="Q50" i="3" s="1"/>
  <c r="B89" i="21"/>
  <c r="B88" i="21"/>
  <c r="P50" i="3" s="1"/>
  <c r="T90" i="21"/>
  <c r="T89" i="21"/>
  <c r="AB50" i="3" s="1"/>
  <c r="AC51" i="3"/>
  <c r="X91" i="21"/>
  <c r="AC52" i="3" s="1"/>
  <c r="L90" i="21"/>
  <c r="W46" i="3" s="1"/>
  <c r="L89" i="21"/>
  <c r="W44" i="3" s="1"/>
  <c r="L88" i="21"/>
  <c r="W45" i="3" s="1"/>
  <c r="K91" i="21"/>
  <c r="V48" i="3" s="1"/>
  <c r="Q87" i="21"/>
  <c r="Y48" i="3" s="1"/>
  <c r="L94" i="21"/>
  <c r="L93" i="21"/>
  <c r="W50" i="3" s="1"/>
  <c r="E88" i="21"/>
  <c r="S50" i="3" s="1"/>
  <c r="E89" i="21"/>
  <c r="R89" i="21"/>
  <c r="Z50" i="3" s="1"/>
  <c r="R90" i="21"/>
  <c r="E90" i="21" l="1"/>
  <c r="S52" i="3" s="1"/>
  <c r="S51" i="3"/>
  <c r="C90" i="21"/>
  <c r="Q52" i="3" s="1"/>
  <c r="Q51" i="3"/>
  <c r="S91" i="21"/>
  <c r="AA52" i="3" s="1"/>
  <c r="AA51" i="3"/>
  <c r="J95" i="21"/>
  <c r="U52" i="3" s="1"/>
  <c r="U51" i="3"/>
  <c r="K95" i="21"/>
  <c r="V52" i="3" s="1"/>
  <c r="V51" i="3"/>
  <c r="D90" i="21"/>
  <c r="R52" i="3" s="1"/>
  <c r="R51" i="3"/>
  <c r="F90" i="21"/>
  <c r="T52" i="3" s="1"/>
  <c r="T51" i="3"/>
  <c r="T91" i="21"/>
  <c r="AB52" i="3" s="1"/>
  <c r="AB51" i="3"/>
  <c r="M95" i="21"/>
  <c r="X52" i="3" s="1"/>
  <c r="X51" i="3"/>
  <c r="R91" i="21"/>
  <c r="Z52" i="3" s="1"/>
  <c r="Z51" i="3"/>
  <c r="B90" i="21"/>
  <c r="P52" i="3" s="1"/>
  <c r="P51" i="3"/>
  <c r="L95" i="21"/>
  <c r="W52" i="3" s="1"/>
  <c r="W51" i="3"/>
  <c r="Q91" i="21"/>
  <c r="Y52" i="3" s="1"/>
  <c r="Y51" i="3"/>
</calcChain>
</file>

<file path=xl/comments1.xml><?xml version="1.0" encoding="utf-8"?>
<comments xmlns="http://schemas.openxmlformats.org/spreadsheetml/2006/main">
  <authors>
    <author>Michele A. Mutchek</author>
  </authors>
  <commentList>
    <comment ref="BJ59" authorId="0" shapeId="0">
      <text>
        <r>
          <rPr>
            <b/>
            <sz val="9"/>
            <color indexed="81"/>
            <rFont val="Tahoma"/>
            <family val="2"/>
          </rPr>
          <t>Michele A. Mutchek:</t>
        </r>
        <r>
          <rPr>
            <sz val="9"/>
            <color indexed="81"/>
            <rFont val="Tahoma"/>
            <family val="2"/>
          </rPr>
          <t xml:space="preserve">
Note: Changed to zero. SO2 will be reported rather than SOx</t>
        </r>
      </text>
    </comment>
    <comment ref="BK59" authorId="0" shapeId="0">
      <text>
        <r>
          <rPr>
            <b/>
            <sz val="9"/>
            <color indexed="81"/>
            <rFont val="Tahoma"/>
            <family val="2"/>
          </rPr>
          <t>Michele A. Mutchek:</t>
        </r>
        <r>
          <rPr>
            <sz val="9"/>
            <color indexed="81"/>
            <rFont val="Tahoma"/>
            <family val="2"/>
          </rPr>
          <t xml:space="preserve">
Note: Changed to zero. SO2 will be reported rather than SOx</t>
        </r>
      </text>
    </comment>
    <comment ref="BL59" authorId="0" shapeId="0">
      <text>
        <r>
          <rPr>
            <b/>
            <sz val="9"/>
            <color indexed="81"/>
            <rFont val="Tahoma"/>
            <family val="2"/>
          </rPr>
          <t>Michele A. Mutchek:</t>
        </r>
        <r>
          <rPr>
            <sz val="9"/>
            <color indexed="81"/>
            <rFont val="Tahoma"/>
            <family val="2"/>
          </rPr>
          <t xml:space="preserve">
Note: Changed to zero. SO2 will be reported rather than SOx</t>
        </r>
      </text>
    </comment>
  </commentList>
</comments>
</file>

<file path=xl/comments2.xml><?xml version="1.0" encoding="utf-8"?>
<comments xmlns="http://schemas.openxmlformats.org/spreadsheetml/2006/main">
  <authors>
    <author>Jeremie Isaac Hakian</author>
    <author>Laura D. Monahan</author>
  </authors>
  <commentList>
    <comment ref="M249"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M250"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M251"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M252"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A444" authorId="1" shapeId="0">
      <text>
        <r>
          <rPr>
            <b/>
            <sz val="9"/>
            <color indexed="81"/>
            <rFont val="Tahoma"/>
            <family val="2"/>
          </rPr>
          <t>Laura D. Monahan:</t>
        </r>
        <r>
          <rPr>
            <sz val="9"/>
            <color indexed="81"/>
            <rFont val="Tahoma"/>
            <family val="2"/>
          </rPr>
          <t xml:space="preserve">
External combustion data are in lb/1000 gal</t>
        </r>
      </text>
    </comment>
    <comment ref="AE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44"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45" authorId="0" shapeId="0">
      <text>
        <r>
          <rPr>
            <b/>
            <sz val="9"/>
            <color indexed="81"/>
            <rFont val="Tahoma"/>
            <family val="2"/>
          </rPr>
          <t>Jeremie Isaac Hakian:</t>
        </r>
        <r>
          <rPr>
            <sz val="9"/>
            <color indexed="81"/>
            <rFont val="Tahoma"/>
            <family val="2"/>
          </rPr>
          <t xml:space="preserve">
Electric Generation, Reciprocating, uncontrolled in lb/1000 gal</t>
        </r>
      </text>
    </comment>
    <comment ref="B445" authorId="0" shapeId="0">
      <text>
        <r>
          <rPr>
            <b/>
            <sz val="9"/>
            <color indexed="81"/>
            <rFont val="Tahoma"/>
            <family val="2"/>
          </rPr>
          <t>Jeremie Isaac Hakian:</t>
        </r>
        <r>
          <rPr>
            <sz val="9"/>
            <color indexed="81"/>
            <rFont val="Tahoma"/>
            <family val="2"/>
          </rPr>
          <t xml:space="preserve">
lb/1000 gal</t>
        </r>
      </text>
    </comment>
    <comment ref="A446" authorId="0" shapeId="0">
      <text>
        <r>
          <rPr>
            <b/>
            <sz val="9"/>
            <color indexed="81"/>
            <rFont val="Tahoma"/>
            <family val="2"/>
          </rPr>
          <t>Jeremie Isaac Hakian:</t>
        </r>
        <r>
          <rPr>
            <sz val="9"/>
            <color indexed="81"/>
            <rFont val="Tahoma"/>
            <family val="2"/>
          </rPr>
          <t xml:space="preserve">
Electric Generation, Reciprocating, uncontrolled in lb/1000gal</t>
        </r>
      </text>
    </comment>
    <comment ref="B446" authorId="0" shapeId="0">
      <text>
        <r>
          <rPr>
            <b/>
            <sz val="9"/>
            <color indexed="81"/>
            <rFont val="Tahoma"/>
            <family val="2"/>
          </rPr>
          <t>Jeremie Isaac Hakian:</t>
        </r>
        <r>
          <rPr>
            <sz val="9"/>
            <color indexed="81"/>
            <rFont val="Tahoma"/>
            <family val="2"/>
          </rPr>
          <t xml:space="preserve">
lb/1000gal</t>
        </r>
      </text>
    </comment>
    <comment ref="A447" authorId="0" shapeId="0">
      <text>
        <r>
          <rPr>
            <b/>
            <sz val="9"/>
            <color indexed="81"/>
            <rFont val="Tahoma"/>
            <family val="2"/>
          </rPr>
          <t>Jeremie Isaac Hakian:</t>
        </r>
        <r>
          <rPr>
            <sz val="9"/>
            <color indexed="81"/>
            <rFont val="Tahoma"/>
            <family val="2"/>
          </rPr>
          <t xml:space="preserve">
Industrial, Turbine, uncontrolled in mg/kL</t>
        </r>
      </text>
    </comment>
    <comment ref="L447" authorId="0" shapeId="0">
      <text>
        <r>
          <rPr>
            <b/>
            <sz val="9"/>
            <color indexed="81"/>
            <rFont val="Tahoma"/>
            <family val="2"/>
          </rPr>
          <t>Jeremie Isaac Hakian:</t>
        </r>
        <r>
          <rPr>
            <sz val="9"/>
            <color indexed="81"/>
            <rFont val="Tahoma"/>
            <family val="2"/>
          </rPr>
          <t xml:space="preserve">
mg/kL</t>
        </r>
      </text>
    </comment>
    <comment ref="A451" authorId="1" shapeId="0">
      <text>
        <r>
          <rPr>
            <b/>
            <sz val="9"/>
            <color indexed="81"/>
            <rFont val="Tahoma"/>
            <family val="2"/>
          </rPr>
          <t>Laura D. Monahan:</t>
        </r>
        <r>
          <rPr>
            <sz val="9"/>
            <color indexed="81"/>
            <rFont val="Tahoma"/>
            <family val="2"/>
          </rPr>
          <t xml:space="preserve">
External combustion data are in lb/1000 gal</t>
        </r>
      </text>
    </comment>
    <comment ref="AE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5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52" authorId="1" shapeId="0">
      <text>
        <r>
          <rPr>
            <b/>
            <sz val="9"/>
            <color indexed="81"/>
            <rFont val="Tahoma"/>
            <family val="2"/>
          </rPr>
          <t>Laura D. Monahan:</t>
        </r>
        <r>
          <rPr>
            <sz val="9"/>
            <color indexed="81"/>
            <rFont val="Tahoma"/>
            <family val="2"/>
          </rPr>
          <t xml:space="preserve">
External combustion data are in lb/1000 gal</t>
        </r>
      </text>
    </comment>
    <comment ref="AE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52"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53" authorId="1" shapeId="0">
      <text>
        <r>
          <rPr>
            <b/>
            <sz val="9"/>
            <color indexed="81"/>
            <rFont val="Tahoma"/>
            <family val="2"/>
          </rPr>
          <t>Laura D. Monahan:</t>
        </r>
        <r>
          <rPr>
            <sz val="9"/>
            <color indexed="81"/>
            <rFont val="Tahoma"/>
            <family val="2"/>
          </rPr>
          <t xml:space="preserve">
External combustion data are in lb/1000 gal</t>
        </r>
      </text>
    </comment>
    <comment ref="AE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5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54" authorId="0" shapeId="0">
      <text>
        <r>
          <rPr>
            <b/>
            <sz val="9"/>
            <color indexed="81"/>
            <rFont val="Tahoma"/>
            <family val="2"/>
          </rPr>
          <t>Jeremie Isaac Hakian:</t>
        </r>
        <r>
          <rPr>
            <sz val="9"/>
            <color indexed="81"/>
            <rFont val="Tahoma"/>
            <family val="2"/>
          </rPr>
          <t xml:space="preserve">
Industrial, Turbine, Uncontrolled in mg/kL and Electric Generation, Reciprocating, Uncontrolled lb/1000gal</t>
        </r>
      </text>
    </comment>
    <comment ref="B454" authorId="0" shapeId="0">
      <text>
        <r>
          <rPr>
            <b/>
            <sz val="9"/>
            <color indexed="81"/>
            <rFont val="Tahoma"/>
            <family val="2"/>
          </rPr>
          <t>Jeremie Isaac Hakian:</t>
        </r>
        <r>
          <rPr>
            <sz val="9"/>
            <color indexed="81"/>
            <rFont val="Tahoma"/>
            <family val="2"/>
          </rPr>
          <t xml:space="preserve">
lb/1000gal</t>
        </r>
      </text>
    </comment>
    <comment ref="L454" authorId="0" shapeId="0">
      <text>
        <r>
          <rPr>
            <b/>
            <sz val="9"/>
            <color indexed="81"/>
            <rFont val="Tahoma"/>
            <family val="2"/>
          </rPr>
          <t>Jeremie Isaac Hakian:</t>
        </r>
        <r>
          <rPr>
            <sz val="9"/>
            <color indexed="81"/>
            <rFont val="Tahoma"/>
            <family val="2"/>
          </rPr>
          <t xml:space="preserve">
mg/kL</t>
        </r>
      </text>
    </comment>
    <comment ref="A455" authorId="1" shapeId="0">
      <text>
        <r>
          <rPr>
            <b/>
            <sz val="9"/>
            <color indexed="81"/>
            <rFont val="Tahoma"/>
            <family val="2"/>
          </rPr>
          <t>Laura D. Monahan:</t>
        </r>
        <r>
          <rPr>
            <sz val="9"/>
            <color indexed="81"/>
            <rFont val="Tahoma"/>
            <family val="2"/>
          </rPr>
          <t xml:space="preserve">
External combustion data are in lb/1000 gal</t>
        </r>
      </text>
    </comment>
    <comment ref="AE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K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L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M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T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U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V45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56"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All external combustion in lb/1000 gal, Marine data are in g/kWh
</t>
        </r>
      </text>
    </comment>
    <comment ref="B456" authorId="0" shapeId="0">
      <text>
        <r>
          <rPr>
            <b/>
            <sz val="9"/>
            <color indexed="81"/>
            <rFont val="Tahoma"/>
            <family val="2"/>
          </rPr>
          <t>Jeremie Isaac Hakian:</t>
        </r>
        <r>
          <rPr>
            <sz val="9"/>
            <color indexed="81"/>
            <rFont val="Tahoma"/>
            <family val="2"/>
          </rPr>
          <t xml:space="preserve">
lb/1000gal</t>
        </r>
      </text>
    </comment>
    <comment ref="N456" authorId="0" shapeId="0">
      <text>
        <r>
          <rPr>
            <b/>
            <sz val="9"/>
            <color indexed="81"/>
            <rFont val="Tahoma"/>
            <family val="2"/>
          </rPr>
          <t>Jeremie Isaac Hakian:</t>
        </r>
        <r>
          <rPr>
            <sz val="9"/>
            <color indexed="81"/>
            <rFont val="Tahoma"/>
            <family val="2"/>
          </rPr>
          <t xml:space="preserve">
lb/1000gal</t>
        </r>
      </text>
    </comment>
    <comment ref="U456" authorId="0" shapeId="0">
      <text>
        <r>
          <rPr>
            <b/>
            <sz val="9"/>
            <color indexed="81"/>
            <rFont val="Tahoma"/>
            <family val="2"/>
          </rPr>
          <t>Jeremie Isaac Hakian:</t>
        </r>
        <r>
          <rPr>
            <sz val="9"/>
            <color indexed="81"/>
            <rFont val="Tahoma"/>
            <family val="2"/>
          </rPr>
          <t xml:space="preserve">
lb/1000gal</t>
        </r>
      </text>
    </comment>
    <comment ref="X456" authorId="0" shapeId="0">
      <text>
        <r>
          <rPr>
            <b/>
            <sz val="9"/>
            <color indexed="81"/>
            <rFont val="Tahoma"/>
            <family val="2"/>
          </rPr>
          <t>Jeremie Isaac Hakian:</t>
        </r>
        <r>
          <rPr>
            <sz val="9"/>
            <color indexed="81"/>
            <rFont val="Tahoma"/>
            <family val="2"/>
          </rPr>
          <t xml:space="preserve">
lb/1000gal</t>
        </r>
      </text>
    </comment>
    <comment ref="A457" authorId="0" shapeId="0">
      <text>
        <r>
          <rPr>
            <b/>
            <sz val="9"/>
            <color indexed="81"/>
            <rFont val="Tahoma"/>
            <family val="2"/>
          </rPr>
          <t>Jeremie Isaac Hakian:</t>
        </r>
        <r>
          <rPr>
            <sz val="9"/>
            <color indexed="81"/>
            <rFont val="Tahoma"/>
            <family val="2"/>
          </rPr>
          <t xml:space="preserve">
Industrial, Reciprocating, Uncontrolled lb/1000gal; Commercial, Reciprocating, Uncontrolled lb/1000gal, External combustion data are in lb/1000 gal, Marine data are in g/kWh</t>
        </r>
      </text>
    </comment>
    <comment ref="N457" authorId="0" shapeId="0">
      <text>
        <r>
          <rPr>
            <b/>
            <sz val="9"/>
            <color indexed="81"/>
            <rFont val="Tahoma"/>
            <family val="2"/>
          </rPr>
          <t>Jeremie Isaac Hakian:</t>
        </r>
        <r>
          <rPr>
            <sz val="9"/>
            <color indexed="81"/>
            <rFont val="Tahoma"/>
            <family val="2"/>
          </rPr>
          <t xml:space="preserve">
lb/1000gal</t>
        </r>
      </text>
    </comment>
    <comment ref="X457" authorId="0" shapeId="0">
      <text>
        <r>
          <rPr>
            <b/>
            <sz val="9"/>
            <color indexed="81"/>
            <rFont val="Tahoma"/>
            <family val="2"/>
          </rPr>
          <t>Jeremie Isaac Hakian:</t>
        </r>
        <r>
          <rPr>
            <sz val="9"/>
            <color indexed="81"/>
            <rFont val="Tahoma"/>
            <family val="2"/>
          </rPr>
          <t xml:space="preserve">
lb/1000gal</t>
        </r>
      </text>
    </comment>
    <comment ref="AE457" authorId="1" shapeId="0">
      <text>
        <r>
          <rPr>
            <b/>
            <sz val="9"/>
            <color indexed="81"/>
            <rFont val="Tahoma"/>
            <family val="2"/>
          </rPr>
          <t>Laura D. Monahan:</t>
        </r>
        <r>
          <rPr>
            <sz val="9"/>
            <color indexed="81"/>
            <rFont val="Tahoma"/>
            <family val="2"/>
          </rPr>
          <t xml:space="preserve">
Assumption 3, Reference 15; See Diesel_EmissionsTables</t>
        </r>
      </text>
    </comment>
    <comment ref="AF457" authorId="1" shapeId="0">
      <text>
        <r>
          <rPr>
            <b/>
            <sz val="9"/>
            <color indexed="81"/>
            <rFont val="Tahoma"/>
            <family val="2"/>
          </rPr>
          <t>Laura D. Monahan:</t>
        </r>
        <r>
          <rPr>
            <sz val="9"/>
            <color indexed="81"/>
            <rFont val="Tahoma"/>
            <family val="2"/>
          </rPr>
          <t xml:space="preserve">
Assumption 3, Reference 15; See Diesel_EmissionsTables</t>
        </r>
      </text>
    </comment>
    <comment ref="AG457" authorId="1" shapeId="0">
      <text>
        <r>
          <rPr>
            <b/>
            <sz val="9"/>
            <color indexed="81"/>
            <rFont val="Tahoma"/>
            <family val="2"/>
          </rPr>
          <t>Laura D. Monahan:</t>
        </r>
        <r>
          <rPr>
            <sz val="9"/>
            <color indexed="81"/>
            <rFont val="Tahoma"/>
            <family val="2"/>
          </rPr>
          <t xml:space="preserve">
Assumption 3, Reference 15; See Diesel_EmissionsTables</t>
        </r>
      </text>
    </comment>
    <comment ref="AH457" authorId="1" shapeId="0">
      <text>
        <r>
          <rPr>
            <b/>
            <sz val="9"/>
            <color indexed="81"/>
            <rFont val="Tahoma"/>
            <family val="2"/>
          </rPr>
          <t>Laura D. Monahan:</t>
        </r>
        <r>
          <rPr>
            <sz val="9"/>
            <color indexed="81"/>
            <rFont val="Tahoma"/>
            <family val="2"/>
          </rPr>
          <t xml:space="preserve">
Assumption 3, Reference 15; See Diesel_EmissionsTables</t>
        </r>
      </text>
    </comment>
    <comment ref="AI457" authorId="1" shapeId="0">
      <text>
        <r>
          <rPr>
            <b/>
            <sz val="9"/>
            <color indexed="81"/>
            <rFont val="Tahoma"/>
            <family val="2"/>
          </rPr>
          <t>Laura D. Monahan:</t>
        </r>
        <r>
          <rPr>
            <sz val="9"/>
            <color indexed="81"/>
            <rFont val="Tahoma"/>
            <family val="2"/>
          </rPr>
          <t xml:space="preserve">
Assumption 3, Reference 15; See Diesel_EmissionsTables</t>
        </r>
      </text>
    </comment>
    <comment ref="AJ457" authorId="1" shapeId="0">
      <text>
        <r>
          <rPr>
            <b/>
            <sz val="9"/>
            <color indexed="81"/>
            <rFont val="Tahoma"/>
            <family val="2"/>
          </rPr>
          <t>Laura D. Monahan:</t>
        </r>
        <r>
          <rPr>
            <sz val="9"/>
            <color indexed="81"/>
            <rFont val="Tahoma"/>
            <family val="2"/>
          </rPr>
          <t xml:space="preserve">
Assumption 3, Reference 15; See Diesel_EmissionsTables</t>
        </r>
      </text>
    </comment>
    <comment ref="AK457" authorId="1" shapeId="0">
      <text>
        <r>
          <rPr>
            <b/>
            <sz val="9"/>
            <color indexed="81"/>
            <rFont val="Tahoma"/>
            <family val="2"/>
          </rPr>
          <t>Laura D. Monahan:</t>
        </r>
        <r>
          <rPr>
            <sz val="9"/>
            <color indexed="81"/>
            <rFont val="Tahoma"/>
            <family val="2"/>
          </rPr>
          <t xml:space="preserve">
Assumption 3, Reference 15; See Diesel_EmissionsTables</t>
        </r>
      </text>
    </comment>
    <comment ref="AL457" authorId="1" shapeId="0">
      <text>
        <r>
          <rPr>
            <b/>
            <sz val="9"/>
            <color indexed="81"/>
            <rFont val="Tahoma"/>
            <family val="2"/>
          </rPr>
          <t>Laura D. Monahan:</t>
        </r>
        <r>
          <rPr>
            <sz val="9"/>
            <color indexed="81"/>
            <rFont val="Tahoma"/>
            <family val="2"/>
          </rPr>
          <t xml:space="preserve">
Assumption 3, Reference 15; See Diesel_EmissionsTables</t>
        </r>
      </text>
    </comment>
    <comment ref="AM457" authorId="1" shapeId="0">
      <text>
        <r>
          <rPr>
            <b/>
            <sz val="9"/>
            <color indexed="81"/>
            <rFont val="Tahoma"/>
            <family val="2"/>
          </rPr>
          <t>Laura D. Monahan:</t>
        </r>
        <r>
          <rPr>
            <sz val="9"/>
            <color indexed="81"/>
            <rFont val="Tahoma"/>
            <family val="2"/>
          </rPr>
          <t xml:space="preserve">
Assumption 3, Reference 15; See Diesel_EmissionsTables</t>
        </r>
      </text>
    </comment>
    <comment ref="AN457" authorId="1" shapeId="0">
      <text>
        <r>
          <rPr>
            <b/>
            <sz val="9"/>
            <color indexed="81"/>
            <rFont val="Tahoma"/>
            <family val="2"/>
          </rPr>
          <t>Laura D. Monahan:</t>
        </r>
        <r>
          <rPr>
            <sz val="9"/>
            <color indexed="81"/>
            <rFont val="Tahoma"/>
            <family val="2"/>
          </rPr>
          <t xml:space="preserve">
Assumption 3, Reference 15; See Diesel_EmissionsTables</t>
        </r>
      </text>
    </comment>
    <comment ref="AO457" authorId="1" shapeId="0">
      <text>
        <r>
          <rPr>
            <b/>
            <sz val="9"/>
            <color indexed="81"/>
            <rFont val="Tahoma"/>
            <family val="2"/>
          </rPr>
          <t>Laura D. Monahan:</t>
        </r>
        <r>
          <rPr>
            <sz val="9"/>
            <color indexed="81"/>
            <rFont val="Tahoma"/>
            <family val="2"/>
          </rPr>
          <t xml:space="preserve">
Assumption 3, Reference 15; See Diesel_EmissionsTables</t>
        </r>
      </text>
    </comment>
    <comment ref="AP457" authorId="1" shapeId="0">
      <text>
        <r>
          <rPr>
            <b/>
            <sz val="9"/>
            <color indexed="81"/>
            <rFont val="Tahoma"/>
            <family val="2"/>
          </rPr>
          <t>Laura D. Monahan:</t>
        </r>
        <r>
          <rPr>
            <sz val="9"/>
            <color indexed="81"/>
            <rFont val="Tahoma"/>
            <family val="2"/>
          </rPr>
          <t xml:space="preserve">
Assumption 3, Reference 15; See Diesel_EmissionsTables</t>
        </r>
      </text>
    </comment>
    <comment ref="AQ457" authorId="1" shapeId="0">
      <text>
        <r>
          <rPr>
            <b/>
            <sz val="9"/>
            <color indexed="81"/>
            <rFont val="Tahoma"/>
            <family val="2"/>
          </rPr>
          <t>Laura D. Monahan:</t>
        </r>
        <r>
          <rPr>
            <sz val="9"/>
            <color indexed="81"/>
            <rFont val="Tahoma"/>
            <family val="2"/>
          </rPr>
          <t xml:space="preserve">
Assumption 3, Reference 15; See Diesel_EmissionsTables</t>
        </r>
      </text>
    </comment>
    <comment ref="AR457" authorId="1" shapeId="0">
      <text>
        <r>
          <rPr>
            <b/>
            <sz val="9"/>
            <color indexed="81"/>
            <rFont val="Tahoma"/>
            <family val="2"/>
          </rPr>
          <t>Laura D. Monahan:</t>
        </r>
        <r>
          <rPr>
            <sz val="9"/>
            <color indexed="81"/>
            <rFont val="Tahoma"/>
            <family val="2"/>
          </rPr>
          <t xml:space="preserve">
Assumption 3, Reference 15; See Diesel_EmissionsTables</t>
        </r>
      </text>
    </comment>
    <comment ref="AS457" authorId="1" shapeId="0">
      <text>
        <r>
          <rPr>
            <b/>
            <sz val="9"/>
            <color indexed="81"/>
            <rFont val="Tahoma"/>
            <family val="2"/>
          </rPr>
          <t>Laura D. Monahan:</t>
        </r>
        <r>
          <rPr>
            <sz val="9"/>
            <color indexed="81"/>
            <rFont val="Tahoma"/>
            <family val="2"/>
          </rPr>
          <t xml:space="preserve">
Assumption 3, Reference 15; See Diesel_EmissionsTables</t>
        </r>
      </text>
    </comment>
    <comment ref="AT457" authorId="1" shapeId="0">
      <text>
        <r>
          <rPr>
            <b/>
            <sz val="9"/>
            <color indexed="81"/>
            <rFont val="Tahoma"/>
            <family val="2"/>
          </rPr>
          <t>Laura D. Monahan:</t>
        </r>
        <r>
          <rPr>
            <sz val="9"/>
            <color indexed="81"/>
            <rFont val="Tahoma"/>
            <family val="2"/>
          </rPr>
          <t xml:space="preserve">
Assumption 3, Reference 15; See Diesel_EmissionsTables</t>
        </r>
      </text>
    </comment>
    <comment ref="AU457" authorId="1" shapeId="0">
      <text>
        <r>
          <rPr>
            <b/>
            <sz val="9"/>
            <color indexed="81"/>
            <rFont val="Tahoma"/>
            <family val="2"/>
          </rPr>
          <t>Laura D. Monahan:</t>
        </r>
        <r>
          <rPr>
            <sz val="9"/>
            <color indexed="81"/>
            <rFont val="Tahoma"/>
            <family val="2"/>
          </rPr>
          <t xml:space="preserve">
Assumption 3, Reference 15; See Diesel_EmissionsTables</t>
        </r>
      </text>
    </comment>
    <comment ref="AV457" authorId="1" shapeId="0">
      <text>
        <r>
          <rPr>
            <b/>
            <sz val="9"/>
            <color indexed="81"/>
            <rFont val="Tahoma"/>
            <family val="2"/>
          </rPr>
          <t>Laura D. Monahan:</t>
        </r>
        <r>
          <rPr>
            <sz val="9"/>
            <color indexed="81"/>
            <rFont val="Tahoma"/>
            <family val="2"/>
          </rPr>
          <t xml:space="preserve">
Assumption 3, Reference 15; See Diesel_EmissionsTables</t>
        </r>
      </text>
    </comment>
    <comment ref="AW457" authorId="1" shapeId="0">
      <text>
        <r>
          <rPr>
            <b/>
            <sz val="9"/>
            <color indexed="81"/>
            <rFont val="Tahoma"/>
            <family val="2"/>
          </rPr>
          <t>Laura D. Monahan:</t>
        </r>
        <r>
          <rPr>
            <sz val="9"/>
            <color indexed="81"/>
            <rFont val="Tahoma"/>
            <family val="2"/>
          </rPr>
          <t xml:space="preserve">
Assumption 3, Reference 15; See Diesel_EmissionsTables</t>
        </r>
      </text>
    </comment>
    <comment ref="AX457" authorId="1" shapeId="0">
      <text>
        <r>
          <rPr>
            <b/>
            <sz val="9"/>
            <color indexed="81"/>
            <rFont val="Tahoma"/>
            <family val="2"/>
          </rPr>
          <t>Laura D. Monahan:</t>
        </r>
        <r>
          <rPr>
            <sz val="9"/>
            <color indexed="81"/>
            <rFont val="Tahoma"/>
            <family val="2"/>
          </rPr>
          <t xml:space="preserve">
Assumption 3, Reference 15; See Diesel_EmissionsTables</t>
        </r>
      </text>
    </comment>
    <comment ref="AY457" authorId="1" shapeId="0">
      <text>
        <r>
          <rPr>
            <b/>
            <sz val="9"/>
            <color indexed="81"/>
            <rFont val="Tahoma"/>
            <family val="2"/>
          </rPr>
          <t>Laura D. Monahan:</t>
        </r>
        <r>
          <rPr>
            <sz val="9"/>
            <color indexed="81"/>
            <rFont val="Tahoma"/>
            <family val="2"/>
          </rPr>
          <t xml:space="preserve">
Assumption 3, Reference 15; See Diesel_EmissionsTables</t>
        </r>
      </text>
    </comment>
    <comment ref="A460" authorId="0" shapeId="0">
      <text>
        <r>
          <rPr>
            <b/>
            <sz val="9"/>
            <color indexed="81"/>
            <rFont val="Tahoma"/>
            <family val="2"/>
          </rPr>
          <t>Jeremie Isaac Hakian:</t>
        </r>
        <r>
          <rPr>
            <sz val="9"/>
            <color indexed="81"/>
            <rFont val="Tahoma"/>
            <family val="2"/>
          </rPr>
          <t xml:space="preserve">
Electric Generation, Reciprocating, Uncontrolled lb/1000gal; Industrial, Turbine, Uncontrolled mg/kL</t>
        </r>
      </text>
    </comment>
    <comment ref="B460" authorId="0" shapeId="0">
      <text>
        <r>
          <rPr>
            <b/>
            <sz val="9"/>
            <color indexed="81"/>
            <rFont val="Tahoma"/>
            <family val="2"/>
          </rPr>
          <t>Jeremie Isaac Hakian:</t>
        </r>
        <r>
          <rPr>
            <sz val="9"/>
            <color indexed="81"/>
            <rFont val="Tahoma"/>
            <family val="2"/>
          </rPr>
          <t xml:space="preserve">
lb/1000gal</t>
        </r>
      </text>
    </comment>
    <comment ref="L460" authorId="0" shapeId="0">
      <text>
        <r>
          <rPr>
            <b/>
            <sz val="9"/>
            <color indexed="81"/>
            <rFont val="Tahoma"/>
            <family val="2"/>
          </rPr>
          <t>Jeremie Isaac Hakian:</t>
        </r>
        <r>
          <rPr>
            <sz val="9"/>
            <color indexed="81"/>
            <rFont val="Tahoma"/>
            <family val="2"/>
          </rPr>
          <t xml:space="preserve">
mg/kL</t>
        </r>
      </text>
    </comment>
    <comment ref="A462" authorId="0" shapeId="0">
      <text>
        <r>
          <rPr>
            <b/>
            <sz val="9"/>
            <color indexed="81"/>
            <rFont val="Tahoma"/>
            <family val="2"/>
          </rPr>
          <t>Jeremie Isaac Hakian:</t>
        </r>
        <r>
          <rPr>
            <sz val="9"/>
            <color indexed="81"/>
            <rFont val="Tahoma"/>
            <family val="2"/>
          </rPr>
          <t xml:space="preserve">
Electric Generation, Reciprocating, Uncontrolled lb/1000gal, External combustion data are in lb/1000 gal</t>
        </r>
      </text>
    </comment>
    <comment ref="B462" authorId="0" shapeId="0">
      <text>
        <r>
          <rPr>
            <b/>
            <sz val="9"/>
            <color indexed="81"/>
            <rFont val="Tahoma"/>
            <family val="2"/>
          </rPr>
          <t>Jeremie Isaac Hakian:</t>
        </r>
        <r>
          <rPr>
            <sz val="9"/>
            <color indexed="81"/>
            <rFont val="Tahoma"/>
            <family val="2"/>
          </rPr>
          <t xml:space="preserve">
lb/1000gal</t>
        </r>
      </text>
    </comment>
    <comment ref="AE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F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G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H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I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J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K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L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M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N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O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P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Q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R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S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T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U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V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W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X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Y462" authorId="1" shapeId="0">
      <text>
        <r>
          <rPr>
            <b/>
            <sz val="9"/>
            <color indexed="81"/>
            <rFont val="Tahoma"/>
            <family val="2"/>
          </rPr>
          <t>Laura D. Monahan:</t>
        </r>
        <r>
          <rPr>
            <sz val="9"/>
            <color indexed="81"/>
            <rFont val="Tahoma"/>
            <family val="2"/>
          </rPr>
          <t xml:space="preserve">
Assumption 5, Reference 15; See Diesel_EmissionsTables for more information</t>
        </r>
      </text>
    </comment>
    <comment ref="A464" authorId="0" shapeId="0">
      <text>
        <r>
          <rPr>
            <b/>
            <sz val="9"/>
            <color indexed="81"/>
            <rFont val="Tahoma"/>
            <family val="2"/>
          </rPr>
          <t>Jeremie Isaac Hakian:</t>
        </r>
        <r>
          <rPr>
            <sz val="9"/>
            <color indexed="81"/>
            <rFont val="Tahoma"/>
            <family val="2"/>
          </rPr>
          <t xml:space="preserve">
Electric Generation, Reciprocating, Uncontrolled lb/1000gal</t>
        </r>
      </text>
    </comment>
    <comment ref="B464" authorId="0" shapeId="0">
      <text>
        <r>
          <rPr>
            <b/>
            <sz val="9"/>
            <color indexed="81"/>
            <rFont val="Tahoma"/>
            <family val="2"/>
          </rPr>
          <t>Jeremie Isaac Hakian:</t>
        </r>
        <r>
          <rPr>
            <sz val="9"/>
            <color indexed="81"/>
            <rFont val="Tahoma"/>
            <family val="2"/>
          </rPr>
          <t xml:space="preserve">
lb/1000gal</t>
        </r>
      </text>
    </comment>
    <comment ref="A465" authorId="1" shapeId="0">
      <text>
        <r>
          <rPr>
            <b/>
            <sz val="9"/>
            <color indexed="81"/>
            <rFont val="Tahoma"/>
            <family val="2"/>
          </rPr>
          <t>Laura D. Monahan:</t>
        </r>
        <r>
          <rPr>
            <sz val="9"/>
            <color indexed="81"/>
            <rFont val="Tahoma"/>
            <family val="2"/>
          </rPr>
          <t xml:space="preserve">
External combustion data are in lb/1000 gal</t>
        </r>
      </text>
    </comment>
    <comment ref="AE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6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66" authorId="1" shapeId="0">
      <text>
        <r>
          <rPr>
            <b/>
            <sz val="9"/>
            <color indexed="81"/>
            <rFont val="Tahoma"/>
            <family val="2"/>
          </rPr>
          <t>Laura D. Monahan:</t>
        </r>
        <r>
          <rPr>
            <sz val="9"/>
            <color indexed="81"/>
            <rFont val="Tahoma"/>
            <family val="2"/>
          </rPr>
          <t xml:space="preserve">
External combustion data are in lb/1000 gal</t>
        </r>
      </text>
    </comment>
    <comment ref="AE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66"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67" authorId="1" shapeId="0">
      <text>
        <r>
          <rPr>
            <b/>
            <sz val="9"/>
            <color indexed="81"/>
            <rFont val="Tahoma"/>
            <family val="2"/>
          </rPr>
          <t>Laura D. Monahan:</t>
        </r>
        <r>
          <rPr>
            <sz val="9"/>
            <color indexed="81"/>
            <rFont val="Tahoma"/>
            <family val="2"/>
          </rPr>
          <t xml:space="preserve">
External combustion data are in lb/1000 gal</t>
        </r>
      </text>
    </comment>
    <comment ref="AE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67"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68" authorId="1" shapeId="0">
      <text>
        <r>
          <rPr>
            <b/>
            <sz val="9"/>
            <color indexed="81"/>
            <rFont val="Tahoma"/>
            <family val="2"/>
          </rPr>
          <t>Laura D. Monahan:</t>
        </r>
        <r>
          <rPr>
            <sz val="9"/>
            <color indexed="81"/>
            <rFont val="Tahoma"/>
            <family val="2"/>
          </rPr>
          <t xml:space="preserve">
Marine data are in g/kWh</t>
        </r>
      </text>
    </comment>
    <comment ref="AK468" authorId="1" shapeId="0">
      <text>
        <r>
          <rPr>
            <b/>
            <sz val="9"/>
            <color indexed="81"/>
            <rFont val="Tahoma"/>
            <family val="2"/>
          </rPr>
          <t>Laura D. Monahan:</t>
        </r>
        <r>
          <rPr>
            <sz val="9"/>
            <color indexed="81"/>
            <rFont val="Tahoma"/>
            <family val="2"/>
          </rPr>
          <t xml:space="preserve">
Assumption 6</t>
        </r>
      </text>
    </comment>
    <comment ref="AL468" authorId="1" shapeId="0">
      <text>
        <r>
          <rPr>
            <b/>
            <sz val="9"/>
            <color indexed="81"/>
            <rFont val="Tahoma"/>
            <family val="2"/>
          </rPr>
          <t>Laura D. Monahan:</t>
        </r>
        <r>
          <rPr>
            <sz val="9"/>
            <color indexed="81"/>
            <rFont val="Tahoma"/>
            <family val="2"/>
          </rPr>
          <t xml:space="preserve">
Assumption 6</t>
        </r>
      </text>
    </comment>
    <comment ref="AM468" authorId="1" shapeId="0">
      <text>
        <r>
          <rPr>
            <b/>
            <sz val="9"/>
            <color indexed="81"/>
            <rFont val="Tahoma"/>
            <family val="2"/>
          </rPr>
          <t>Laura D. Monahan:</t>
        </r>
        <r>
          <rPr>
            <sz val="9"/>
            <color indexed="81"/>
            <rFont val="Tahoma"/>
            <family val="2"/>
          </rPr>
          <t xml:space="preserve">
Assumption 6</t>
        </r>
      </text>
    </comment>
    <comment ref="AT468" authorId="1" shapeId="0">
      <text>
        <r>
          <rPr>
            <b/>
            <sz val="9"/>
            <color indexed="81"/>
            <rFont val="Tahoma"/>
            <family val="2"/>
          </rPr>
          <t>Laura D. Monahan:</t>
        </r>
        <r>
          <rPr>
            <sz val="9"/>
            <color indexed="81"/>
            <rFont val="Tahoma"/>
            <family val="2"/>
          </rPr>
          <t xml:space="preserve">
Assumption 6</t>
        </r>
      </text>
    </comment>
    <comment ref="AU468" authorId="1" shapeId="0">
      <text>
        <r>
          <rPr>
            <b/>
            <sz val="9"/>
            <color indexed="81"/>
            <rFont val="Tahoma"/>
            <family val="2"/>
          </rPr>
          <t>Laura D. Monahan:</t>
        </r>
        <r>
          <rPr>
            <sz val="9"/>
            <color indexed="81"/>
            <rFont val="Tahoma"/>
            <family val="2"/>
          </rPr>
          <t xml:space="preserve">
Assumption 6</t>
        </r>
      </text>
    </comment>
    <comment ref="AV468" authorId="1" shapeId="0">
      <text>
        <r>
          <rPr>
            <b/>
            <sz val="9"/>
            <color indexed="81"/>
            <rFont val="Tahoma"/>
            <family val="2"/>
          </rPr>
          <t>Laura D. Monahan:</t>
        </r>
        <r>
          <rPr>
            <sz val="9"/>
            <color indexed="81"/>
            <rFont val="Tahoma"/>
            <family val="2"/>
          </rPr>
          <t xml:space="preserve">
Assumption 6</t>
        </r>
      </text>
    </comment>
    <comment ref="AW468" authorId="1" shapeId="0">
      <text>
        <r>
          <rPr>
            <b/>
            <sz val="9"/>
            <color indexed="81"/>
            <rFont val="Tahoma"/>
            <family val="2"/>
          </rPr>
          <t>Laura D. Monahan:</t>
        </r>
        <r>
          <rPr>
            <sz val="9"/>
            <color indexed="81"/>
            <rFont val="Tahoma"/>
            <family val="2"/>
          </rPr>
          <t xml:space="preserve">
Assumption 7, Reference 17; See Diesel_EmissionsTables</t>
        </r>
      </text>
    </comment>
    <comment ref="AX468" authorId="1" shapeId="0">
      <text>
        <r>
          <rPr>
            <b/>
            <sz val="9"/>
            <color indexed="81"/>
            <rFont val="Tahoma"/>
            <family val="2"/>
          </rPr>
          <t>Laura D. Monahan:</t>
        </r>
        <r>
          <rPr>
            <sz val="9"/>
            <color indexed="81"/>
            <rFont val="Tahoma"/>
            <family val="2"/>
          </rPr>
          <t xml:space="preserve">
Assumption 7, Reference 17; See Diesel_EmissionsTables</t>
        </r>
      </text>
    </comment>
    <comment ref="AY468" authorId="1" shapeId="0">
      <text>
        <r>
          <rPr>
            <b/>
            <sz val="9"/>
            <color indexed="81"/>
            <rFont val="Tahoma"/>
            <family val="2"/>
          </rPr>
          <t>Laura D. Monahan:</t>
        </r>
        <r>
          <rPr>
            <sz val="9"/>
            <color indexed="81"/>
            <rFont val="Tahoma"/>
            <family val="2"/>
          </rPr>
          <t xml:space="preserve">
Assumption 7, Reference 17; See Diesel_EmissionsTables</t>
        </r>
      </text>
    </comment>
    <comment ref="A469" authorId="0" shapeId="0">
      <text>
        <r>
          <rPr>
            <b/>
            <sz val="9"/>
            <color indexed="81"/>
            <rFont val="Tahoma"/>
            <family val="2"/>
          </rPr>
          <t>Jeremie Isaac Hakian:</t>
        </r>
        <r>
          <rPr>
            <sz val="9"/>
            <color indexed="81"/>
            <rFont val="Tahoma"/>
            <family val="2"/>
          </rPr>
          <t xml:space="preserve">
Electric Generation, Reciprocating, Uncontrolled lb/1000gal</t>
        </r>
      </text>
    </comment>
    <comment ref="B469" authorId="0" shapeId="0">
      <text>
        <r>
          <rPr>
            <b/>
            <sz val="9"/>
            <color indexed="81"/>
            <rFont val="Tahoma"/>
            <family val="2"/>
          </rPr>
          <t>Jeremie Isaac Hakian:</t>
        </r>
        <r>
          <rPr>
            <sz val="9"/>
            <color indexed="81"/>
            <rFont val="Tahoma"/>
            <family val="2"/>
          </rPr>
          <t xml:space="preserve">
lb/1000gal</t>
        </r>
      </text>
    </comment>
    <comment ref="AK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L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M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T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U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V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W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X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Y470" authorId="1" shapeId="0">
      <text>
        <r>
          <rPr>
            <b/>
            <sz val="9"/>
            <color indexed="81"/>
            <rFont val="Tahoma"/>
            <family val="2"/>
          </rPr>
          <t>Laura D. Monahan:</t>
        </r>
        <r>
          <rPr>
            <sz val="9"/>
            <color indexed="81"/>
            <rFont val="Tahoma"/>
            <family val="2"/>
          </rPr>
          <t xml:space="preserve">
Reference 16, See Diesel_EmissionsTables tab for more information</t>
        </r>
      </text>
    </comment>
    <comment ref="A471" authorId="1" shapeId="0">
      <text>
        <r>
          <rPr>
            <b/>
            <sz val="9"/>
            <color indexed="81"/>
            <rFont val="Tahoma"/>
            <family val="2"/>
          </rPr>
          <t>Laura D. Monahan:</t>
        </r>
        <r>
          <rPr>
            <sz val="9"/>
            <color indexed="81"/>
            <rFont val="Tahoma"/>
            <family val="2"/>
          </rPr>
          <t xml:space="preserve">
External combustion data are in lb/1000 gal</t>
        </r>
      </text>
    </comment>
    <comment ref="AE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71"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72"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External combustion data are in lb/1000 gal, Marine data are in g/kWh</t>
        </r>
      </text>
    </comment>
    <comment ref="B472" authorId="0" shapeId="0">
      <text>
        <r>
          <rPr>
            <b/>
            <sz val="9"/>
            <color indexed="81"/>
            <rFont val="Tahoma"/>
            <family val="2"/>
          </rPr>
          <t>Jeremie Isaac Hakian:</t>
        </r>
        <r>
          <rPr>
            <sz val="9"/>
            <color indexed="81"/>
            <rFont val="Tahoma"/>
            <family val="2"/>
          </rPr>
          <t xml:space="preserve">
lb/1000gal</t>
        </r>
      </text>
    </comment>
    <comment ref="N472" authorId="0" shapeId="0">
      <text>
        <r>
          <rPr>
            <b/>
            <sz val="9"/>
            <color indexed="81"/>
            <rFont val="Tahoma"/>
            <family val="2"/>
          </rPr>
          <t>Jeremie Isaac Hakian:</t>
        </r>
        <r>
          <rPr>
            <sz val="9"/>
            <color indexed="81"/>
            <rFont val="Tahoma"/>
            <family val="2"/>
          </rPr>
          <t xml:space="preserve">
lb/1000gal</t>
        </r>
      </text>
    </comment>
    <comment ref="U472" authorId="0" shapeId="0">
      <text>
        <r>
          <rPr>
            <b/>
            <sz val="9"/>
            <color indexed="81"/>
            <rFont val="Tahoma"/>
            <family val="2"/>
          </rPr>
          <t>Jeremie Isaac Hakian:</t>
        </r>
        <r>
          <rPr>
            <sz val="9"/>
            <color indexed="81"/>
            <rFont val="Tahoma"/>
            <family val="2"/>
          </rPr>
          <t xml:space="preserve">
lb/1000gal</t>
        </r>
      </text>
    </comment>
    <comment ref="X472" authorId="0" shapeId="0">
      <text>
        <r>
          <rPr>
            <b/>
            <sz val="9"/>
            <color indexed="81"/>
            <rFont val="Tahoma"/>
            <family val="2"/>
          </rPr>
          <t>Jeremie Isaac Hakian:</t>
        </r>
        <r>
          <rPr>
            <sz val="9"/>
            <color indexed="81"/>
            <rFont val="Tahoma"/>
            <family val="2"/>
          </rPr>
          <t xml:space="preserve">
lb/1000gal</t>
        </r>
      </text>
    </comment>
    <comment ref="A473" authorId="1" shapeId="0">
      <text>
        <r>
          <rPr>
            <b/>
            <sz val="9"/>
            <color indexed="81"/>
            <rFont val="Tahoma"/>
            <family val="2"/>
          </rPr>
          <t>Laura D. Monahan:</t>
        </r>
        <r>
          <rPr>
            <sz val="9"/>
            <color indexed="81"/>
            <rFont val="Tahoma"/>
            <family val="2"/>
          </rPr>
          <t xml:space="preserve">
Marine data are in g/kWh</t>
        </r>
      </text>
    </comment>
    <comment ref="AE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F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G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H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I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J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K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L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M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N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O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P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Q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R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S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T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U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V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W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X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Y473" authorId="1" shapeId="0">
      <text>
        <r>
          <rPr>
            <b/>
            <sz val="9"/>
            <color indexed="81"/>
            <rFont val="Tahoma"/>
            <family val="2"/>
          </rPr>
          <t>Laura D. Monahan:</t>
        </r>
        <r>
          <rPr>
            <sz val="9"/>
            <color indexed="81"/>
            <rFont val="Tahoma"/>
            <family val="2"/>
          </rPr>
          <t xml:space="preserve">
Assumption 4, Reference 15; See Diesel_EmissionsTables for more information</t>
        </r>
      </text>
    </comment>
    <comment ref="A475" authorId="1" shapeId="0">
      <text>
        <r>
          <rPr>
            <b/>
            <sz val="9"/>
            <color indexed="81"/>
            <rFont val="Tahoma"/>
            <family val="2"/>
          </rPr>
          <t>Laura D. Monahan:</t>
        </r>
        <r>
          <rPr>
            <sz val="9"/>
            <color indexed="81"/>
            <rFont val="Tahoma"/>
            <family val="2"/>
          </rPr>
          <t xml:space="preserve">
External combustion data are in lb/1000 gal</t>
        </r>
      </text>
    </comment>
    <comment ref="AK475" authorId="1" shapeId="0">
      <text>
        <r>
          <rPr>
            <b/>
            <sz val="9"/>
            <color indexed="81"/>
            <rFont val="Tahoma"/>
            <family val="2"/>
          </rPr>
          <t>Laura D. Monahan:</t>
        </r>
        <r>
          <rPr>
            <sz val="9"/>
            <color indexed="81"/>
            <rFont val="Tahoma"/>
            <family val="2"/>
          </rPr>
          <t xml:space="preserve">
Assumption 8
</t>
        </r>
      </text>
    </comment>
    <comment ref="AT475" authorId="1" shapeId="0">
      <text>
        <r>
          <rPr>
            <b/>
            <sz val="9"/>
            <color indexed="81"/>
            <rFont val="Tahoma"/>
            <family val="2"/>
          </rPr>
          <t>Laura D. Monahan:</t>
        </r>
        <r>
          <rPr>
            <sz val="9"/>
            <color indexed="81"/>
            <rFont val="Tahoma"/>
            <family val="2"/>
          </rPr>
          <t xml:space="preserve">
Assumption 8, Reference 15; See Diesel_EmissionsTables
</t>
        </r>
      </text>
    </comment>
    <comment ref="AU475" authorId="1" shapeId="0">
      <text>
        <r>
          <rPr>
            <b/>
            <sz val="9"/>
            <color indexed="81"/>
            <rFont val="Tahoma"/>
            <family val="2"/>
          </rPr>
          <t>Laura D. Monahan:</t>
        </r>
        <r>
          <rPr>
            <sz val="9"/>
            <color indexed="81"/>
            <rFont val="Tahoma"/>
            <family val="2"/>
          </rPr>
          <t xml:space="preserve">
Assumption 8, Reference 15; See Diesel_EmissionsTables
</t>
        </r>
      </text>
    </comment>
    <comment ref="AV475" authorId="1" shapeId="0">
      <text>
        <r>
          <rPr>
            <b/>
            <sz val="9"/>
            <color indexed="81"/>
            <rFont val="Tahoma"/>
            <family val="2"/>
          </rPr>
          <t>Laura D. Monahan:</t>
        </r>
        <r>
          <rPr>
            <sz val="9"/>
            <color indexed="81"/>
            <rFont val="Tahoma"/>
            <family val="2"/>
          </rPr>
          <t xml:space="preserve">
Assumption 8, Reference 15; See Diesel_EmissionsTables
</t>
        </r>
      </text>
    </comment>
    <comment ref="AW475" authorId="1" shapeId="0">
      <text>
        <r>
          <rPr>
            <b/>
            <sz val="9"/>
            <color indexed="81"/>
            <rFont val="Tahoma"/>
            <family val="2"/>
          </rPr>
          <t>Laura D. Monahan:</t>
        </r>
        <r>
          <rPr>
            <sz val="9"/>
            <color indexed="81"/>
            <rFont val="Tahoma"/>
            <family val="2"/>
          </rPr>
          <t xml:space="preserve">
Assumption 8
</t>
        </r>
      </text>
    </comment>
    <comment ref="A476"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External combustion data are in lb/1000 gal</t>
        </r>
      </text>
    </comment>
    <comment ref="AK476" authorId="1" shapeId="0">
      <text>
        <r>
          <rPr>
            <b/>
            <sz val="9"/>
            <color indexed="81"/>
            <rFont val="Tahoma"/>
            <family val="2"/>
          </rPr>
          <t>Laura D. Monahan:</t>
        </r>
        <r>
          <rPr>
            <sz val="9"/>
            <color indexed="81"/>
            <rFont val="Tahoma"/>
            <family val="2"/>
          </rPr>
          <t xml:space="preserve">
Assumption 8</t>
        </r>
      </text>
    </comment>
    <comment ref="AT476" authorId="1" shapeId="0">
      <text>
        <r>
          <rPr>
            <b/>
            <sz val="9"/>
            <color indexed="81"/>
            <rFont val="Tahoma"/>
            <family val="2"/>
          </rPr>
          <t>Laura D. Monahan:</t>
        </r>
        <r>
          <rPr>
            <sz val="9"/>
            <color indexed="81"/>
            <rFont val="Tahoma"/>
            <family val="2"/>
          </rPr>
          <t xml:space="preserve">
Assumption 8, Reference 15; See Diesel_EmissionsTables
</t>
        </r>
      </text>
    </comment>
    <comment ref="AU476" authorId="1" shapeId="0">
      <text>
        <r>
          <rPr>
            <b/>
            <sz val="9"/>
            <color indexed="81"/>
            <rFont val="Tahoma"/>
            <family val="2"/>
          </rPr>
          <t>Laura D. Monahan:</t>
        </r>
        <r>
          <rPr>
            <sz val="9"/>
            <color indexed="81"/>
            <rFont val="Tahoma"/>
            <family val="2"/>
          </rPr>
          <t xml:space="preserve">
Assumption 8, Reference 15; See Diesel_EmissionsTables
</t>
        </r>
      </text>
    </comment>
    <comment ref="AV476" authorId="1" shapeId="0">
      <text>
        <r>
          <rPr>
            <b/>
            <sz val="9"/>
            <color indexed="81"/>
            <rFont val="Tahoma"/>
            <family val="2"/>
          </rPr>
          <t>Laura D. Monahan:</t>
        </r>
        <r>
          <rPr>
            <sz val="9"/>
            <color indexed="81"/>
            <rFont val="Tahoma"/>
            <family val="2"/>
          </rPr>
          <t xml:space="preserve">
Assumption 8, Reference 15; See Diesel_EmissionsTables
</t>
        </r>
      </text>
    </comment>
    <comment ref="AW476" authorId="1" shapeId="0">
      <text>
        <r>
          <rPr>
            <b/>
            <sz val="9"/>
            <color indexed="81"/>
            <rFont val="Tahoma"/>
            <family val="2"/>
          </rPr>
          <t>Laura D. Monahan:</t>
        </r>
        <r>
          <rPr>
            <sz val="9"/>
            <color indexed="81"/>
            <rFont val="Tahoma"/>
            <family val="2"/>
          </rPr>
          <t xml:space="preserve">
Assumption 8
</t>
        </r>
      </text>
    </comment>
    <comment ref="A478"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External combustion data are in lb/1000 gal</t>
        </r>
      </text>
    </comment>
    <comment ref="B478" authorId="0" shapeId="0">
      <text>
        <r>
          <rPr>
            <b/>
            <sz val="9"/>
            <color indexed="81"/>
            <rFont val="Tahoma"/>
            <family val="2"/>
          </rPr>
          <t>Jeremie Isaac Hakian:</t>
        </r>
        <r>
          <rPr>
            <sz val="9"/>
            <color indexed="81"/>
            <rFont val="Tahoma"/>
            <family val="2"/>
          </rPr>
          <t xml:space="preserve">
lb/1000gal</t>
        </r>
      </text>
    </comment>
    <comment ref="N478" authorId="0" shapeId="0">
      <text>
        <r>
          <rPr>
            <b/>
            <sz val="9"/>
            <color indexed="81"/>
            <rFont val="Tahoma"/>
            <family val="2"/>
          </rPr>
          <t>Jeremie Isaac Hakian:</t>
        </r>
        <r>
          <rPr>
            <sz val="9"/>
            <color indexed="81"/>
            <rFont val="Tahoma"/>
            <family val="2"/>
          </rPr>
          <t xml:space="preserve">
lb/1000gal</t>
        </r>
      </text>
    </comment>
    <comment ref="U478" authorId="0" shapeId="0">
      <text>
        <r>
          <rPr>
            <b/>
            <sz val="9"/>
            <color indexed="81"/>
            <rFont val="Tahoma"/>
            <family val="2"/>
          </rPr>
          <t>Jeremie Isaac Hakian:</t>
        </r>
        <r>
          <rPr>
            <sz val="9"/>
            <color indexed="81"/>
            <rFont val="Tahoma"/>
            <family val="2"/>
          </rPr>
          <t xml:space="preserve">
lb/1000gal</t>
        </r>
      </text>
    </comment>
    <comment ref="X478" authorId="0" shapeId="0">
      <text>
        <r>
          <rPr>
            <b/>
            <sz val="9"/>
            <color indexed="81"/>
            <rFont val="Tahoma"/>
            <family val="2"/>
          </rPr>
          <t>Jeremie Isaac Hakian:</t>
        </r>
        <r>
          <rPr>
            <sz val="9"/>
            <color indexed="81"/>
            <rFont val="Tahoma"/>
            <family val="2"/>
          </rPr>
          <t xml:space="preserve">
lb/1000gal</t>
        </r>
      </text>
    </comment>
    <comment ref="AK478" authorId="1" shapeId="0">
      <text>
        <r>
          <rPr>
            <b/>
            <sz val="9"/>
            <color indexed="81"/>
            <rFont val="Tahoma"/>
            <family val="2"/>
          </rPr>
          <t>Laura D. Monahan:</t>
        </r>
        <r>
          <rPr>
            <sz val="9"/>
            <color indexed="81"/>
            <rFont val="Tahoma"/>
            <family val="2"/>
          </rPr>
          <t xml:space="preserve">
Assumption 8</t>
        </r>
      </text>
    </comment>
    <comment ref="AT478" authorId="1" shapeId="0">
      <text>
        <r>
          <rPr>
            <b/>
            <sz val="9"/>
            <color indexed="81"/>
            <rFont val="Tahoma"/>
            <family val="2"/>
          </rPr>
          <t>Laura D. Monahan:</t>
        </r>
        <r>
          <rPr>
            <sz val="9"/>
            <color indexed="81"/>
            <rFont val="Tahoma"/>
            <family val="2"/>
          </rPr>
          <t xml:space="preserve">
Assumption 8, Reference 15; See Diesel_EmissionsTables
</t>
        </r>
      </text>
    </comment>
    <comment ref="AU478" authorId="1" shapeId="0">
      <text>
        <r>
          <rPr>
            <b/>
            <sz val="9"/>
            <color indexed="81"/>
            <rFont val="Tahoma"/>
            <family val="2"/>
          </rPr>
          <t>Laura D. Monahan:</t>
        </r>
        <r>
          <rPr>
            <sz val="9"/>
            <color indexed="81"/>
            <rFont val="Tahoma"/>
            <family val="2"/>
          </rPr>
          <t xml:space="preserve">
Assumption 8, Reference 15; See Diesel_EmissionsTables
</t>
        </r>
      </text>
    </comment>
    <comment ref="AV478" authorId="1" shapeId="0">
      <text>
        <r>
          <rPr>
            <b/>
            <sz val="9"/>
            <color indexed="81"/>
            <rFont val="Tahoma"/>
            <family val="2"/>
          </rPr>
          <t>Laura D. Monahan:</t>
        </r>
        <r>
          <rPr>
            <sz val="9"/>
            <color indexed="81"/>
            <rFont val="Tahoma"/>
            <family val="2"/>
          </rPr>
          <t xml:space="preserve">
Assumption 8, Reference 15; See Diesel_EmissionsTables
</t>
        </r>
      </text>
    </comment>
    <comment ref="AW478" authorId="1" shapeId="0">
      <text>
        <r>
          <rPr>
            <b/>
            <sz val="9"/>
            <color indexed="81"/>
            <rFont val="Tahoma"/>
            <family val="2"/>
          </rPr>
          <t>Laura D. Monahan:</t>
        </r>
        <r>
          <rPr>
            <sz val="9"/>
            <color indexed="81"/>
            <rFont val="Tahoma"/>
            <family val="2"/>
          </rPr>
          <t xml:space="preserve">
Assumption 8
</t>
        </r>
      </text>
    </comment>
    <comment ref="A479" authorId="1" shapeId="0">
      <text>
        <r>
          <rPr>
            <b/>
            <sz val="9"/>
            <color indexed="81"/>
            <rFont val="Tahoma"/>
            <family val="2"/>
          </rPr>
          <t>Laura D. Monahan:</t>
        </r>
        <r>
          <rPr>
            <sz val="9"/>
            <color indexed="81"/>
            <rFont val="Tahoma"/>
            <family val="2"/>
          </rPr>
          <t xml:space="preserve">
External combustion data are in lb/1000 gal, Marine data are in g/kWh</t>
        </r>
      </text>
    </comment>
    <comment ref="AK479" authorId="1" shapeId="0">
      <text>
        <r>
          <rPr>
            <b/>
            <sz val="9"/>
            <color indexed="81"/>
            <rFont val="Tahoma"/>
            <family val="2"/>
          </rPr>
          <t>Laura D. Monahan:</t>
        </r>
        <r>
          <rPr>
            <sz val="9"/>
            <color indexed="81"/>
            <rFont val="Tahoma"/>
            <family val="2"/>
          </rPr>
          <t xml:space="preserve">
Assumption 8</t>
        </r>
      </text>
    </comment>
    <comment ref="AT479" authorId="1" shapeId="0">
      <text>
        <r>
          <rPr>
            <b/>
            <sz val="9"/>
            <color indexed="81"/>
            <rFont val="Tahoma"/>
            <family val="2"/>
          </rPr>
          <t>Laura D. Monahan:</t>
        </r>
        <r>
          <rPr>
            <sz val="9"/>
            <color indexed="81"/>
            <rFont val="Tahoma"/>
            <family val="2"/>
          </rPr>
          <t xml:space="preserve">
Assumption 8, Reference 15; See Diesel_EmissionsTables
</t>
        </r>
      </text>
    </comment>
    <comment ref="AU479" authorId="1" shapeId="0">
      <text>
        <r>
          <rPr>
            <b/>
            <sz val="9"/>
            <color indexed="81"/>
            <rFont val="Tahoma"/>
            <family val="2"/>
          </rPr>
          <t>Laura D. Monahan:</t>
        </r>
        <r>
          <rPr>
            <sz val="9"/>
            <color indexed="81"/>
            <rFont val="Tahoma"/>
            <family val="2"/>
          </rPr>
          <t xml:space="preserve">
Assumption 8, Reference 15; See Diesel_EmissionsTables
</t>
        </r>
      </text>
    </comment>
    <comment ref="AV479" authorId="1" shapeId="0">
      <text>
        <r>
          <rPr>
            <b/>
            <sz val="9"/>
            <color indexed="81"/>
            <rFont val="Tahoma"/>
            <family val="2"/>
          </rPr>
          <t>Laura D. Monahan:</t>
        </r>
        <r>
          <rPr>
            <sz val="9"/>
            <color indexed="81"/>
            <rFont val="Tahoma"/>
            <family val="2"/>
          </rPr>
          <t xml:space="preserve">
Assumption 8, Reference 15; See Diesel_EmissionsTables
</t>
        </r>
      </text>
    </comment>
    <comment ref="AW479" authorId="1" shapeId="0">
      <text>
        <r>
          <rPr>
            <b/>
            <sz val="9"/>
            <color indexed="81"/>
            <rFont val="Tahoma"/>
            <family val="2"/>
          </rPr>
          <t>Laura D. Monahan:</t>
        </r>
        <r>
          <rPr>
            <sz val="9"/>
            <color indexed="81"/>
            <rFont val="Tahoma"/>
            <family val="2"/>
          </rPr>
          <t xml:space="preserve">
Assumption 8
</t>
        </r>
      </text>
    </comment>
    <comment ref="A480"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External combustion data are in lb/1000 gal</t>
        </r>
      </text>
    </comment>
    <comment ref="B480" authorId="0" shapeId="0">
      <text>
        <r>
          <rPr>
            <b/>
            <sz val="9"/>
            <color indexed="81"/>
            <rFont val="Tahoma"/>
            <family val="2"/>
          </rPr>
          <t>Jeremie Isaac Hakian:</t>
        </r>
        <r>
          <rPr>
            <sz val="9"/>
            <color indexed="81"/>
            <rFont val="Tahoma"/>
            <family val="2"/>
          </rPr>
          <t xml:space="preserve">
lb/1000gal</t>
        </r>
      </text>
    </comment>
    <comment ref="N480" authorId="0" shapeId="0">
      <text>
        <r>
          <rPr>
            <b/>
            <sz val="9"/>
            <color indexed="81"/>
            <rFont val="Tahoma"/>
            <family val="2"/>
          </rPr>
          <t>Jeremie Isaac Hakian:</t>
        </r>
        <r>
          <rPr>
            <sz val="9"/>
            <color indexed="81"/>
            <rFont val="Tahoma"/>
            <family val="2"/>
          </rPr>
          <t xml:space="preserve">
lb/1000gal</t>
        </r>
      </text>
    </comment>
    <comment ref="U480" authorId="0" shapeId="0">
      <text>
        <r>
          <rPr>
            <b/>
            <sz val="9"/>
            <color indexed="81"/>
            <rFont val="Tahoma"/>
            <family val="2"/>
          </rPr>
          <t>Jeremie Isaac Hakian:</t>
        </r>
        <r>
          <rPr>
            <sz val="9"/>
            <color indexed="81"/>
            <rFont val="Tahoma"/>
            <family val="2"/>
          </rPr>
          <t xml:space="preserve">
lb/1000gal</t>
        </r>
      </text>
    </comment>
    <comment ref="X480" authorId="0" shapeId="0">
      <text>
        <r>
          <rPr>
            <b/>
            <sz val="9"/>
            <color indexed="81"/>
            <rFont val="Tahoma"/>
            <family val="2"/>
          </rPr>
          <t>Jeremie Isaac Hakian:</t>
        </r>
        <r>
          <rPr>
            <sz val="9"/>
            <color indexed="81"/>
            <rFont val="Tahoma"/>
            <family val="2"/>
          </rPr>
          <t xml:space="preserve">
lb/1000gal</t>
        </r>
      </text>
    </comment>
    <comment ref="AK480" authorId="1" shapeId="0">
      <text>
        <r>
          <rPr>
            <b/>
            <sz val="9"/>
            <color indexed="81"/>
            <rFont val="Tahoma"/>
            <family val="2"/>
          </rPr>
          <t>Laura D. Monahan:</t>
        </r>
        <r>
          <rPr>
            <sz val="9"/>
            <color indexed="81"/>
            <rFont val="Tahoma"/>
            <family val="2"/>
          </rPr>
          <t xml:space="preserve">
Assumption 8</t>
        </r>
      </text>
    </comment>
    <comment ref="AT480" authorId="1" shapeId="0">
      <text>
        <r>
          <rPr>
            <b/>
            <sz val="9"/>
            <color indexed="81"/>
            <rFont val="Tahoma"/>
            <family val="2"/>
          </rPr>
          <t>Laura D. Monahan:</t>
        </r>
        <r>
          <rPr>
            <sz val="9"/>
            <color indexed="81"/>
            <rFont val="Tahoma"/>
            <family val="2"/>
          </rPr>
          <t xml:space="preserve">
Assumption 8, Reference 15; See Diesel_EmissionsTables
</t>
        </r>
      </text>
    </comment>
    <comment ref="AU480" authorId="1" shapeId="0">
      <text>
        <r>
          <rPr>
            <b/>
            <sz val="9"/>
            <color indexed="81"/>
            <rFont val="Tahoma"/>
            <family val="2"/>
          </rPr>
          <t>Laura D. Monahan:</t>
        </r>
        <r>
          <rPr>
            <sz val="9"/>
            <color indexed="81"/>
            <rFont val="Tahoma"/>
            <family val="2"/>
          </rPr>
          <t xml:space="preserve">
Assumption 8, Reference 15; See Diesel_EmissionsTables
</t>
        </r>
      </text>
    </comment>
    <comment ref="AV480" authorId="1" shapeId="0">
      <text>
        <r>
          <rPr>
            <b/>
            <sz val="9"/>
            <color indexed="81"/>
            <rFont val="Tahoma"/>
            <family val="2"/>
          </rPr>
          <t>Laura D. Monahan:</t>
        </r>
        <r>
          <rPr>
            <sz val="9"/>
            <color indexed="81"/>
            <rFont val="Tahoma"/>
            <family val="2"/>
          </rPr>
          <t xml:space="preserve">
Assumption 8, Reference 15; See Diesel_EmissionsTables
</t>
        </r>
      </text>
    </comment>
    <comment ref="AW480" authorId="1" shapeId="0">
      <text>
        <r>
          <rPr>
            <b/>
            <sz val="9"/>
            <color indexed="81"/>
            <rFont val="Tahoma"/>
            <family val="2"/>
          </rPr>
          <t>Laura D. Monahan:</t>
        </r>
        <r>
          <rPr>
            <sz val="9"/>
            <color indexed="81"/>
            <rFont val="Tahoma"/>
            <family val="2"/>
          </rPr>
          <t xml:space="preserve">
Assumption 8
</t>
        </r>
      </text>
    </comment>
    <comment ref="A481" authorId="1" shapeId="0">
      <text>
        <r>
          <rPr>
            <b/>
            <sz val="9"/>
            <color indexed="81"/>
            <rFont val="Tahoma"/>
            <family val="2"/>
          </rPr>
          <t>Laura D. Monahan:</t>
        </r>
        <r>
          <rPr>
            <sz val="9"/>
            <color indexed="81"/>
            <rFont val="Tahoma"/>
            <family val="2"/>
          </rPr>
          <t xml:space="preserve">
External combustion data are in lb/1000 gal, Marine data are in g/kWh</t>
        </r>
      </text>
    </comment>
    <comment ref="AK481" authorId="1" shapeId="0">
      <text>
        <r>
          <rPr>
            <b/>
            <sz val="9"/>
            <color indexed="81"/>
            <rFont val="Tahoma"/>
            <family val="2"/>
          </rPr>
          <t>Laura D. Monahan:</t>
        </r>
        <r>
          <rPr>
            <sz val="9"/>
            <color indexed="81"/>
            <rFont val="Tahoma"/>
            <family val="2"/>
          </rPr>
          <t xml:space="preserve">
Assumption 8</t>
        </r>
      </text>
    </comment>
    <comment ref="AT481" authorId="1" shapeId="0">
      <text>
        <r>
          <rPr>
            <b/>
            <sz val="9"/>
            <color indexed="81"/>
            <rFont val="Tahoma"/>
            <family val="2"/>
          </rPr>
          <t>Laura D. Monahan:</t>
        </r>
        <r>
          <rPr>
            <sz val="9"/>
            <color indexed="81"/>
            <rFont val="Tahoma"/>
            <family val="2"/>
          </rPr>
          <t xml:space="preserve">
Assumption 8, Reference 15; See Diesel_EmissionsTables
</t>
        </r>
      </text>
    </comment>
    <comment ref="AU481" authorId="1" shapeId="0">
      <text>
        <r>
          <rPr>
            <b/>
            <sz val="9"/>
            <color indexed="81"/>
            <rFont val="Tahoma"/>
            <family val="2"/>
          </rPr>
          <t>Laura D. Monahan:</t>
        </r>
        <r>
          <rPr>
            <sz val="9"/>
            <color indexed="81"/>
            <rFont val="Tahoma"/>
            <family val="2"/>
          </rPr>
          <t xml:space="preserve">
Assumption 8, Reference 15; See Diesel_EmissionsTables
</t>
        </r>
      </text>
    </comment>
    <comment ref="AV481" authorId="1" shapeId="0">
      <text>
        <r>
          <rPr>
            <b/>
            <sz val="9"/>
            <color indexed="81"/>
            <rFont val="Tahoma"/>
            <family val="2"/>
          </rPr>
          <t>Laura D. Monahan:</t>
        </r>
        <r>
          <rPr>
            <sz val="9"/>
            <color indexed="81"/>
            <rFont val="Tahoma"/>
            <family val="2"/>
          </rPr>
          <t xml:space="preserve">
Assumption 8, Reference 15; See Diesel_EmissionsTables
</t>
        </r>
      </text>
    </comment>
    <comment ref="AW481" authorId="1" shapeId="0">
      <text>
        <r>
          <rPr>
            <b/>
            <sz val="9"/>
            <color indexed="81"/>
            <rFont val="Tahoma"/>
            <family val="2"/>
          </rPr>
          <t>Laura D. Monahan:</t>
        </r>
        <r>
          <rPr>
            <sz val="9"/>
            <color indexed="81"/>
            <rFont val="Tahoma"/>
            <family val="2"/>
          </rPr>
          <t xml:space="preserve">
Assumption 8
</t>
        </r>
      </text>
    </comment>
    <comment ref="A485" authorId="1" shapeId="0">
      <text>
        <r>
          <rPr>
            <b/>
            <sz val="9"/>
            <color indexed="81"/>
            <rFont val="Tahoma"/>
            <family val="2"/>
          </rPr>
          <t>Laura D. Monahan:</t>
        </r>
        <r>
          <rPr>
            <sz val="9"/>
            <color indexed="81"/>
            <rFont val="Tahoma"/>
            <family val="2"/>
          </rPr>
          <t xml:space="preserve">
External combustion data are in lb/1000 gal</t>
        </r>
      </text>
    </comment>
    <comment ref="AE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85"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86" authorId="1" shapeId="0">
      <text>
        <r>
          <rPr>
            <b/>
            <sz val="9"/>
            <color indexed="81"/>
            <rFont val="Tahoma"/>
            <family val="2"/>
          </rPr>
          <t>Laura D. Monahan:</t>
        </r>
        <r>
          <rPr>
            <sz val="9"/>
            <color indexed="81"/>
            <rFont val="Tahoma"/>
            <family val="2"/>
          </rPr>
          <t xml:space="preserve">
External combustion data are in lb/1000 gal</t>
        </r>
      </text>
    </comment>
    <comment ref="E486"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L486"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S486"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AA486"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AE486" authorId="1" shapeId="0">
      <text>
        <r>
          <rPr>
            <b/>
            <sz val="9"/>
            <color indexed="81"/>
            <rFont val="Tahoma"/>
            <family val="2"/>
          </rPr>
          <t>Laura D. Monahan:Assumption 9, Reference 15</t>
        </r>
      </text>
    </comment>
    <comment ref="AF486" authorId="1" shapeId="0">
      <text>
        <r>
          <rPr>
            <b/>
            <sz val="9"/>
            <color indexed="81"/>
            <rFont val="Tahoma"/>
            <family val="2"/>
          </rPr>
          <t>Laura D. Monahan:Assumption 9, Reference 15</t>
        </r>
      </text>
    </comment>
    <comment ref="AG486" authorId="1" shapeId="0">
      <text>
        <r>
          <rPr>
            <b/>
            <sz val="9"/>
            <color indexed="81"/>
            <rFont val="Tahoma"/>
            <family val="2"/>
          </rPr>
          <t>Laura D. Monahan:Assumption 9, Reference 15</t>
        </r>
      </text>
    </comment>
    <comment ref="AH486" authorId="1" shapeId="0">
      <text>
        <r>
          <rPr>
            <b/>
            <sz val="9"/>
            <color indexed="81"/>
            <rFont val="Tahoma"/>
            <family val="2"/>
          </rPr>
          <t>Laura D. Monahan:Assumption 9, Reference 15</t>
        </r>
      </text>
    </comment>
    <comment ref="AI486" authorId="1" shapeId="0">
      <text>
        <r>
          <rPr>
            <b/>
            <sz val="9"/>
            <color indexed="81"/>
            <rFont val="Tahoma"/>
            <family val="2"/>
          </rPr>
          <t>Laura D. Monahan:Assumption 9, Reference 15</t>
        </r>
      </text>
    </comment>
    <comment ref="AJ486" authorId="1" shapeId="0">
      <text>
        <r>
          <rPr>
            <b/>
            <sz val="9"/>
            <color indexed="81"/>
            <rFont val="Tahoma"/>
            <family val="2"/>
          </rPr>
          <t>Laura D. Monahan:Assumption 9, Reference 15</t>
        </r>
      </text>
    </comment>
    <comment ref="AK486" authorId="1" shapeId="0">
      <text>
        <r>
          <rPr>
            <b/>
            <sz val="9"/>
            <color indexed="81"/>
            <rFont val="Tahoma"/>
            <family val="2"/>
          </rPr>
          <t>Laura D. Monahan:Assumption 9, Reference 15</t>
        </r>
      </text>
    </comment>
    <comment ref="AL486" authorId="1" shapeId="0">
      <text>
        <r>
          <rPr>
            <b/>
            <sz val="9"/>
            <color indexed="81"/>
            <rFont val="Tahoma"/>
            <family val="2"/>
          </rPr>
          <t>Laura D. Monahan:Assumption 9, Reference 15</t>
        </r>
      </text>
    </comment>
    <comment ref="AM486" authorId="1" shapeId="0">
      <text>
        <r>
          <rPr>
            <b/>
            <sz val="9"/>
            <color indexed="81"/>
            <rFont val="Tahoma"/>
            <family val="2"/>
          </rPr>
          <t>Laura D. Monahan:Assumption 9, Reference 15</t>
        </r>
      </text>
    </comment>
    <comment ref="AN486" authorId="1" shapeId="0">
      <text>
        <r>
          <rPr>
            <b/>
            <sz val="9"/>
            <color indexed="81"/>
            <rFont val="Tahoma"/>
            <family val="2"/>
          </rPr>
          <t>Laura D. Monahan:Assumption 9, Reference 15</t>
        </r>
      </text>
    </comment>
    <comment ref="AO486" authorId="1" shapeId="0">
      <text>
        <r>
          <rPr>
            <b/>
            <sz val="9"/>
            <color indexed="81"/>
            <rFont val="Tahoma"/>
            <family val="2"/>
          </rPr>
          <t>Laura D. Monahan:Assumption 9, Reference 15</t>
        </r>
      </text>
    </comment>
    <comment ref="AP486" authorId="1" shapeId="0">
      <text>
        <r>
          <rPr>
            <b/>
            <sz val="9"/>
            <color indexed="81"/>
            <rFont val="Tahoma"/>
            <family val="2"/>
          </rPr>
          <t>Laura D. Monahan:Assumption 9, Reference 15</t>
        </r>
      </text>
    </comment>
    <comment ref="AQ486" authorId="1" shapeId="0">
      <text>
        <r>
          <rPr>
            <b/>
            <sz val="9"/>
            <color indexed="81"/>
            <rFont val="Tahoma"/>
            <family val="2"/>
          </rPr>
          <t>Laura D. Monahan:Assumption 9, Reference 15</t>
        </r>
      </text>
    </comment>
    <comment ref="AR486" authorId="1" shapeId="0">
      <text>
        <r>
          <rPr>
            <b/>
            <sz val="9"/>
            <color indexed="81"/>
            <rFont val="Tahoma"/>
            <family val="2"/>
          </rPr>
          <t>Laura D. Monahan:Assumption 9, Reference 15</t>
        </r>
      </text>
    </comment>
    <comment ref="AS486" authorId="1" shapeId="0">
      <text>
        <r>
          <rPr>
            <b/>
            <sz val="9"/>
            <color indexed="81"/>
            <rFont val="Tahoma"/>
            <family val="2"/>
          </rPr>
          <t>Laura D. Monahan:Assumption 9, Reference 15</t>
        </r>
      </text>
    </comment>
    <comment ref="AT486" authorId="1" shapeId="0">
      <text>
        <r>
          <rPr>
            <b/>
            <sz val="9"/>
            <color indexed="81"/>
            <rFont val="Tahoma"/>
            <family val="2"/>
          </rPr>
          <t>Laura D. Monahan:Assumption 9, Reference 15</t>
        </r>
      </text>
    </comment>
    <comment ref="AU486" authorId="1" shapeId="0">
      <text>
        <r>
          <rPr>
            <b/>
            <sz val="9"/>
            <color indexed="81"/>
            <rFont val="Tahoma"/>
            <family val="2"/>
          </rPr>
          <t>Laura D. Monahan:Assumption 9, Reference 15</t>
        </r>
      </text>
    </comment>
    <comment ref="AV486" authorId="1" shapeId="0">
      <text>
        <r>
          <rPr>
            <b/>
            <sz val="9"/>
            <color indexed="81"/>
            <rFont val="Tahoma"/>
            <family val="2"/>
          </rPr>
          <t>Laura D. Monahan:Assumption 9, Reference 15</t>
        </r>
      </text>
    </comment>
    <comment ref="AW486" authorId="1" shapeId="0">
      <text>
        <r>
          <rPr>
            <b/>
            <sz val="9"/>
            <color indexed="81"/>
            <rFont val="Tahoma"/>
            <family val="2"/>
          </rPr>
          <t>Laura D. Monahan:Assumption 9, Reference 15</t>
        </r>
      </text>
    </comment>
    <comment ref="AX486" authorId="1" shapeId="0">
      <text>
        <r>
          <rPr>
            <b/>
            <sz val="9"/>
            <color indexed="81"/>
            <rFont val="Tahoma"/>
            <family val="2"/>
          </rPr>
          <t>Laura D. Monahan:Assumption 9, Reference 15</t>
        </r>
      </text>
    </comment>
    <comment ref="AY486" authorId="1" shapeId="0">
      <text>
        <r>
          <rPr>
            <b/>
            <sz val="9"/>
            <color indexed="81"/>
            <rFont val="Tahoma"/>
            <family val="2"/>
          </rPr>
          <t>Laura D. Monahan:Assumption 9, Reference 15</t>
        </r>
      </text>
    </comment>
    <comment ref="A487" authorId="1" shapeId="0">
      <text>
        <r>
          <rPr>
            <b/>
            <sz val="9"/>
            <color indexed="81"/>
            <rFont val="Tahoma"/>
            <family val="2"/>
          </rPr>
          <t>Laura D. Monahan:</t>
        </r>
        <r>
          <rPr>
            <sz val="9"/>
            <color indexed="81"/>
            <rFont val="Tahoma"/>
            <family val="2"/>
          </rPr>
          <t xml:space="preserve">
External combustion data are in lb/1000 gal</t>
        </r>
      </text>
    </comment>
    <comment ref="AE487" authorId="1" shapeId="0">
      <text>
        <r>
          <rPr>
            <b/>
            <sz val="9"/>
            <color indexed="81"/>
            <rFont val="Tahoma"/>
            <family val="2"/>
          </rPr>
          <t>Laura D. Monahan:Assumption 9, Reference 15</t>
        </r>
      </text>
    </comment>
    <comment ref="AF487" authorId="1" shapeId="0">
      <text>
        <r>
          <rPr>
            <b/>
            <sz val="9"/>
            <color indexed="81"/>
            <rFont val="Tahoma"/>
            <family val="2"/>
          </rPr>
          <t>Laura D. Monahan:Assumption 9, Reference 15</t>
        </r>
      </text>
    </comment>
    <comment ref="AG487" authorId="1" shapeId="0">
      <text>
        <r>
          <rPr>
            <b/>
            <sz val="9"/>
            <color indexed="81"/>
            <rFont val="Tahoma"/>
            <family val="2"/>
          </rPr>
          <t>Laura D. Monahan:Assumption 9, Reference 15</t>
        </r>
      </text>
    </comment>
    <comment ref="AH487" authorId="1" shapeId="0">
      <text>
        <r>
          <rPr>
            <b/>
            <sz val="9"/>
            <color indexed="81"/>
            <rFont val="Tahoma"/>
            <family val="2"/>
          </rPr>
          <t>Laura D. Monahan:Assumption 9, Reference 15</t>
        </r>
      </text>
    </comment>
    <comment ref="AI487" authorId="1" shapeId="0">
      <text>
        <r>
          <rPr>
            <b/>
            <sz val="9"/>
            <color indexed="81"/>
            <rFont val="Tahoma"/>
            <family val="2"/>
          </rPr>
          <t>Laura D. Monahan:Assumption 9, Reference 15</t>
        </r>
      </text>
    </comment>
    <comment ref="AJ487" authorId="1" shapeId="0">
      <text>
        <r>
          <rPr>
            <b/>
            <sz val="9"/>
            <color indexed="81"/>
            <rFont val="Tahoma"/>
            <family val="2"/>
          </rPr>
          <t>Laura D. Monahan:Assumption 9, Reference 15</t>
        </r>
      </text>
    </comment>
    <comment ref="AK487" authorId="1" shapeId="0">
      <text>
        <r>
          <rPr>
            <b/>
            <sz val="9"/>
            <color indexed="81"/>
            <rFont val="Tahoma"/>
            <family val="2"/>
          </rPr>
          <t>Laura D. Monahan:Assumption 9, Reference 15</t>
        </r>
      </text>
    </comment>
    <comment ref="AL487" authorId="1" shapeId="0">
      <text>
        <r>
          <rPr>
            <b/>
            <sz val="9"/>
            <color indexed="81"/>
            <rFont val="Tahoma"/>
            <family val="2"/>
          </rPr>
          <t>Laura D. Monahan:Assumption 9, Reference 15</t>
        </r>
      </text>
    </comment>
    <comment ref="AM487" authorId="1" shapeId="0">
      <text>
        <r>
          <rPr>
            <b/>
            <sz val="9"/>
            <color indexed="81"/>
            <rFont val="Tahoma"/>
            <family val="2"/>
          </rPr>
          <t>Laura D. Monahan:Assumption 9, Reference 15</t>
        </r>
      </text>
    </comment>
    <comment ref="AN487" authorId="1" shapeId="0">
      <text>
        <r>
          <rPr>
            <b/>
            <sz val="9"/>
            <color indexed="81"/>
            <rFont val="Tahoma"/>
            <family val="2"/>
          </rPr>
          <t>Laura D. Monahan:Assumption 9, Reference 15</t>
        </r>
      </text>
    </comment>
    <comment ref="AO487" authorId="1" shapeId="0">
      <text>
        <r>
          <rPr>
            <b/>
            <sz val="9"/>
            <color indexed="81"/>
            <rFont val="Tahoma"/>
            <family val="2"/>
          </rPr>
          <t>Laura D. Monahan:Assumption 9, Reference 15</t>
        </r>
      </text>
    </comment>
    <comment ref="AP487" authorId="1" shapeId="0">
      <text>
        <r>
          <rPr>
            <b/>
            <sz val="9"/>
            <color indexed="81"/>
            <rFont val="Tahoma"/>
            <family val="2"/>
          </rPr>
          <t>Laura D. Monahan:Assumption 9, Reference 15</t>
        </r>
      </text>
    </comment>
    <comment ref="AQ487" authorId="1" shapeId="0">
      <text>
        <r>
          <rPr>
            <b/>
            <sz val="9"/>
            <color indexed="81"/>
            <rFont val="Tahoma"/>
            <family val="2"/>
          </rPr>
          <t>Laura D. Monahan:Assumption 9, Reference 15</t>
        </r>
      </text>
    </comment>
    <comment ref="AR487" authorId="1" shapeId="0">
      <text>
        <r>
          <rPr>
            <b/>
            <sz val="9"/>
            <color indexed="81"/>
            <rFont val="Tahoma"/>
            <family val="2"/>
          </rPr>
          <t>Laura D. Monahan:Assumption 9, Reference 15</t>
        </r>
      </text>
    </comment>
    <comment ref="AS487" authorId="1" shapeId="0">
      <text>
        <r>
          <rPr>
            <b/>
            <sz val="9"/>
            <color indexed="81"/>
            <rFont val="Tahoma"/>
            <family val="2"/>
          </rPr>
          <t>Laura D. Monahan:Assumption 9, Reference 15</t>
        </r>
      </text>
    </comment>
    <comment ref="AT487" authorId="1" shapeId="0">
      <text>
        <r>
          <rPr>
            <b/>
            <sz val="9"/>
            <color indexed="81"/>
            <rFont val="Tahoma"/>
            <family val="2"/>
          </rPr>
          <t>Laura D. Monahan:Assumption 9, Reference 15</t>
        </r>
      </text>
    </comment>
    <comment ref="AU487" authorId="1" shapeId="0">
      <text>
        <r>
          <rPr>
            <b/>
            <sz val="9"/>
            <color indexed="81"/>
            <rFont val="Tahoma"/>
            <family val="2"/>
          </rPr>
          <t>Laura D. Monahan:Assumption 9, Reference 15</t>
        </r>
      </text>
    </comment>
    <comment ref="AV487" authorId="1" shapeId="0">
      <text>
        <r>
          <rPr>
            <b/>
            <sz val="9"/>
            <color indexed="81"/>
            <rFont val="Tahoma"/>
            <family val="2"/>
          </rPr>
          <t>Laura D. Monahan:Assumption 9, Reference 15</t>
        </r>
      </text>
    </comment>
    <comment ref="AW487" authorId="1" shapeId="0">
      <text>
        <r>
          <rPr>
            <b/>
            <sz val="9"/>
            <color indexed="81"/>
            <rFont val="Tahoma"/>
            <family val="2"/>
          </rPr>
          <t>Laura D. Monahan:Assumption 9, Reference 15</t>
        </r>
      </text>
    </comment>
    <comment ref="AX487" authorId="1" shapeId="0">
      <text>
        <r>
          <rPr>
            <b/>
            <sz val="9"/>
            <color indexed="81"/>
            <rFont val="Tahoma"/>
            <family val="2"/>
          </rPr>
          <t>Laura D. Monahan:Assumption 9, Reference 15</t>
        </r>
      </text>
    </comment>
    <comment ref="AY487" authorId="1" shapeId="0">
      <text>
        <r>
          <rPr>
            <b/>
            <sz val="9"/>
            <color indexed="81"/>
            <rFont val="Tahoma"/>
            <family val="2"/>
          </rPr>
          <t>Laura D. Monahan:Assumption 9, Reference 15</t>
        </r>
      </text>
    </comment>
    <comment ref="A488" authorId="1" shapeId="0">
      <text>
        <r>
          <rPr>
            <b/>
            <sz val="9"/>
            <color indexed="81"/>
            <rFont val="Tahoma"/>
            <family val="2"/>
          </rPr>
          <t>Laura D. Monahan:</t>
        </r>
        <r>
          <rPr>
            <sz val="9"/>
            <color indexed="81"/>
            <rFont val="Tahoma"/>
            <family val="2"/>
          </rPr>
          <t xml:space="preserve">
External combustion data are in lb/1000 gal, Marine data are in g/kWh</t>
        </r>
      </text>
    </comment>
    <comment ref="AE488" authorId="1" shapeId="0">
      <text>
        <r>
          <rPr>
            <b/>
            <sz val="9"/>
            <color indexed="81"/>
            <rFont val="Tahoma"/>
            <family val="2"/>
          </rPr>
          <t>Laura D. Monahan:</t>
        </r>
        <r>
          <rPr>
            <sz val="9"/>
            <color indexed="81"/>
            <rFont val="Tahoma"/>
            <family val="2"/>
          </rPr>
          <t xml:space="preserve">
Assumption 9, Reference 18
</t>
        </r>
      </text>
    </comment>
    <comment ref="AF488" authorId="1" shapeId="0">
      <text>
        <r>
          <rPr>
            <b/>
            <sz val="9"/>
            <color indexed="81"/>
            <rFont val="Tahoma"/>
            <family val="2"/>
          </rPr>
          <t>Laura D. Monahan:</t>
        </r>
        <r>
          <rPr>
            <sz val="9"/>
            <color indexed="81"/>
            <rFont val="Tahoma"/>
            <family val="2"/>
          </rPr>
          <t xml:space="preserve">
Assumption 9, Reference 18
</t>
        </r>
      </text>
    </comment>
    <comment ref="AG488" authorId="1" shapeId="0">
      <text>
        <r>
          <rPr>
            <b/>
            <sz val="9"/>
            <color indexed="81"/>
            <rFont val="Tahoma"/>
            <family val="2"/>
          </rPr>
          <t>Laura D. Monahan:</t>
        </r>
        <r>
          <rPr>
            <sz val="9"/>
            <color indexed="81"/>
            <rFont val="Tahoma"/>
            <family val="2"/>
          </rPr>
          <t xml:space="preserve">
Assumption 9, Reference 18
</t>
        </r>
      </text>
    </comment>
    <comment ref="AH488" authorId="1" shapeId="0">
      <text>
        <r>
          <rPr>
            <b/>
            <sz val="9"/>
            <color indexed="81"/>
            <rFont val="Tahoma"/>
            <family val="2"/>
          </rPr>
          <t>Laura D. Monahan:</t>
        </r>
        <r>
          <rPr>
            <sz val="9"/>
            <color indexed="81"/>
            <rFont val="Tahoma"/>
            <family val="2"/>
          </rPr>
          <t xml:space="preserve">
Assumption 9, Reference 18
</t>
        </r>
      </text>
    </comment>
    <comment ref="AI488" authorId="1" shapeId="0">
      <text>
        <r>
          <rPr>
            <b/>
            <sz val="9"/>
            <color indexed="81"/>
            <rFont val="Tahoma"/>
            <family val="2"/>
          </rPr>
          <t>Laura D. Monahan:</t>
        </r>
        <r>
          <rPr>
            <sz val="9"/>
            <color indexed="81"/>
            <rFont val="Tahoma"/>
            <family val="2"/>
          </rPr>
          <t xml:space="preserve">
Assumption 9, Reference 18
</t>
        </r>
      </text>
    </comment>
    <comment ref="AJ488" authorId="1" shapeId="0">
      <text>
        <r>
          <rPr>
            <b/>
            <sz val="9"/>
            <color indexed="81"/>
            <rFont val="Tahoma"/>
            <family val="2"/>
          </rPr>
          <t>Laura D. Monahan:</t>
        </r>
        <r>
          <rPr>
            <sz val="9"/>
            <color indexed="81"/>
            <rFont val="Tahoma"/>
            <family val="2"/>
          </rPr>
          <t xml:space="preserve">
Assumption 9, Reference 18
</t>
        </r>
      </text>
    </comment>
    <comment ref="AK488" authorId="1" shapeId="0">
      <text>
        <r>
          <rPr>
            <b/>
            <sz val="9"/>
            <color indexed="81"/>
            <rFont val="Tahoma"/>
            <family val="2"/>
          </rPr>
          <t>Laura D. Monahan:</t>
        </r>
        <r>
          <rPr>
            <sz val="9"/>
            <color indexed="81"/>
            <rFont val="Tahoma"/>
            <family val="2"/>
          </rPr>
          <t xml:space="preserve">
Assumption 9, Reference 18
</t>
        </r>
      </text>
    </comment>
    <comment ref="AL488" authorId="1" shapeId="0">
      <text>
        <r>
          <rPr>
            <b/>
            <sz val="9"/>
            <color indexed="81"/>
            <rFont val="Tahoma"/>
            <family val="2"/>
          </rPr>
          <t>Laura D. Monahan:</t>
        </r>
        <r>
          <rPr>
            <sz val="9"/>
            <color indexed="81"/>
            <rFont val="Tahoma"/>
            <family val="2"/>
          </rPr>
          <t xml:space="preserve">
Assumption 9, Reference 18
</t>
        </r>
      </text>
    </comment>
    <comment ref="AM488" authorId="1" shapeId="0">
      <text>
        <r>
          <rPr>
            <b/>
            <sz val="9"/>
            <color indexed="81"/>
            <rFont val="Tahoma"/>
            <family val="2"/>
          </rPr>
          <t>Laura D. Monahan:</t>
        </r>
        <r>
          <rPr>
            <sz val="9"/>
            <color indexed="81"/>
            <rFont val="Tahoma"/>
            <family val="2"/>
          </rPr>
          <t xml:space="preserve">
Assumption 9, Reference 18
</t>
        </r>
      </text>
    </comment>
    <comment ref="AN488" authorId="1" shapeId="0">
      <text>
        <r>
          <rPr>
            <b/>
            <sz val="9"/>
            <color indexed="81"/>
            <rFont val="Tahoma"/>
            <family val="2"/>
          </rPr>
          <t>Laura D. Monahan:</t>
        </r>
        <r>
          <rPr>
            <sz val="9"/>
            <color indexed="81"/>
            <rFont val="Tahoma"/>
            <family val="2"/>
          </rPr>
          <t xml:space="preserve">
Assumption 9, Reference 18
</t>
        </r>
      </text>
    </comment>
    <comment ref="AO488" authorId="1" shapeId="0">
      <text>
        <r>
          <rPr>
            <b/>
            <sz val="9"/>
            <color indexed="81"/>
            <rFont val="Tahoma"/>
            <family val="2"/>
          </rPr>
          <t>Laura D. Monahan:</t>
        </r>
        <r>
          <rPr>
            <sz val="9"/>
            <color indexed="81"/>
            <rFont val="Tahoma"/>
            <family val="2"/>
          </rPr>
          <t xml:space="preserve">
Assumption 9, Reference 18
</t>
        </r>
      </text>
    </comment>
    <comment ref="AP488" authorId="1" shapeId="0">
      <text>
        <r>
          <rPr>
            <b/>
            <sz val="9"/>
            <color indexed="81"/>
            <rFont val="Tahoma"/>
            <family val="2"/>
          </rPr>
          <t>Laura D. Monahan:</t>
        </r>
        <r>
          <rPr>
            <sz val="9"/>
            <color indexed="81"/>
            <rFont val="Tahoma"/>
            <family val="2"/>
          </rPr>
          <t xml:space="preserve">
Assumption 9, Reference 18
</t>
        </r>
      </text>
    </comment>
    <comment ref="AQ488" authorId="1" shapeId="0">
      <text>
        <r>
          <rPr>
            <b/>
            <sz val="9"/>
            <color indexed="81"/>
            <rFont val="Tahoma"/>
            <family val="2"/>
          </rPr>
          <t>Laura D. Monahan:</t>
        </r>
        <r>
          <rPr>
            <sz val="9"/>
            <color indexed="81"/>
            <rFont val="Tahoma"/>
            <family val="2"/>
          </rPr>
          <t xml:space="preserve">
Assumption 9, Reference 18
</t>
        </r>
      </text>
    </comment>
    <comment ref="AR488" authorId="1" shapeId="0">
      <text>
        <r>
          <rPr>
            <b/>
            <sz val="9"/>
            <color indexed="81"/>
            <rFont val="Tahoma"/>
            <family val="2"/>
          </rPr>
          <t>Laura D. Monahan:</t>
        </r>
        <r>
          <rPr>
            <sz val="9"/>
            <color indexed="81"/>
            <rFont val="Tahoma"/>
            <family val="2"/>
          </rPr>
          <t xml:space="preserve">
Assumption 9, Reference 18
</t>
        </r>
      </text>
    </comment>
    <comment ref="AS488" authorId="1" shapeId="0">
      <text>
        <r>
          <rPr>
            <b/>
            <sz val="9"/>
            <color indexed="81"/>
            <rFont val="Tahoma"/>
            <family val="2"/>
          </rPr>
          <t>Laura D. Monahan:</t>
        </r>
        <r>
          <rPr>
            <sz val="9"/>
            <color indexed="81"/>
            <rFont val="Tahoma"/>
            <family val="2"/>
          </rPr>
          <t xml:space="preserve">
Assumption 9, Reference 18
</t>
        </r>
      </text>
    </comment>
    <comment ref="AT488" authorId="1" shapeId="0">
      <text>
        <r>
          <rPr>
            <b/>
            <sz val="9"/>
            <color indexed="81"/>
            <rFont val="Tahoma"/>
            <family val="2"/>
          </rPr>
          <t>Laura D. Monahan:</t>
        </r>
        <r>
          <rPr>
            <sz val="9"/>
            <color indexed="81"/>
            <rFont val="Tahoma"/>
            <family val="2"/>
          </rPr>
          <t xml:space="preserve">
Assumption 9, Reference 18
</t>
        </r>
      </text>
    </comment>
    <comment ref="AU488" authorId="1" shapeId="0">
      <text>
        <r>
          <rPr>
            <b/>
            <sz val="9"/>
            <color indexed="81"/>
            <rFont val="Tahoma"/>
            <family val="2"/>
          </rPr>
          <t>Laura D. Monahan:</t>
        </r>
        <r>
          <rPr>
            <sz val="9"/>
            <color indexed="81"/>
            <rFont val="Tahoma"/>
            <family val="2"/>
          </rPr>
          <t xml:space="preserve">
Assumption 9, Reference 18
</t>
        </r>
      </text>
    </comment>
    <comment ref="AV488" authorId="1" shapeId="0">
      <text>
        <r>
          <rPr>
            <b/>
            <sz val="9"/>
            <color indexed="81"/>
            <rFont val="Tahoma"/>
            <family val="2"/>
          </rPr>
          <t>Laura D. Monahan:</t>
        </r>
        <r>
          <rPr>
            <sz val="9"/>
            <color indexed="81"/>
            <rFont val="Tahoma"/>
            <family val="2"/>
          </rPr>
          <t xml:space="preserve">
Assumption 9, Reference 18
</t>
        </r>
      </text>
    </comment>
    <comment ref="AW488" authorId="1" shapeId="0">
      <text>
        <r>
          <rPr>
            <b/>
            <sz val="9"/>
            <color indexed="81"/>
            <rFont val="Tahoma"/>
            <family val="2"/>
          </rPr>
          <t>Laura D. Monahan:</t>
        </r>
        <r>
          <rPr>
            <sz val="9"/>
            <color indexed="81"/>
            <rFont val="Tahoma"/>
            <family val="2"/>
          </rPr>
          <t xml:space="preserve">
Assumption 9, Reference 18
</t>
        </r>
      </text>
    </comment>
    <comment ref="AX488" authorId="1" shapeId="0">
      <text>
        <r>
          <rPr>
            <b/>
            <sz val="9"/>
            <color indexed="81"/>
            <rFont val="Tahoma"/>
            <family val="2"/>
          </rPr>
          <t>Laura D. Monahan:</t>
        </r>
        <r>
          <rPr>
            <sz val="9"/>
            <color indexed="81"/>
            <rFont val="Tahoma"/>
            <family val="2"/>
          </rPr>
          <t xml:space="preserve">
Assumption 9, Reference 18
</t>
        </r>
      </text>
    </comment>
    <comment ref="AY488" authorId="1" shapeId="0">
      <text>
        <r>
          <rPr>
            <b/>
            <sz val="9"/>
            <color indexed="81"/>
            <rFont val="Tahoma"/>
            <family val="2"/>
          </rPr>
          <t>Laura D. Monahan:</t>
        </r>
        <r>
          <rPr>
            <sz val="9"/>
            <color indexed="81"/>
            <rFont val="Tahoma"/>
            <family val="2"/>
          </rPr>
          <t xml:space="preserve">
Assumption 9, Reference 18
</t>
        </r>
      </text>
    </comment>
    <comment ref="A489" authorId="0" shapeId="0">
      <text>
        <r>
          <rPr>
            <b/>
            <sz val="9"/>
            <color indexed="81"/>
            <rFont val="Tahoma"/>
            <family val="2"/>
          </rPr>
          <t>Jeremie Isaac Hakian:</t>
        </r>
        <r>
          <rPr>
            <sz val="9"/>
            <color indexed="81"/>
            <rFont val="Tahoma"/>
            <family val="2"/>
          </rPr>
          <t xml:space="preserve">
Electric Generation, Reciprocating, Uncontrolled lb/1000gal; Industrial, Reciprocating, Uncontrolled lb/1000gal; Industrial, Reciprocating:Cogeneration, Uncontrolled lb/1000gal; Commercial, Reciprocating, Uncontrolled lb/1000gal, External combustion data are in lb/1000 gal, Marine data are in g/kWh</t>
        </r>
      </text>
    </comment>
    <comment ref="B489" authorId="0" shapeId="0">
      <text>
        <r>
          <rPr>
            <b/>
            <sz val="9"/>
            <color indexed="81"/>
            <rFont val="Tahoma"/>
            <family val="2"/>
          </rPr>
          <t>Jeremie Isaac Hakian:</t>
        </r>
        <r>
          <rPr>
            <sz val="9"/>
            <color indexed="81"/>
            <rFont val="Tahoma"/>
            <family val="2"/>
          </rPr>
          <t xml:space="preserve">
lb/1000gal</t>
        </r>
      </text>
    </comment>
    <comment ref="N489" authorId="0" shapeId="0">
      <text>
        <r>
          <rPr>
            <b/>
            <sz val="9"/>
            <color indexed="81"/>
            <rFont val="Tahoma"/>
            <family val="2"/>
          </rPr>
          <t>Jeremie Isaac Hakian:</t>
        </r>
        <r>
          <rPr>
            <sz val="9"/>
            <color indexed="81"/>
            <rFont val="Tahoma"/>
            <family val="2"/>
          </rPr>
          <t xml:space="preserve">
lb/1000gal</t>
        </r>
      </text>
    </comment>
    <comment ref="U489" authorId="0" shapeId="0">
      <text>
        <r>
          <rPr>
            <b/>
            <sz val="9"/>
            <color indexed="81"/>
            <rFont val="Tahoma"/>
            <family val="2"/>
          </rPr>
          <t>Jeremie Isaac Hakian:</t>
        </r>
        <r>
          <rPr>
            <sz val="9"/>
            <color indexed="81"/>
            <rFont val="Tahoma"/>
            <family val="2"/>
          </rPr>
          <t xml:space="preserve">
lb/1000gal</t>
        </r>
      </text>
    </comment>
    <comment ref="X489" authorId="0" shapeId="0">
      <text>
        <r>
          <rPr>
            <b/>
            <sz val="9"/>
            <color indexed="81"/>
            <rFont val="Tahoma"/>
            <family val="2"/>
          </rPr>
          <t>Jeremie Isaac Hakian:</t>
        </r>
        <r>
          <rPr>
            <sz val="9"/>
            <color indexed="81"/>
            <rFont val="Tahoma"/>
            <family val="2"/>
          </rPr>
          <t xml:space="preserve">
lb/1000gal</t>
        </r>
      </text>
    </comment>
    <comment ref="A491" authorId="0" shapeId="0">
      <text>
        <r>
          <rPr>
            <b/>
            <sz val="9"/>
            <color indexed="81"/>
            <rFont val="Tahoma"/>
            <family val="2"/>
          </rPr>
          <t>Jeremie Isaac Hakian:</t>
        </r>
        <r>
          <rPr>
            <sz val="9"/>
            <color indexed="81"/>
            <rFont val="Tahoma"/>
            <family val="2"/>
          </rPr>
          <t xml:space="preserve">
Electric Generation, Reciprocating, Uncontrolled lb/1000gal</t>
        </r>
      </text>
    </comment>
    <comment ref="B491" authorId="0" shapeId="0">
      <text>
        <r>
          <rPr>
            <b/>
            <sz val="9"/>
            <color indexed="81"/>
            <rFont val="Tahoma"/>
            <family val="2"/>
          </rPr>
          <t>Jeremie Isaac Hakian:</t>
        </r>
        <r>
          <rPr>
            <sz val="9"/>
            <color indexed="81"/>
            <rFont val="Tahoma"/>
            <family val="2"/>
          </rPr>
          <t xml:space="preserve">
lb/1000gal</t>
        </r>
      </text>
    </comment>
    <comment ref="A493" authorId="1" shapeId="0">
      <text>
        <r>
          <rPr>
            <b/>
            <sz val="9"/>
            <color indexed="81"/>
            <rFont val="Tahoma"/>
            <family val="2"/>
          </rPr>
          <t>Laura D. Monahan:</t>
        </r>
        <r>
          <rPr>
            <sz val="9"/>
            <color indexed="81"/>
            <rFont val="Tahoma"/>
            <family val="2"/>
          </rPr>
          <t xml:space="preserve">
External combustion data are in lb/1000 gal</t>
        </r>
      </text>
    </comment>
    <comment ref="AE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F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G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H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I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J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N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O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P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Q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R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S493" authorId="1" shapeId="0">
      <text>
        <r>
          <rPr>
            <b/>
            <sz val="9"/>
            <color indexed="81"/>
            <rFont val="Tahoma"/>
            <family val="2"/>
          </rPr>
          <t>Laura D. Monahan:</t>
        </r>
        <r>
          <rPr>
            <sz val="9"/>
            <color indexed="81"/>
            <rFont val="Tahoma"/>
            <family val="2"/>
          </rPr>
          <t xml:space="preserve">
Assumption 2, Reference 15; See Diesel_EmissionsTables for more information</t>
        </r>
      </text>
    </comment>
    <comment ref="A494" authorId="1" shapeId="0">
      <text>
        <r>
          <rPr>
            <b/>
            <sz val="9"/>
            <color indexed="81"/>
            <rFont val="Tahoma"/>
            <family val="2"/>
          </rPr>
          <t>Laura D. Monahan:</t>
        </r>
        <r>
          <rPr>
            <sz val="9"/>
            <color indexed="81"/>
            <rFont val="Tahoma"/>
            <family val="2"/>
          </rPr>
          <t xml:space="preserve">
External combustion data are in lb/1000 gal, Marine data are in g/kWh</t>
        </r>
      </text>
    </comment>
    <comment ref="AE494" authorId="1" shapeId="0">
      <text>
        <r>
          <rPr>
            <b/>
            <sz val="9"/>
            <color indexed="81"/>
            <rFont val="Tahoma"/>
            <family val="2"/>
          </rPr>
          <t>Laura D. Monahan:</t>
        </r>
        <r>
          <rPr>
            <sz val="9"/>
            <color indexed="81"/>
            <rFont val="Tahoma"/>
            <family val="2"/>
          </rPr>
          <t xml:space="preserve">
Reference 5, Assumption 1; See Black Carbon </t>
        </r>
      </text>
    </comment>
    <comment ref="AF494" authorId="1" shapeId="0">
      <text>
        <r>
          <rPr>
            <b/>
            <sz val="9"/>
            <color indexed="81"/>
            <rFont val="Tahoma"/>
            <family val="2"/>
          </rPr>
          <t>Laura D. Monahan:</t>
        </r>
        <r>
          <rPr>
            <sz val="9"/>
            <color indexed="81"/>
            <rFont val="Tahoma"/>
            <family val="2"/>
          </rPr>
          <t xml:space="preserve">
Reference 5, Assumption 1; See Black Carbon </t>
        </r>
      </text>
    </comment>
    <comment ref="AG494" authorId="1" shapeId="0">
      <text>
        <r>
          <rPr>
            <b/>
            <sz val="9"/>
            <color indexed="81"/>
            <rFont val="Tahoma"/>
            <family val="2"/>
          </rPr>
          <t>Laura D. Monahan:</t>
        </r>
        <r>
          <rPr>
            <sz val="9"/>
            <color indexed="81"/>
            <rFont val="Tahoma"/>
            <family val="2"/>
          </rPr>
          <t xml:space="preserve">
Reference 5, Assumption 1; See Black Carbon </t>
        </r>
      </text>
    </comment>
    <comment ref="AH494" authorId="1" shapeId="0">
      <text>
        <r>
          <rPr>
            <b/>
            <sz val="9"/>
            <color indexed="81"/>
            <rFont val="Tahoma"/>
            <family val="2"/>
          </rPr>
          <t>Laura D. Monahan:</t>
        </r>
        <r>
          <rPr>
            <sz val="9"/>
            <color indexed="81"/>
            <rFont val="Tahoma"/>
            <family val="2"/>
          </rPr>
          <t xml:space="preserve">
Reference 5, Assumption 1; See Black Carbon </t>
        </r>
      </text>
    </comment>
    <comment ref="AI494" authorId="1" shapeId="0">
      <text>
        <r>
          <rPr>
            <b/>
            <sz val="9"/>
            <color indexed="81"/>
            <rFont val="Tahoma"/>
            <family val="2"/>
          </rPr>
          <t>Laura D. Monahan:</t>
        </r>
        <r>
          <rPr>
            <sz val="9"/>
            <color indexed="81"/>
            <rFont val="Tahoma"/>
            <family val="2"/>
          </rPr>
          <t xml:space="preserve">
Reference 5, Assumption 1; See Black Carbon </t>
        </r>
      </text>
    </comment>
    <comment ref="AJ494" authorId="1" shapeId="0">
      <text>
        <r>
          <rPr>
            <b/>
            <sz val="9"/>
            <color indexed="81"/>
            <rFont val="Tahoma"/>
            <family val="2"/>
          </rPr>
          <t>Laura D. Monahan:</t>
        </r>
        <r>
          <rPr>
            <sz val="9"/>
            <color indexed="81"/>
            <rFont val="Tahoma"/>
            <family val="2"/>
          </rPr>
          <t xml:space="preserve">
Reference 5, Assumption 1; See Black Carbon </t>
        </r>
      </text>
    </comment>
    <comment ref="AK494" authorId="1" shapeId="0">
      <text>
        <r>
          <rPr>
            <b/>
            <sz val="9"/>
            <color indexed="81"/>
            <rFont val="Tahoma"/>
            <family val="2"/>
          </rPr>
          <t>Laura D. Monahan:</t>
        </r>
        <r>
          <rPr>
            <sz val="9"/>
            <color indexed="81"/>
            <rFont val="Tahoma"/>
            <family val="2"/>
          </rPr>
          <t xml:space="preserve">
Reference 5, Assumption 1; See Black Carbon </t>
        </r>
      </text>
    </comment>
    <comment ref="AL494" authorId="1" shapeId="0">
      <text>
        <r>
          <rPr>
            <b/>
            <sz val="9"/>
            <color indexed="81"/>
            <rFont val="Tahoma"/>
            <family val="2"/>
          </rPr>
          <t>Laura D. Monahan:</t>
        </r>
        <r>
          <rPr>
            <sz val="9"/>
            <color indexed="81"/>
            <rFont val="Tahoma"/>
            <family val="2"/>
          </rPr>
          <t xml:space="preserve">
Reference 5, Assumption 1; See Black Carbon </t>
        </r>
      </text>
    </comment>
    <comment ref="AM494" authorId="1" shapeId="0">
      <text>
        <r>
          <rPr>
            <b/>
            <sz val="9"/>
            <color indexed="81"/>
            <rFont val="Tahoma"/>
            <family val="2"/>
          </rPr>
          <t>Laura D. Monahan:</t>
        </r>
        <r>
          <rPr>
            <sz val="9"/>
            <color indexed="81"/>
            <rFont val="Tahoma"/>
            <family val="2"/>
          </rPr>
          <t xml:space="preserve">
Reference 5, Assumption 1; See Black Carbon </t>
        </r>
      </text>
    </comment>
    <comment ref="AN494" authorId="1" shapeId="0">
      <text>
        <r>
          <rPr>
            <b/>
            <sz val="9"/>
            <color indexed="81"/>
            <rFont val="Tahoma"/>
            <family val="2"/>
          </rPr>
          <t>Laura D. Monahan:</t>
        </r>
        <r>
          <rPr>
            <sz val="9"/>
            <color indexed="81"/>
            <rFont val="Tahoma"/>
            <family val="2"/>
          </rPr>
          <t xml:space="preserve">
Reference 5, Assumption 1; See Black Carbon </t>
        </r>
      </text>
    </comment>
    <comment ref="AO494" authorId="1" shapeId="0">
      <text>
        <r>
          <rPr>
            <b/>
            <sz val="9"/>
            <color indexed="81"/>
            <rFont val="Tahoma"/>
            <family val="2"/>
          </rPr>
          <t>Laura D. Monahan:</t>
        </r>
        <r>
          <rPr>
            <sz val="9"/>
            <color indexed="81"/>
            <rFont val="Tahoma"/>
            <family val="2"/>
          </rPr>
          <t xml:space="preserve">
Reference 5, Assumption 1; See Black Carbon </t>
        </r>
      </text>
    </comment>
    <comment ref="AP494" authorId="1" shapeId="0">
      <text>
        <r>
          <rPr>
            <b/>
            <sz val="9"/>
            <color indexed="81"/>
            <rFont val="Tahoma"/>
            <family val="2"/>
          </rPr>
          <t>Laura D. Monahan:</t>
        </r>
        <r>
          <rPr>
            <sz val="9"/>
            <color indexed="81"/>
            <rFont val="Tahoma"/>
            <family val="2"/>
          </rPr>
          <t xml:space="preserve">
Reference 5, Assumption 1; See Black Carbon </t>
        </r>
      </text>
    </comment>
    <comment ref="AQ494" authorId="1" shapeId="0">
      <text>
        <r>
          <rPr>
            <b/>
            <sz val="9"/>
            <color indexed="81"/>
            <rFont val="Tahoma"/>
            <family val="2"/>
          </rPr>
          <t>Laura D. Monahan:</t>
        </r>
        <r>
          <rPr>
            <sz val="9"/>
            <color indexed="81"/>
            <rFont val="Tahoma"/>
            <family val="2"/>
          </rPr>
          <t xml:space="preserve">
Reference 5, Assumption 1; See Black Carbon </t>
        </r>
      </text>
    </comment>
    <comment ref="AR494" authorId="1" shapeId="0">
      <text>
        <r>
          <rPr>
            <b/>
            <sz val="9"/>
            <color indexed="81"/>
            <rFont val="Tahoma"/>
            <family val="2"/>
          </rPr>
          <t>Laura D. Monahan:</t>
        </r>
        <r>
          <rPr>
            <sz val="9"/>
            <color indexed="81"/>
            <rFont val="Tahoma"/>
            <family val="2"/>
          </rPr>
          <t xml:space="preserve">
Reference 5, Assumption 1; See Black Carbon </t>
        </r>
      </text>
    </comment>
    <comment ref="AS494" authorId="1" shapeId="0">
      <text>
        <r>
          <rPr>
            <b/>
            <sz val="9"/>
            <color indexed="81"/>
            <rFont val="Tahoma"/>
            <family val="2"/>
          </rPr>
          <t>Laura D. Monahan:</t>
        </r>
        <r>
          <rPr>
            <sz val="9"/>
            <color indexed="81"/>
            <rFont val="Tahoma"/>
            <family val="2"/>
          </rPr>
          <t xml:space="preserve">
Reference 5, Assumption 1; See Black Carbon </t>
        </r>
      </text>
    </comment>
    <comment ref="AT494" authorId="1" shapeId="0">
      <text>
        <r>
          <rPr>
            <b/>
            <sz val="9"/>
            <color indexed="81"/>
            <rFont val="Tahoma"/>
            <family val="2"/>
          </rPr>
          <t>Laura D. Monahan:</t>
        </r>
        <r>
          <rPr>
            <sz val="9"/>
            <color indexed="81"/>
            <rFont val="Tahoma"/>
            <family val="2"/>
          </rPr>
          <t xml:space="preserve">
Reference 5, Assumption 1; See Black Carbon </t>
        </r>
      </text>
    </comment>
    <comment ref="AU494" authorId="1" shapeId="0">
      <text>
        <r>
          <rPr>
            <b/>
            <sz val="9"/>
            <color indexed="81"/>
            <rFont val="Tahoma"/>
            <family val="2"/>
          </rPr>
          <t>Laura D. Monahan:</t>
        </r>
        <r>
          <rPr>
            <sz val="9"/>
            <color indexed="81"/>
            <rFont val="Tahoma"/>
            <family val="2"/>
          </rPr>
          <t xml:space="preserve">
Reference 5, Assumption 1; See Black Carbon </t>
        </r>
      </text>
    </comment>
    <comment ref="AV494" authorId="1" shapeId="0">
      <text>
        <r>
          <rPr>
            <b/>
            <sz val="9"/>
            <color indexed="81"/>
            <rFont val="Tahoma"/>
            <family val="2"/>
          </rPr>
          <t>Laura D. Monahan:</t>
        </r>
        <r>
          <rPr>
            <sz val="9"/>
            <color indexed="81"/>
            <rFont val="Tahoma"/>
            <family val="2"/>
          </rPr>
          <t xml:space="preserve">
Reference 5, Assumption 1; See Black Carbon </t>
        </r>
      </text>
    </comment>
    <comment ref="AW494" authorId="1" shapeId="0">
      <text>
        <r>
          <rPr>
            <b/>
            <sz val="9"/>
            <color indexed="81"/>
            <rFont val="Tahoma"/>
            <family val="2"/>
          </rPr>
          <t>Laura D. Monahan:</t>
        </r>
        <r>
          <rPr>
            <sz val="9"/>
            <color indexed="81"/>
            <rFont val="Tahoma"/>
            <family val="2"/>
          </rPr>
          <t xml:space="preserve">
Reference 5, Assumption 1; See Black Carbon </t>
        </r>
      </text>
    </comment>
    <comment ref="AX494" authorId="1" shapeId="0">
      <text>
        <r>
          <rPr>
            <b/>
            <sz val="9"/>
            <color indexed="81"/>
            <rFont val="Tahoma"/>
            <family val="2"/>
          </rPr>
          <t>Laura D. Monahan:</t>
        </r>
        <r>
          <rPr>
            <sz val="9"/>
            <color indexed="81"/>
            <rFont val="Tahoma"/>
            <family val="2"/>
          </rPr>
          <t xml:space="preserve">
Reference 5, Assumption 1; See Black Carbon </t>
        </r>
      </text>
    </comment>
    <comment ref="A495" authorId="1" shapeId="0">
      <text>
        <r>
          <rPr>
            <b/>
            <sz val="9"/>
            <color indexed="81"/>
            <rFont val="Tahoma"/>
            <family val="2"/>
          </rPr>
          <t>Laura D. Monahan:</t>
        </r>
        <r>
          <rPr>
            <sz val="9"/>
            <color indexed="81"/>
            <rFont val="Tahoma"/>
            <family val="2"/>
          </rPr>
          <t xml:space="preserve">
External combustion data are in lb/1000 gal, Marine data are in g/kWh</t>
        </r>
      </text>
    </comment>
  </commentList>
</comments>
</file>

<file path=xl/comments3.xml><?xml version="1.0" encoding="utf-8"?>
<comments xmlns="http://schemas.openxmlformats.org/spreadsheetml/2006/main">
  <authors>
    <author>Hakian, Jeremie [USA]</author>
  </authors>
  <commentList>
    <comment ref="A10" authorId="0" shapeId="0">
      <text>
        <r>
          <rPr>
            <b/>
            <sz val="9"/>
            <color indexed="81"/>
            <rFont val="Tahoma"/>
            <family val="2"/>
          </rPr>
          <t>Hakian, Jeremie [USA]:</t>
        </r>
        <r>
          <rPr>
            <sz val="9"/>
            <color indexed="81"/>
            <rFont val="Tahoma"/>
            <family val="2"/>
          </rPr>
          <t xml:space="preserve">
Average rated power output NO2 and NO split used for all stationary diesel scenarios</t>
        </r>
      </text>
    </comment>
    <comment ref="A20" authorId="0" shapeId="0">
      <text>
        <r>
          <rPr>
            <b/>
            <sz val="9"/>
            <color indexed="81"/>
            <rFont val="Tahoma"/>
            <family val="2"/>
          </rPr>
          <t>Hakian, Jeremie [USA]:</t>
        </r>
        <r>
          <rPr>
            <sz val="9"/>
            <color indexed="81"/>
            <rFont val="Tahoma"/>
            <family val="2"/>
          </rPr>
          <t xml:space="preserve">
Average rated power output NO2 and NO split used for mobile sources scenarios</t>
        </r>
      </text>
    </comment>
  </commentList>
</comments>
</file>

<file path=xl/comments4.xml><?xml version="1.0" encoding="utf-8"?>
<comments xmlns="http://schemas.openxmlformats.org/spreadsheetml/2006/main">
  <authors>
    <author>Laura D. Monahan</author>
  </authors>
  <commentList>
    <comment ref="B44" authorId="0" shapeId="0">
      <text>
        <r>
          <rPr>
            <b/>
            <sz val="9"/>
            <color indexed="81"/>
            <rFont val="Tahoma"/>
            <family val="2"/>
          </rPr>
          <t>Laura D. Monahan:</t>
        </r>
        <r>
          <rPr>
            <sz val="9"/>
            <color indexed="81"/>
            <rFont val="Tahoma"/>
            <family val="2"/>
          </rPr>
          <t xml:space="preserve">
Data for External Combustion Boilers &gt;100 Million Btu/hr, Uncontrolled (all sectors)</t>
        </r>
      </text>
    </comment>
  </commentList>
</comments>
</file>

<file path=xl/comments5.xml><?xml version="1.0" encoding="utf-8"?>
<comments xmlns="http://schemas.openxmlformats.org/spreadsheetml/2006/main">
  <authors>
    <author>Schivleg</author>
  </authors>
  <commentList>
    <comment ref="A99"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A100"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P100"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W100"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A101"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P101"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W101"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P102"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W102"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I104"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I105"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 ref="I106" authorId="0" shapeId="0">
      <text>
        <r>
          <rPr>
            <b/>
            <sz val="8"/>
            <color indexed="81"/>
            <rFont val="Tahoma"/>
            <family val="2"/>
          </rPr>
          <t>Schivleg:</t>
        </r>
        <r>
          <rPr>
            <sz val="8"/>
            <color indexed="81"/>
            <rFont val="Tahoma"/>
            <family val="2"/>
          </rPr>
          <t xml:space="preserve">
Using the value from steam/water injection for all types. AP-42 source only tested steam/water injection and says that it shouldn't have a large effect on PM emissions.</t>
        </r>
      </text>
    </comment>
  </commentList>
</comments>
</file>

<file path=xl/comments6.xml><?xml version="1.0" encoding="utf-8"?>
<comments xmlns="http://schemas.openxmlformats.org/spreadsheetml/2006/main">
  <authors>
    <author>Hakian, Jeremie [USA]</author>
  </authors>
  <commentList>
    <comment ref="A11" authorId="0" shapeId="0">
      <text>
        <r>
          <rPr>
            <b/>
            <sz val="9"/>
            <color indexed="81"/>
            <rFont val="Tahoma"/>
            <family val="2"/>
          </rPr>
          <t>Hakian, Jeremie [USA]:</t>
        </r>
        <r>
          <rPr>
            <sz val="9"/>
            <color indexed="81"/>
            <rFont val="Tahoma"/>
            <family val="2"/>
          </rPr>
          <t xml:space="preserve">
Used for all internal combustion engines for diesel scenarios (except mobile sources). Assumes that scaling up internal combustion engines for different sectors will not substantially change the BC/PM2.5 and OC/BC factors.</t>
        </r>
      </text>
    </comment>
  </commentList>
</comments>
</file>

<file path=xl/comments7.xml><?xml version="1.0" encoding="utf-8"?>
<comments xmlns="http://schemas.openxmlformats.org/spreadsheetml/2006/main">
  <authors>
    <author>Michele A. Mutchek</author>
  </authors>
  <commentList>
    <comment ref="A6" authorId="0" shapeId="0">
      <text>
        <r>
          <rPr>
            <b/>
            <sz val="9"/>
            <color indexed="81"/>
            <rFont val="Tahoma"/>
            <family val="2"/>
          </rPr>
          <t>Michele A. Mutchek:</t>
        </r>
        <r>
          <rPr>
            <sz val="9"/>
            <color indexed="81"/>
            <rFont val="Tahoma"/>
            <family val="2"/>
          </rPr>
          <t xml:space="preserve">
Note: Scenarios for engines smaller than 175 hp were not included at this time, but could be added if needed.</t>
        </r>
      </text>
    </comment>
  </commentList>
</comments>
</file>

<file path=xl/comments8.xml><?xml version="1.0" encoding="utf-8"?>
<comments xmlns="http://schemas.openxmlformats.org/spreadsheetml/2006/main">
  <authors>
    <author>Michele A. Mutchek</author>
  </authors>
  <commentList>
    <comment ref="A6" authorId="0" shapeId="0">
      <text>
        <r>
          <rPr>
            <b/>
            <sz val="9"/>
            <color indexed="81"/>
            <rFont val="Tahoma"/>
            <family val="2"/>
          </rPr>
          <t>Michele A. Mutchek:</t>
        </r>
        <r>
          <rPr>
            <sz val="9"/>
            <color indexed="81"/>
            <rFont val="Tahoma"/>
            <family val="2"/>
          </rPr>
          <t xml:space="preserve">
Note: Scenarios for switch locomotives were not included at this time, but could be added if needed.</t>
        </r>
      </text>
    </comment>
  </commentList>
</comments>
</file>

<file path=xl/sharedStrings.xml><?xml version="1.0" encoding="utf-8"?>
<sst xmlns="http://schemas.openxmlformats.org/spreadsheetml/2006/main" count="23026" uniqueCount="1531">
  <si>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</si>
  <si>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</si>
  <si>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</si>
  <si>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</si>
  <si>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</si>
  <si>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</si>
  <si>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</si>
  <si>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</si>
  <si>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</si>
  <si>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</si>
  <si>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</si>
  <si>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</si>
  <si>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</si>
  <si>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</si>
  <si>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</si>
  <si>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</si>
  <si>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</si>
  <si>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</si>
  <si>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</si>
  <si>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</si>
  <si>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</si>
  <si>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</si>
  <si>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</si>
  <si>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</si>
  <si>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</si>
  <si>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</si>
  <si>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</si>
  <si>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</si>
  <si>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</si>
  <si>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</si>
  <si>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</si>
  <si>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</si>
  <si>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</si>
  <si>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</si>
  <si>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</si>
  <si>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</si>
  <si>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</si>
  <si>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</si>
  <si>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</si>
  <si>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</si>
  <si>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</si>
  <si>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</si>
  <si>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</si>
  <si>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</si>
  <si>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</si>
  <si>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</si>
  <si>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</si>
  <si>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</si>
  <si>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</si>
  <si>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</si>
  <si>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</si>
  <si>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</si>
  <si>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</si>
  <si>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</si>
  <si>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</si>
  <si>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</si>
  <si>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</si>
  <si>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</si>
  <si>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</si>
  <si>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</si>
  <si>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</si>
  <si>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</si>
  <si>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</si>
  <si>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</si>
  <si>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</si>
  <si>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</si>
  <si>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</si>
  <si>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</si>
  <si>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</si>
  <si>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</si>
  <si>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</si>
  <si>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</si>
  <si>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</si>
  <si>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</si>
  <si>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</si>
  <si>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</si>
  <si>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</si>
  <si>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</si>
  <si>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</si>
  <si>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</si>
  <si>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</si>
  <si>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</si>
  <si>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</si>
  <si>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</si>
  <si>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</si>
  <si>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</si>
  <si>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</si>
  <si>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</si>
  <si>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</si>
  <si>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</si>
  <si>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</si>
  <si>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</si>
  <si>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</si>
  <si>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</si>
  <si>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</si>
  <si>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</si>
  <si>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</si>
  <si>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</si>
  <si>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</si>
  <si>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</si>
  <si>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</si>
  <si>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</si>
  <si>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</si>
  <si>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</si>
  <si>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</si>
  <si>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</si>
  <si>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</si>
  <si>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</si>
  <si>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</si>
  <si>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</si>
  <si>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</si>
  <si>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</si>
  <si>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</si>
  <si>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</si>
  <si>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</si>
  <si>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</si>
  <si>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</si>
  <si>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</si>
  <si>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</si>
  <si>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</si>
  <si>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</si>
  <si>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</si>
  <si>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</si>
  <si>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</si>
  <si>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</si>
  <si>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</si>
  <si>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</si>
  <si>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</si>
  <si>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</si>
  <si>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</si>
  <si>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</si>
  <si>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</si>
  <si>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</si>
  <si>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</si>
  <si>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</si>
  <si>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</si>
  <si>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</si>
  <si>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</si>
  <si>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</si>
  <si>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</si>
  <si>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</si>
  <si>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</si>
  <si>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</si>
  <si>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</si>
  <si>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</si>
  <si>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</si>
  <si>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</si>
  <si>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</si>
  <si>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</si>
  <si>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</si>
  <si>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</si>
  <si>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</si>
  <si>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</si>
  <si>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</si>
  <si>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</si>
  <si>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</si>
  <si>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</si>
  <si>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</si>
  <si>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</si>
  <si>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</si>
  <si>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</si>
  <si>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</si>
  <si>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</si>
  <si>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</si>
  <si>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</si>
  <si>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</si>
  <si>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</si>
  <si>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</si>
  <si>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</si>
  <si>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</si>
  <si>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</si>
  <si>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</si>
  <si>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</si>
  <si>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</si>
  <si>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</si>
  <si>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</si>
  <si>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</si>
  <si>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</si>
  <si>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</si>
  <si>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</si>
  <si>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</si>
  <si>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</si>
  <si>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</si>
  <si>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</si>
  <si>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</si>
  <si>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</si>
  <si>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</si>
  <si>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</si>
  <si>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</si>
  <si>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</si>
  <si>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</si>
  <si>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</si>
  <si>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</si>
  <si>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</si>
  <si>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</si>
  <si>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</si>
  <si>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</si>
  <si>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</si>
  <si>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</si>
  <si>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</si>
  <si>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</si>
  <si>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</si>
  <si>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</si>
  <si>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</si>
  <si>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</si>
  <si>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</si>
  <si>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</si>
  <si>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</si>
  <si>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</si>
  <si>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</si>
  <si>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</si>
  <si>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</si>
  <si>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</si>
  <si>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</si>
  <si>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</si>
  <si>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</si>
  <si>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</si>
  <si>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</si>
  <si>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</si>
  <si>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</si>
  <si>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</si>
  <si>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</si>
  <si>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SCCID</t>
  </si>
  <si>
    <t>LEVEL1</t>
  </si>
  <si>
    <t>LEVEL2</t>
  </si>
  <si>
    <t>LEVEL3</t>
  </si>
  <si>
    <t>LEVEL4</t>
  </si>
  <si>
    <t>NEI_POLLUTANT_CODE</t>
  </si>
  <si>
    <t>CAS</t>
  </si>
  <si>
    <t>POLLUTANT</t>
  </si>
  <si>
    <t>POLLUTANTID</t>
  </si>
  <si>
    <t>CONTROLCODE</t>
  </si>
  <si>
    <t>CONTROLID</t>
  </si>
  <si>
    <t>CONTROL</t>
  </si>
  <si>
    <t>Primary</t>
  </si>
  <si>
    <t>FACTOR</t>
  </si>
  <si>
    <t>UNIT</t>
  </si>
  <si>
    <t>MEASURE</t>
  </si>
  <si>
    <t>MATERIAL</t>
  </si>
  <si>
    <t>ACTION</t>
  </si>
  <si>
    <t>FORMULA</t>
  </si>
  <si>
    <t>AP42SECTION</t>
  </si>
  <si>
    <t>NOTES</t>
  </si>
  <si>
    <t>REF_DESC</t>
  </si>
  <si>
    <t>QUALITY</t>
  </si>
  <si>
    <t>NUMSOURCES</t>
  </si>
  <si>
    <t>Created</t>
  </si>
  <si>
    <t>REVOKED</t>
  </si>
  <si>
    <t>Dupcount</t>
  </si>
  <si>
    <t>Dupreason</t>
  </si>
  <si>
    <t>Internal Combustion Engines</t>
  </si>
  <si>
    <t>Electric Generation</t>
  </si>
  <si>
    <t>Distillate Oil (Diesel)</t>
  </si>
  <si>
    <t>Reciprocating</t>
  </si>
  <si>
    <t>50-32-8</t>
  </si>
  <si>
    <t>Benzo (a) pyrene</t>
  </si>
  <si>
    <t>UNCONTROLLED</t>
  </si>
  <si>
    <t>&lt; 4.290E-7</t>
  </si>
  <si>
    <t>Lb</t>
  </si>
  <si>
    <t>Million Btus</t>
  </si>
  <si>
    <t>Heat</t>
  </si>
  <si>
    <t>Input</t>
  </si>
  <si>
    <t>Based on F-factor of 9,190 dscf/MMBtu.</t>
  </si>
  <si>
    <t>Source Emissions Survey of Diesel Fired Generating Units.  October 1990.  (Confidential Report No. ERC-30)</t>
  </si>
  <si>
    <t>U</t>
  </si>
  <si>
    <t>CO</t>
  </si>
  <si>
    <t>630-08-0</t>
  </si>
  <si>
    <t>Carbon monoxide</t>
  </si>
  <si>
    <t>1000 Gallons</t>
  </si>
  <si>
    <t>Burned</t>
  </si>
  <si>
    <t>EPA.  1995.  Section 3.3, Gasoline and Diesel Industrial Engines.  In: Compilation of Air Pollutant Emission Factors, Volume 1: Stationary Point and Area Sources, Fifth Edition, AP-42.  U.S. Environmental Protection Agency, Office of Air Quality Planning and Standards.  Research Triangle Park, North Carolina.</t>
  </si>
  <si>
    <t>D</t>
  </si>
  <si>
    <t>218-01-9</t>
  </si>
  <si>
    <t>Chrysene</t>
  </si>
  <si>
    <t>Emissions data is available in lb/MMBtu.</t>
  </si>
  <si>
    <t>AB2588 Source Test Report for Diesel-fired IC Engine and Diesel-fired Boiler.  (Confidential Report No. ERC-93)</t>
  </si>
  <si>
    <t>100-41-4</t>
  </si>
  <si>
    <t>Ethylbenzene</t>
  </si>
  <si>
    <t>Emissions data are also available in lb/MMBtu.</t>
  </si>
  <si>
    <t>206-44-0</t>
  </si>
  <si>
    <t>Fluoranthene</t>
  </si>
  <si>
    <t>50-00-0</t>
  </si>
  <si>
    <t>Formaldehyde</t>
  </si>
  <si>
    <t>1330-20-7</t>
  </si>
  <si>
    <t>Isomers of xylene</t>
  </si>
  <si>
    <t>91-20-3</t>
  </si>
  <si>
    <t>Naphthalene</t>
  </si>
  <si>
    <t>NOX</t>
  </si>
  <si>
    <t>Nitrogen oxides (NOx)</t>
  </si>
  <si>
    <t>PM-FIL</t>
  </si>
  <si>
    <t>PM, filterable</t>
  </si>
  <si>
    <t>EPA.  1996.  Section 3.4, Large Stationary Diesel and all Stationary Dual-fuel Engines.  In: Compilation of Air Pollutant Emission Factors, Volume 1: Stationary Point and Area Sources, Fifth Edition, AP-42.  U.S. Environmental Protection Agency, Office of Air Quality Planning and Standards.  Research Triangle Park, North Carolina.</t>
  </si>
  <si>
    <t>B</t>
  </si>
  <si>
    <t>Turbine</t>
  </si>
  <si>
    <t>NH3</t>
  </si>
  <si>
    <t>7664-41-7</t>
  </si>
  <si>
    <t>Ammonia</t>
  </si>
  <si>
    <t>SELECTIVE NONCATALYTIC REDUCTION FOR NOX</t>
  </si>
  <si>
    <t>Development and Selection of Ammonia Emission Factors - Final Report. R. Battye, W. Battye, C. Overcash, and S. Fudge; EC/R Incorporated; Durham, NC.  Report prepared for USEPA Office of Research and Development; August, 1994.</t>
  </si>
  <si>
    <t>C</t>
  </si>
  <si>
    <t>SCR (SELECTIVE CATALYTIC REDUCTION)</t>
  </si>
  <si>
    <t>7440-38-2</t>
  </si>
  <si>
    <t>Arsenic</t>
  </si>
  <si>
    <t>&lt; 1.100E-5</t>
  </si>
  <si>
    <t>Fuel</t>
  </si>
  <si>
    <t>Emission factors based on an average distillate oil heating value of 139 MMBtu/1000 gallons.  To convert from (lb/MMBtu) to (lb/1000 gallons), multiply by 139.</t>
  </si>
  <si>
    <t>EPA.  2000.  Section 3.1, Stationary Gas Turbines for Electricity Generation.  In: Compilation of Air Pollutant Emission Factors, Volume 1: Stationary Point and Area Sources, Fifth Edition, AP-42.  U.S. Environmental Protection Agency.</t>
  </si>
  <si>
    <t>71-43-2</t>
  </si>
  <si>
    <t>Benzene</t>
  </si>
  <si>
    <t>DIRECT FLAME AFTERBURNER</t>
  </si>
  <si>
    <t>F factor, Distillate Oil (calculated) = 9325 dscf/MMBtu, HHV = 19500 Btu/lb.</t>
  </si>
  <si>
    <t>McDannel, M.D. and L.A. Green, CARNOT, Tustin, California.  May 1990.  In: Air Toxics Emissions Inventory Testing at Coolwater Generating Station Combustion Turbine No. 42.  ESR 53304-2054.  Prepared for Southern California Edison Company.  Rosemead, California.  For Inclusion in Air Toxics Hot Spots Inventory Required under AB-2588.</t>
  </si>
  <si>
    <t>7440-41-7</t>
  </si>
  <si>
    <t>Beryllium</t>
  </si>
  <si>
    <t>&lt; 3.100E-7</t>
  </si>
  <si>
    <t>106-99-0</t>
  </si>
  <si>
    <t>1,3-Butadiene</t>
  </si>
  <si>
    <t>&lt; 1.600E-5</t>
  </si>
  <si>
    <t>7440-43-9</t>
  </si>
  <si>
    <t>Cadmium</t>
  </si>
  <si>
    <t>CO2</t>
  </si>
  <si>
    <t>124-38-9</t>
  </si>
  <si>
    <t>Carbon dioxide</t>
  </si>
  <si>
    <t>A</t>
  </si>
  <si>
    <t>STEAM OR WATER INJECTION</t>
  </si>
  <si>
    <t>7440-47-3</t>
  </si>
  <si>
    <t>Chromium</t>
  </si>
  <si>
    <t>7439-92-1</t>
  </si>
  <si>
    <t>Lead</t>
  </si>
  <si>
    <t>7439-96-5</t>
  </si>
  <si>
    <t>Manganese</t>
  </si>
  <si>
    <t>7439-97-6</t>
  </si>
  <si>
    <t>Mercury</t>
  </si>
  <si>
    <t>7440-02-0</t>
  </si>
  <si>
    <t>Nickel</t>
  </si>
  <si>
    <t>&lt; 4.600E-6</t>
  </si>
  <si>
    <t>Control is water injection at 0.8 water/fuel ratio.  Emission factors based on an average distillate oil heating value of 139 MMBtu/1000 gallons.  To convert from (lb/MMBtu) to (lb/1000 gallons), multiply by 139.</t>
  </si>
  <si>
    <t>PM-CON</t>
  </si>
  <si>
    <t>PM, condensable</t>
  </si>
  <si>
    <t>PM-PRI</t>
  </si>
  <si>
    <t>PM, primary</t>
  </si>
  <si>
    <t>PM10-FIL</t>
  </si>
  <si>
    <t>PM10, filterable</t>
  </si>
  <si>
    <t>Derived factor:  96% of PM-FIL factor; based on generic particle size profile data presented in Appendix B.2, Table B.2.2, Page B.2-11.</t>
  </si>
  <si>
    <t>EPA.  January 1995.  Appendix B.2, Generalized Particle Size Distributions.  In:  Compilation of Air Pollutant Emission Factors, Stationary Point and Area Sources, Fifth Edition, AP-42.  U.S. Environmental Protection Agency, Office of Air Quality Planning and Standards.  Research Triangle Park, North Carolina.</t>
  </si>
  <si>
    <t>PM10-PRI</t>
  </si>
  <si>
    <t>PM10, primary</t>
  </si>
  <si>
    <t>Sum of PM10-FIL and PM-CON emission factors</t>
  </si>
  <si>
    <t>This emission factor was derived from other particulate matter emission factors.  See Notes.</t>
  </si>
  <si>
    <t>PM25-FIL</t>
  </si>
  <si>
    <t>PM2.5, filterable</t>
  </si>
  <si>
    <t>Derived factor:  90% of PM-FIL factor; based on generic particle size profile data presented in Appendix B.2, Table B.2.2, Page B.2-11.</t>
  </si>
  <si>
    <t>PM25-PRI</t>
  </si>
  <si>
    <t>PM2.5, primary</t>
  </si>
  <si>
    <t>Sum of PM25-FIL and PM-CON emission factors</t>
  </si>
  <si>
    <t>Polycyclic aromatic hydrocarbons (PAH)</t>
  </si>
  <si>
    <t>7782-49-2</t>
  </si>
  <si>
    <t>Selenium</t>
  </si>
  <si>
    <t>&lt; 2.500E-5</t>
  </si>
  <si>
    <t>SO2</t>
  </si>
  <si>
    <t>Sulfur dioxide</t>
  </si>
  <si>
    <t>1.01E0*S</t>
  </si>
  <si>
    <t>All sulfur in the fuel is assumed to be converted to SO2.  S=percent sulfur in the fuel.  Emission factors based on an average distillate oil heating value of 139 MMBtu/1000 gallons.  To convert from (lb/MMBtu) to (lb/1000 gallons), multiply by 139.</t>
  </si>
  <si>
    <t>Total organic compounds (TOC)</t>
  </si>
  <si>
    <t>VOC</t>
  </si>
  <si>
    <t>Volatile organic compounds (VOC)</t>
  </si>
  <si>
    <t>E</t>
  </si>
  <si>
    <t>56-55-3</t>
  </si>
  <si>
    <t>Benzo (a) anthracene</t>
  </si>
  <si>
    <t>Sulfur oxides (SOx)</t>
  </si>
  <si>
    <t>108-88-3</t>
  </si>
  <si>
    <t>Toluene</t>
  </si>
  <si>
    <t>Reciprocating: Crankcase Blowby</t>
  </si>
  <si>
    <t>Reciprocating: Evaporative Losses (Fuel Storage and Delivery System)</t>
  </si>
  <si>
    <t>Reciprocating: Exhaust</t>
  </si>
  <si>
    <t>Turbine: Evaporative Losses (Fuel Storage and Delivery System)</t>
  </si>
  <si>
    <t>Turbine: Exhaust</t>
  </si>
  <si>
    <t>Industrial</t>
  </si>
  <si>
    <t>mg</t>
  </si>
  <si>
    <t>Kiloliters</t>
  </si>
  <si>
    <t>Oil</t>
  </si>
  <si>
    <t>Lack of Supporting Documentation.</t>
  </si>
  <si>
    <t>Johnson, N.D. and M.T. Schultz, ORTECH Corporation.  March 15, 1990.  In: MOE Toxic Chemical Emissions Inventory for Ontario and Eastern North America, Draft Report.  No. P89-50-5429/OG.  Prepared for Ontario Ministry of the Environment, Air Resources Branch.  Rexdale, Ontario.</t>
  </si>
  <si>
    <t>PM Calculator.  EPA.  January 1995.  Appendix B.2, Generalized Particle Size Distributions.  In:  Compilation of Air Pollutant Emission Factors, Stationary Point and Area Sources, Fifth Edition, AP-42.  U.S. Environmental Protection Agency, Office of Air Quality Planning and Standards.  Research Triangle Park, North Carolina.</t>
  </si>
  <si>
    <t>83-32-9</t>
  </si>
  <si>
    <t>Acenaphthene</t>
  </si>
  <si>
    <t>&lt; 1.420E-6</t>
  </si>
  <si>
    <t>EPA.  October 1996.  Section 3.3, Gasoline and Diesel Industrial Engines.  In: Compilation of Air Pollutant Emission Factors, Volume 1: Stationary Point and Area Sources, Fifth Edition, AP-42.  U.S. Environmental Protection Agency, Office of Air Quality Planning and Standards.  Research Triangle Park, North Carolina.</t>
  </si>
  <si>
    <t>208-96-8</t>
  </si>
  <si>
    <t>Acenaphthylene</t>
  </si>
  <si>
    <t>&lt; 5.060E-6</t>
  </si>
  <si>
    <t>75-07-0</t>
  </si>
  <si>
    <t>Acetaldehyde</t>
  </si>
  <si>
    <t>107-02-8</t>
  </si>
  <si>
    <t>Acrolein</t>
  </si>
  <si>
    <t>&lt; 9.250E-5</t>
  </si>
  <si>
    <t>Aldehydes</t>
  </si>
  <si>
    <t>120-12-7</t>
  </si>
  <si>
    <t>Anthracene</t>
  </si>
  <si>
    <t>&lt; 1.880E-7</t>
  </si>
  <si>
    <t>205-99-2</t>
  </si>
  <si>
    <t>Benzo (b) fluoranthene</t>
  </si>
  <si>
    <t>&lt; 9.910E-8</t>
  </si>
  <si>
    <t>191-24-2</t>
  </si>
  <si>
    <t>Benzo (g,h,i) perylene</t>
  </si>
  <si>
    <t>&lt; 4.890E-7</t>
  </si>
  <si>
    <t>207-08-9</t>
  </si>
  <si>
    <t>Benzo (k) fluoranthene</t>
  </si>
  <si>
    <t>&lt; 1.550E-7</t>
  </si>
  <si>
    <t>&lt; 3.910E-5</t>
  </si>
  <si>
    <t>The heating value for diesel fuel is 137,000 BTU/gallon.  This was used to convert from lbs/MMBTU.</t>
  </si>
  <si>
    <t>53-70-3</t>
  </si>
  <si>
    <t>Dibenzo(a,h) anthracene</t>
  </si>
  <si>
    <t>&lt; 5.830E-7</t>
  </si>
  <si>
    <t>86-73-7</t>
  </si>
  <si>
    <t>Fluorene</t>
  </si>
  <si>
    <t>193-39-5</t>
  </si>
  <si>
    <t>Indeno(1,2,3-cd)pyrene</t>
  </si>
  <si>
    <t>&lt; 3.750E-7</t>
  </si>
  <si>
    <t>Ackerman, D.G., et al.  June 1980.  In: Health Impacts, Emissions, and Emission Factors for Noncriteria Pollutants Subject to De Minimis Guidelines and Emitted from Stationary Conventional Combustion Processes.  EPA-450/2-80-074.  U.S. Environmental Protection Agency.  Research Triangle Park, North Carolina.</t>
  </si>
  <si>
    <t>85-01-8</t>
  </si>
  <si>
    <t>Phenanthrene</t>
  </si>
  <si>
    <t>All particulate is assumed to be &lt;= 1um in size.  The heating value for diesel fuel is 137,000 BTU/gallon.  This was used to convert from lbs/MMBTU.</t>
  </si>
  <si>
    <t>115-07-1</t>
  </si>
  <si>
    <t>Propylene</t>
  </si>
  <si>
    <t>129-00-0</t>
  </si>
  <si>
    <t>Pyrene</t>
  </si>
  <si>
    <t>Emission factor represents the sum of exhaust, evaporative, crankcase, and refueling emissions.  The heating value for diesel fuel is 137,000 BTU/gallon.  This was used to convert from lbs/MMBTU.</t>
  </si>
  <si>
    <t>Turbine: Cogeneration</t>
  </si>
  <si>
    <t>Reciprocating: Cogeneration</t>
  </si>
  <si>
    <t>Osborne, W.E. and M.D. McCannel, CARNOT.  May 1990.  In: Emissions of Air Toxics Species: Test Conducted under AB-2588 for the Western States Petroleum Association. Prepared for Western States Petroleum Association.</t>
  </si>
  <si>
    <t>CARB2588 data</t>
  </si>
  <si>
    <t>CARB2588 data.</t>
  </si>
  <si>
    <t>Commercial/Institutional</t>
  </si>
  <si>
    <t>Mobile Sources</t>
  </si>
  <si>
    <t>Highway Vehicles - Diesel</t>
  </si>
  <si>
    <t>Light Duty Diesel Vehicles (LDDV)</t>
  </si>
  <si>
    <t>Total: All Road Types</t>
  </si>
  <si>
    <t>Gasoline</t>
  </si>
  <si>
    <t>Rural Interstate: Total</t>
  </si>
  <si>
    <t>Rural Other Principal Arterial: Total</t>
  </si>
  <si>
    <t>Rural Minor Arterial: Total</t>
  </si>
  <si>
    <t>Rural Major Collector: Total</t>
  </si>
  <si>
    <t>Rural Minor Collector: Total</t>
  </si>
  <si>
    <t>Rural Local: Total</t>
  </si>
  <si>
    <t>Urban Interstate: Total</t>
  </si>
  <si>
    <t>Urban Other Freeways and Expressways: Total</t>
  </si>
  <si>
    <t>Urban Other Principal Arterial: Total</t>
  </si>
  <si>
    <t>Urban Minor Arterial: Total</t>
  </si>
  <si>
    <t>Urban Collector: Total</t>
  </si>
  <si>
    <t>Urban Local: Total</t>
  </si>
  <si>
    <t>Light Duty Diesel Trucks 1 thru 4 (M6) (LDDT)</t>
  </si>
  <si>
    <t>7429-90-5</t>
  </si>
  <si>
    <t>Aluminum</t>
  </si>
  <si>
    <t>EPA.  1995.  Section 3.1, Stationary Gas Turbines for Electricity Generation.  In: Compilation of Air Pollutant Emission Factors, Volume 1: Stationary Point and Area Sources, Fifth Edition, AP-42.  U.S. Environmental Protection Agency, Office of Air Quality Planning and Standards.  Research Triangle Park, North Carolina.</t>
  </si>
  <si>
    <t>7440-36-0</t>
  </si>
  <si>
    <t>Antimony</t>
  </si>
  <si>
    <t>7440-39-3</t>
  </si>
  <si>
    <t>Barium</t>
  </si>
  <si>
    <t>Source Testing for AB-2588 Compliance at an Irrigation District.  January 1 - 4, 1991.  (Confidential Report No. ERC-90)</t>
  </si>
  <si>
    <t>7440-42-8</t>
  </si>
  <si>
    <t>Boron</t>
  </si>
  <si>
    <t>7726-95-6</t>
  </si>
  <si>
    <t>Bromine</t>
  </si>
  <si>
    <t>7440-70-2</t>
  </si>
  <si>
    <t>Calcium</t>
  </si>
  <si>
    <t>Control is water injection at 0.8 water/fuel ratio.</t>
  </si>
  <si>
    <t>7440-48-4</t>
  </si>
  <si>
    <t>Cobalt</t>
  </si>
  <si>
    <t>7440-50-8</t>
  </si>
  <si>
    <t>Copper</t>
  </si>
  <si>
    <t>15438-31-0</t>
  </si>
  <si>
    <t>Iron</t>
  </si>
  <si>
    <t>7439-95-4</t>
  </si>
  <si>
    <t>Magnesium</t>
  </si>
  <si>
    <t>7439-98-7</t>
  </si>
  <si>
    <t>Molybdenum</t>
  </si>
  <si>
    <t>7723-14-0</t>
  </si>
  <si>
    <t>Phosphorus (yellow or white)</t>
  </si>
  <si>
    <t>Factor used to exist in FIRE as a PM10, condensable factor, but was changed  to PM, condensable.  A fuel heat content value of 140,000 BTU/gallon was used to convert this factor from units of "lb/MMBTU"</t>
  </si>
  <si>
    <t>EPA.  October 1996.  Section 3.1, Stationary Gas Turbines for Electricity Generation.  In: Compilation of Air Pollutant Emission Factors, Volume 1: Stationary Point and Area Sources, Fifth Edition, AP-42.  U.S. Environmental Protection Agency, Office of Air Quality Planning and Standards.  Research Triangle Park, North Carolina.</t>
  </si>
  <si>
    <t>Control is water injection at 0.8 water/fuel ratio.  All PM is &lt;= 1um in size.</t>
  </si>
  <si>
    <t>Potassium</t>
  </si>
  <si>
    <t>7440-21-3</t>
  </si>
  <si>
    <t>Silicon</t>
  </si>
  <si>
    <t>7440-23-5</t>
  </si>
  <si>
    <t>Sodium</t>
  </si>
  <si>
    <t>1.4E2*S</t>
  </si>
  <si>
    <t>Measured as SO2.  S=% Sulfur content.</t>
  </si>
  <si>
    <t>7440-31-5</t>
  </si>
  <si>
    <t>Tin</t>
  </si>
  <si>
    <t>Measured as methane.</t>
  </si>
  <si>
    <t>Emissions measured as methane.  Control is water injection at 0.8 water/fuel ratio.</t>
  </si>
  <si>
    <t>7440-62-2</t>
  </si>
  <si>
    <t>Vanadium</t>
  </si>
  <si>
    <t>7440-66-6</t>
  </si>
  <si>
    <t>Zinc</t>
  </si>
  <si>
    <t>Multiply the emission factor provided by the weight percent sulfur content of the fuel to obtain emission factor in lb/activity units.  S=% Sulfur content.</t>
  </si>
  <si>
    <t>3.3 E-02</t>
  </si>
  <si>
    <t>Emission</t>
  </si>
  <si>
    <t>Scenario: Internal Combustion Engines</t>
  </si>
  <si>
    <t>Internal combustion engine, electric generation, diesel reciprocating, uncontrolled</t>
  </si>
  <si>
    <t>Internal combustion engine, electric generation, diesel reciprocating, noncatalytic</t>
  </si>
  <si>
    <t>Internal combustion engine, electric generation, diesel reciprocating, selective catalytic reduction</t>
  </si>
  <si>
    <t>Internal combustion engine, electric generation, diesel turbine, uncontrolled</t>
  </si>
  <si>
    <t>Internal combustion engine, electric generation, diesel turbine, selective catalytic reduction</t>
  </si>
  <si>
    <t>Internal combustion engine, electric generation, diesel turbine, noncatalytic</t>
  </si>
  <si>
    <t>Internal combustion engine, electric generation, diesel turbine, direct flame afterburner</t>
  </si>
  <si>
    <t>Internal combustion engine, electric generation, diesel turbine, steam or water injection</t>
  </si>
  <si>
    <t>Internal combustion engine, industrial, diesel turbine, noncatalytic</t>
  </si>
  <si>
    <t>Internal combustion engine, industrial, diesel turbine, selective catalytic reduction</t>
  </si>
  <si>
    <t>Internal combustion engine, industrial, diesel turbine, uncontrolled</t>
  </si>
  <si>
    <t>Internal combustion engine, industrial, diesel turbine, steam or water injection</t>
  </si>
  <si>
    <t>Internal combustion engine, industrial, diesel reciprocating, uncontrolled</t>
  </si>
  <si>
    <t>Internal combustion engine, industrial, diesel reciprocating, noncatalytic</t>
  </si>
  <si>
    <t>Internal combustion engine, industrial, diesel reciprocating, selective catalytic reduction</t>
  </si>
  <si>
    <t>Internal combustion engine, industrial, diesel turbine: cogeneration, selective catalytic reduction</t>
  </si>
  <si>
    <t>Internal combustion engine, industrial, diesel turbine: cogeneration, noncatalytic</t>
  </si>
  <si>
    <t>Internal combustion engine, industrial, diesel turbine: cogeneration, uncontrolled</t>
  </si>
  <si>
    <t>Internal combustion engine, industrial, diesel turbine: cogeneration, steam or water injection</t>
  </si>
  <si>
    <t>Internal combustion engine, industrial, diesel reciprocating: cogeneration, uncontrolled</t>
  </si>
  <si>
    <t>Internal combustion engine, industrial, diesel reciprocating: cogeneration, selective catalytic reduction</t>
  </si>
  <si>
    <t>Internal combustion engine, industrial, diesel reciprocating: cogeneration, noncatalytic</t>
  </si>
  <si>
    <t>Internal combustion engine, commercial, diesel reciprocating, uncontrolled</t>
  </si>
  <si>
    <t>Internal combustion engine, commercial, diesel reciprocating, selective catalytic reduction</t>
  </si>
  <si>
    <t>Internal combustion engine, commercial, diesel reciprocating, noncatalytic</t>
  </si>
  <si>
    <t>Internal combustion engine, commercial, diesel turbine, uncontrolled</t>
  </si>
  <si>
    <t>Internal combustion engine, commercial, diesel turbine, selective catalytic reduction</t>
  </si>
  <si>
    <t>Internal combustion engine, commercial, diesel turbine, noncatalytic</t>
  </si>
  <si>
    <t>Internal combustion engine, commercial, diesel turbine, steam or water injection</t>
  </si>
  <si>
    <t>1,3-Butadiene (lb/MMBtu)</t>
  </si>
  <si>
    <t>Acenaphthene (lb/MMBtu)</t>
  </si>
  <si>
    <t xml:space="preserve">Acetaldehyde (lb/MMBtu) </t>
  </si>
  <si>
    <t xml:space="preserve">Acenaphthylene (lb/MMBtu) </t>
  </si>
  <si>
    <t xml:space="preserve">Acrolein (lb/MMBtu)  </t>
  </si>
  <si>
    <t xml:space="preserve">Aldehydes (lb/MMBtu) </t>
  </si>
  <si>
    <t xml:space="preserve">Anthracene (lb/MMBtu) </t>
  </si>
  <si>
    <t xml:space="preserve">Arsenic (lb/MMBtu) </t>
  </si>
  <si>
    <t>Benzene (lb/MMBtu)</t>
  </si>
  <si>
    <t>Benzo (a) anthracene (lb/MMBtu)</t>
  </si>
  <si>
    <t>Benzo (a) pyrene (lb/MMBtu)</t>
  </si>
  <si>
    <t>Benzo (b) fluoranthene (lb/MMBtu)</t>
  </si>
  <si>
    <t>Benzo (g,h,i) perylene (lb/MMBtu)</t>
  </si>
  <si>
    <t>Benzo (k) fluoranthene (lb/MMBtu)</t>
  </si>
  <si>
    <t>Beryllium (lb/MMBtu)</t>
  </si>
  <si>
    <t>Cadmium (lb/MMBtu)</t>
  </si>
  <si>
    <t>Chromium (lb/MMBtu)</t>
  </si>
  <si>
    <t>Chrysene (lb/MMBtu)</t>
  </si>
  <si>
    <t>CO (lb/MMBtu)</t>
  </si>
  <si>
    <r>
      <t>CO</t>
    </r>
    <r>
      <rPr>
        <vertAlign val="subscript"/>
        <sz val="11"/>
        <color theme="1"/>
        <rFont val="Calibri"/>
        <family val="2"/>
        <scheme val="minor"/>
      </rPr>
      <t xml:space="preserve">2 </t>
    </r>
    <r>
      <rPr>
        <sz val="11"/>
        <color theme="1"/>
        <rFont val="Calibri"/>
        <family val="2"/>
        <scheme val="minor"/>
      </rPr>
      <t xml:space="preserve">(lb/MMBtu) </t>
    </r>
  </si>
  <si>
    <t>Dibenzo(a,h) anthracene (lb/MMBtu)</t>
  </si>
  <si>
    <t>Ethylbenzene (lb/1000gal)</t>
  </si>
  <si>
    <t>Fluoranthene (lb/MMBtu)</t>
  </si>
  <si>
    <t>Fluorene (lb/MMBtu)</t>
  </si>
  <si>
    <t>Formaldehyde (lb/MMBtu)</t>
  </si>
  <si>
    <t>Indeno(1,2,3-cd)pyrene (lb/MMBtu)</t>
  </si>
  <si>
    <t>Isomers of xylene (lb/MMBtu)</t>
  </si>
  <si>
    <t>Lead (lb/MMBtu)</t>
  </si>
  <si>
    <t>Manganese (lb/MMBtu)</t>
  </si>
  <si>
    <t>Mercury (lb/MMBtu)</t>
  </si>
  <si>
    <t>Naphthalene (lb/MMBtu)</t>
  </si>
  <si>
    <r>
      <t>NH</t>
    </r>
    <r>
      <rPr>
        <vertAlign val="subscript"/>
        <sz val="11"/>
        <color theme="1"/>
        <rFont val="Calibri"/>
        <family val="2"/>
        <scheme val="minor"/>
      </rPr>
      <t>3</t>
    </r>
    <r>
      <rPr>
        <sz val="11"/>
        <color theme="1"/>
        <rFont val="Calibri"/>
        <family val="2"/>
        <scheme val="minor"/>
      </rPr>
      <t xml:space="preserve"> (lb/1000gal)</t>
    </r>
  </si>
  <si>
    <t>Nickel (lb/MMBtu)</t>
  </si>
  <si>
    <r>
      <t>NO</t>
    </r>
    <r>
      <rPr>
        <vertAlign val="subscript"/>
        <sz val="11"/>
        <color theme="1"/>
        <rFont val="Calibri"/>
        <family val="2"/>
        <scheme val="minor"/>
      </rPr>
      <t>x</t>
    </r>
    <r>
      <rPr>
        <sz val="11"/>
        <color theme="1"/>
        <rFont val="Calibri"/>
        <family val="2"/>
        <scheme val="minor"/>
      </rPr>
      <t xml:space="preserve"> (lb/MMBtu)</t>
    </r>
  </si>
  <si>
    <t>Phenanthrene (lb/MMBtu)</t>
  </si>
  <si>
    <t>PM, condensable (lb/MMBtu)</t>
  </si>
  <si>
    <t>PM, filterable (lb/MMBtu)</t>
  </si>
  <si>
    <t>PM, primary (lb/MMBtu)</t>
  </si>
  <si>
    <t>PM10, filterable (lb/MMBtu)</t>
  </si>
  <si>
    <t>PM10, primary (lb/MMBtu)</t>
  </si>
  <si>
    <t>PM2.5, filterable (lb/MMBtu)</t>
  </si>
  <si>
    <t>PM2.5, primary (lb/MMBtu)</t>
  </si>
  <si>
    <t>Polycyclic aromatic hydrocarbons (PAH) (lb/MMBtu)</t>
  </si>
  <si>
    <t>Propylene (lb/MMBtu)</t>
  </si>
  <si>
    <t>Pyrene (lb/MMBtu)</t>
  </si>
  <si>
    <t>Selenium (lb/MMBtu)</t>
  </si>
  <si>
    <r>
      <t>SO</t>
    </r>
    <r>
      <rPr>
        <vertAlign val="subscript"/>
        <sz val="11"/>
        <color theme="1"/>
        <rFont val="Calibri"/>
        <family val="2"/>
        <scheme val="minor"/>
      </rPr>
      <t xml:space="preserve">2 </t>
    </r>
    <r>
      <rPr>
        <sz val="11"/>
        <color theme="1"/>
        <rFont val="Calibri"/>
        <family val="2"/>
        <scheme val="minor"/>
      </rPr>
      <t>(lb/MMBtu)</t>
    </r>
  </si>
  <si>
    <t>Sox (lb/1000gal)</t>
  </si>
  <si>
    <t>TOC (lb/MMBtu)</t>
  </si>
  <si>
    <t>Toluene (lb/MMBtu)</t>
  </si>
  <si>
    <t>Volatile organic compounds (VOC) (lb/MMBtu)</t>
  </si>
  <si>
    <t>NORMALIZED TO 1KG/KG</t>
  </si>
  <si>
    <t xml:space="preserve">1,3-Butadiene </t>
  </si>
  <si>
    <t xml:space="preserve">Acenaphthene </t>
  </si>
  <si>
    <t xml:space="preserve">Acetaldehyde </t>
  </si>
  <si>
    <t xml:space="preserve">Acenaphthylene </t>
  </si>
  <si>
    <t xml:space="preserve">Acrolein  </t>
  </si>
  <si>
    <t xml:space="preserve">Aldehydes </t>
  </si>
  <si>
    <t xml:space="preserve">Anthracene </t>
  </si>
  <si>
    <t xml:space="preserve">Arsenic </t>
  </si>
  <si>
    <t xml:space="preserve">Benzene </t>
  </si>
  <si>
    <t xml:space="preserve">Benzo (a) pyrene </t>
  </si>
  <si>
    <t xml:space="preserve">Benzo (b) fluoranthene </t>
  </si>
  <si>
    <t xml:space="preserve">CO </t>
  </si>
  <si>
    <r>
      <t>CO</t>
    </r>
    <r>
      <rPr>
        <vertAlign val="subscript"/>
        <sz val="11"/>
        <color theme="1"/>
        <rFont val="Calibri"/>
        <family val="2"/>
        <scheme val="minor"/>
      </rPr>
      <t>2</t>
    </r>
    <r>
      <rPr>
        <sz val="11"/>
        <color theme="1"/>
        <rFont val="Calibri"/>
        <family val="2"/>
        <scheme val="minor"/>
      </rPr>
      <t xml:space="preserve"> </t>
    </r>
  </si>
  <si>
    <r>
      <t>NH</t>
    </r>
    <r>
      <rPr>
        <vertAlign val="subscript"/>
        <sz val="11"/>
        <color theme="1"/>
        <rFont val="Calibri"/>
        <family val="2"/>
        <scheme val="minor"/>
      </rPr>
      <t>3</t>
    </r>
    <r>
      <rPr>
        <sz val="11"/>
        <color theme="1"/>
        <rFont val="Calibri"/>
        <family val="2"/>
        <scheme val="minor"/>
      </rPr>
      <t xml:space="preserve"> </t>
    </r>
  </si>
  <si>
    <r>
      <t>NO</t>
    </r>
    <r>
      <rPr>
        <vertAlign val="subscript"/>
        <sz val="11"/>
        <color theme="1"/>
        <rFont val="Calibri"/>
        <family val="2"/>
        <scheme val="minor"/>
      </rPr>
      <t>x</t>
    </r>
    <r>
      <rPr>
        <sz val="11"/>
        <color theme="1"/>
        <rFont val="Calibri"/>
        <family val="2"/>
        <scheme val="minor"/>
      </rPr>
      <t xml:space="preserve"> </t>
    </r>
  </si>
  <si>
    <t xml:space="preserve">PM2.5, filterable </t>
  </si>
  <si>
    <r>
      <t>SO</t>
    </r>
    <r>
      <rPr>
        <vertAlign val="subscript"/>
        <sz val="11"/>
        <color theme="1"/>
        <rFont val="Calibri"/>
        <family val="2"/>
        <scheme val="minor"/>
      </rPr>
      <t>2</t>
    </r>
  </si>
  <si>
    <t>Sox</t>
  </si>
  <si>
    <t xml:space="preserve">TOC </t>
  </si>
  <si>
    <t>Type</t>
  </si>
  <si>
    <t>Sector</t>
  </si>
  <si>
    <t>Technology</t>
  </si>
  <si>
    <t>Chemical</t>
  </si>
  <si>
    <t>Control Type</t>
  </si>
  <si>
    <t>Per Unit</t>
  </si>
  <si>
    <t>Scenario: Mobile sources</t>
  </si>
  <si>
    <t>Mobile Source, Highway Vehicle, Light duty diesel vehicle</t>
  </si>
  <si>
    <t>Mobile Source, Highway Vehicle, Light duty diesel truck 1 thu 4 (M6)</t>
  </si>
  <si>
    <r>
      <t>NH</t>
    </r>
    <r>
      <rPr>
        <vertAlign val="subscript"/>
        <sz val="11"/>
        <color theme="1"/>
        <rFont val="Calibri"/>
        <family val="2"/>
        <scheme val="minor"/>
      </rPr>
      <t xml:space="preserve">3 </t>
    </r>
    <r>
      <rPr>
        <sz val="11"/>
        <color theme="1"/>
        <rFont val="Calibri"/>
        <family val="2"/>
        <scheme val="minor"/>
      </rPr>
      <t>(lb/1000gal)</t>
    </r>
  </si>
  <si>
    <r>
      <rPr>
        <sz val="11"/>
        <color theme="1"/>
        <rFont val="Calibri"/>
        <family val="2"/>
        <scheme val="minor"/>
      </rPr>
      <t>NH</t>
    </r>
    <r>
      <rPr>
        <vertAlign val="subscript"/>
        <sz val="11"/>
        <color theme="1"/>
        <rFont val="Calibri"/>
        <family val="2"/>
        <scheme val="minor"/>
      </rPr>
      <t>3</t>
    </r>
  </si>
  <si>
    <t>Truck Operation, combination, long haul</t>
  </si>
  <si>
    <t>Truck Operation, combination, short haul</t>
  </si>
  <si>
    <t>Truck Operation, single unit, long haul</t>
  </si>
  <si>
    <t>Truck Operation, sungle unit, short haul</t>
  </si>
  <si>
    <t>MJ</t>
  </si>
  <si>
    <t>Diesel, dispensed at pump</t>
  </si>
  <si>
    <t>1,2,3,4,6,7,8-Heptachlorodibenzofuran</t>
  </si>
  <si>
    <t>low population density</t>
  </si>
  <si>
    <t>high population density</t>
  </si>
  <si>
    <t>1,2,3,4,6,7,8-Heptachlorodibenzo-p-Dioxin</t>
  </si>
  <si>
    <t>1,2,3,4,7,8,9-Heptachlorodibenzofuran</t>
  </si>
  <si>
    <t>1,2,3,4,7,8-Hexachlorodibenzofuran</t>
  </si>
  <si>
    <t>1,2,3,4,7,8-Hexachlorodibenzo-p-Dioxin</t>
  </si>
  <si>
    <t>1,2,3,6,7,8-Hexachlorodibenzofuran</t>
  </si>
  <si>
    <t>1,2,3,6,7,8-Hexachlorodibenzo-p-Dioxin</t>
  </si>
  <si>
    <t>1,2,3,7,8,9-Hexachlorodibenzofuran</t>
  </si>
  <si>
    <t>1,2,3,7,8,9-Hexachlorodibenzo-p-Dioxin</t>
  </si>
  <si>
    <t>1,2,3,7,8-Pentachlorodibenzofuran</t>
  </si>
  <si>
    <t>1,2,3,7,8-Pentachlorodibenzo-p-Dioxin</t>
  </si>
  <si>
    <t>2,2,4-Trimethylpentane</t>
  </si>
  <si>
    <t>2,3,4,6,7,8-Hexachlorodibenzofuran</t>
  </si>
  <si>
    <t>2,3,4,7,8-Pentachlorodibenzofuran</t>
  </si>
  <si>
    <t>2,3,7,8-Tetrachlorodibenzofuran</t>
  </si>
  <si>
    <t>2,3,7,8-Tetrachlorodibenzo-p-Dioxin</t>
  </si>
  <si>
    <t>Acenaphthene gas</t>
  </si>
  <si>
    <t>Acenaphthylene gas</t>
  </si>
  <si>
    <t>Ammonia (NH3)</t>
  </si>
  <si>
    <t>Anthracene gas</t>
  </si>
  <si>
    <t>Anthracene particle</t>
  </si>
  <si>
    <t>Arsenic Compounds</t>
  </si>
  <si>
    <t>Atmospheric CO2</t>
  </si>
  <si>
    <t>Benz(a)anthracene gas</t>
  </si>
  <si>
    <t>Benz(a)anthracene particle</t>
  </si>
  <si>
    <t>Benzo(a)pyrene particle</t>
  </si>
  <si>
    <t>Benzo(b)fluoranthene particle</t>
  </si>
  <si>
    <t>Benzo(g,h,i)perylene gas</t>
  </si>
  <si>
    <t>Benzo(g,h,i)perylene particle</t>
  </si>
  <si>
    <t>Benzo(k)fluoranthene particle</t>
  </si>
  <si>
    <t>Carbon Monoxide (CO)</t>
  </si>
  <si>
    <t>Chromium 3+</t>
  </si>
  <si>
    <t>Chromium 6+</t>
  </si>
  <si>
    <t>Chrysene gas</t>
  </si>
  <si>
    <t>Chrysene particle</t>
  </si>
  <si>
    <t>Dibenzo(a,h)anthracene particle</t>
  </si>
  <si>
    <t>Ethyl Benzene</t>
  </si>
  <si>
    <t>Fluoranthene gas</t>
  </si>
  <si>
    <t>Fluoranthene particle</t>
  </si>
  <si>
    <t>Fluorene gas</t>
  </si>
  <si>
    <t>Fluorene particle</t>
  </si>
  <si>
    <t>Hexane</t>
  </si>
  <si>
    <t>Indeno(1,2,3,c,d)pyrene particle</t>
  </si>
  <si>
    <t>Manganese Compounds</t>
  </si>
  <si>
    <t>Mercury Divalent Gaseous</t>
  </si>
  <si>
    <t>Mercury Elemental Gaseous</t>
  </si>
  <si>
    <t>Mercury Particulate</t>
  </si>
  <si>
    <t>Methane (CH4)</t>
  </si>
  <si>
    <t>Naphthalene gas</t>
  </si>
  <si>
    <t>Nickel Compounds</t>
  </si>
  <si>
    <t>Nitrogen Dioxide (NO2)</t>
  </si>
  <si>
    <t>Nitrogen Oxide (NO)</t>
  </si>
  <si>
    <t>Nitrous Oxide (N2O)</t>
  </si>
  <si>
    <t>Octachlorodibenzofuran</t>
  </si>
  <si>
    <t>Octachlorodibenzo-p-dioxin</t>
  </si>
  <si>
    <t>Phenanthrene gas</t>
  </si>
  <si>
    <t>Phenanthrene particle</t>
  </si>
  <si>
    <t>Primary PM10 - Elemental Carbon</t>
  </si>
  <si>
    <t>Primary PM10 - Organic Carbon</t>
  </si>
  <si>
    <t>Primary PM10 - Sulfate Particulate</t>
  </si>
  <si>
    <t>Primary PM2.5 - Elemental Carbon</t>
  </si>
  <si>
    <t>Primary PM2.5 - Organic Carbon</t>
  </si>
  <si>
    <t>Primary PM2.5 - Sulfate Particulate</t>
  </si>
  <si>
    <t>Propionaldehyde</t>
  </si>
  <si>
    <t>Pyrene gas</t>
  </si>
  <si>
    <t>Pyrene particle</t>
  </si>
  <si>
    <t>Styrene</t>
  </si>
  <si>
    <t>Sulfur Dioxide (SO2)</t>
  </si>
  <si>
    <t>Xylene</t>
  </si>
  <si>
    <t>VOC, volatile organic compounds, unspecified origin</t>
  </si>
  <si>
    <t>As reported, EPA MOVES 2010b Model</t>
  </si>
  <si>
    <t>Normalized to kg/kg diesel</t>
  </si>
  <si>
    <t>Truck Operation</t>
  </si>
  <si>
    <t>combination, long haul</t>
  </si>
  <si>
    <t>combination, short haul</t>
  </si>
  <si>
    <t>single unit, long haul</t>
  </si>
  <si>
    <t>single unit, short haul</t>
  </si>
  <si>
    <t>Output</t>
  </si>
  <si>
    <t>Diesel</t>
  </si>
  <si>
    <t>kg/gal</t>
  </si>
  <si>
    <t>CH4</t>
  </si>
  <si>
    <t>N2O</t>
  </si>
  <si>
    <t>g</t>
  </si>
  <si>
    <t>Petroleum baseline</t>
  </si>
  <si>
    <t>Petroleum Baseline LHV</t>
  </si>
  <si>
    <t>mi/gal</t>
  </si>
  <si>
    <t>Btu LHV / gallon</t>
  </si>
  <si>
    <t>btu LHV/mile</t>
  </si>
  <si>
    <t>Petroleum Baseline EFs</t>
  </si>
  <si>
    <t>Calculated EFs</t>
  </si>
  <si>
    <t>EPA EFs</t>
  </si>
  <si>
    <t>kg/mile</t>
  </si>
  <si>
    <t>kg CO2/mmbtu LHV</t>
  </si>
  <si>
    <t>kg CH4/mmbtu LHV</t>
  </si>
  <si>
    <t>kg N2O/mmbtu LHV</t>
  </si>
  <si>
    <t>kg CO2/kg</t>
  </si>
  <si>
    <t>kg CH4/kg</t>
  </si>
  <si>
    <t>kg N2O/kg</t>
  </si>
  <si>
    <t>http://cfpub.epa.gov/si/speciate/ehpa_speciate_search.cfm?txtKeywords=gasoline+exhaust&amp;btnSearch=Search&amp;optProfileType=O</t>
  </si>
  <si>
    <t>% rated power output</t>
  </si>
  <si>
    <t>NO2</t>
  </si>
  <si>
    <t>NO</t>
  </si>
  <si>
    <t>AVERAGE</t>
  </si>
  <si>
    <t>Test cycle</t>
  </si>
  <si>
    <t>Transition</t>
  </si>
  <si>
    <t>Idle</t>
  </si>
  <si>
    <t>Cruise</t>
  </si>
  <si>
    <t>Medium-high duty load</t>
  </si>
  <si>
    <t>All input and output values presented are in units of kg per kg diesel unless stated otherwise</t>
  </si>
  <si>
    <t>Scenario</t>
  </si>
  <si>
    <t>Reciprocating engine, electric generation</t>
  </si>
  <si>
    <t>Reciprocating engine, industrial</t>
  </si>
  <si>
    <t>Reciprocating engine: Cogeneration, industrial</t>
  </si>
  <si>
    <t>Reciprocating engine, commercial</t>
  </si>
  <si>
    <t>Ouput</t>
  </si>
  <si>
    <t>Uncontrolled</t>
  </si>
  <si>
    <t>SCR</t>
  </si>
  <si>
    <r>
      <t>NO</t>
    </r>
    <r>
      <rPr>
        <vertAlign val="subscript"/>
        <sz val="11"/>
        <color theme="1"/>
        <rFont val="Calibri"/>
        <family val="2"/>
        <scheme val="minor"/>
      </rPr>
      <t>2</t>
    </r>
  </si>
  <si>
    <t>&gt;PM10 filterable</t>
  </si>
  <si>
    <t>PM2.5 – PM10 filterable</t>
  </si>
  <si>
    <t>PM2.5 filterable (black carbon)</t>
  </si>
  <si>
    <t>PM2.5 filterable (organic carbon)</t>
  </si>
  <si>
    <r>
      <t>SO</t>
    </r>
    <r>
      <rPr>
        <vertAlign val="subscript"/>
        <sz val="11"/>
        <color theme="1"/>
        <rFont val="Calibri"/>
        <family val="2"/>
        <scheme val="minor"/>
      </rPr>
      <t>x</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</si>
  <si>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</si>
  <si>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</si>
  <si>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Turbine engine, electric generation</t>
  </si>
  <si>
    <t>Turbine engine, industrial</t>
  </si>
  <si>
    <t>Turbine engine: Cogeneration, industrial</t>
  </si>
  <si>
    <t>Turbine engine, commercial</t>
  </si>
  <si>
    <t>Flame</t>
  </si>
  <si>
    <t>Steam</t>
  </si>
  <si>
    <r>
      <t>NH</t>
    </r>
    <r>
      <rPr>
        <vertAlign val="subscript"/>
        <sz val="11"/>
        <rFont val="Calibri"/>
        <family val="2"/>
        <scheme val="minor"/>
      </rPr>
      <t>3</t>
    </r>
    <r>
      <rPr>
        <sz val="11"/>
        <rFont val="Calibri"/>
        <family val="2"/>
        <scheme val="minor"/>
      </rPr>
      <t xml:space="preserve"> </t>
    </r>
  </si>
  <si>
    <r>
      <t>NO</t>
    </r>
    <r>
      <rPr>
        <vertAlign val="subscript"/>
        <sz val="11"/>
        <rFont val="Calibri"/>
        <family val="2"/>
        <scheme val="minor"/>
      </rPr>
      <t>2</t>
    </r>
  </si>
  <si>
    <t>&gt;PM10 primary</t>
  </si>
  <si>
    <t>PM2.5 – PM10 primary</t>
  </si>
  <si>
    <t>PM2.5 primary (black carbon)</t>
  </si>
  <si>
    <t>PM2.5 primary (organic carbon)</t>
  </si>
  <si>
    <t>&gt;PM10 condensable</t>
  </si>
  <si>
    <r>
      <t>SO</t>
    </r>
    <r>
      <rPr>
        <vertAlign val="subscript"/>
        <sz val="11"/>
        <rFont val="Calibri"/>
        <family val="2"/>
        <scheme val="minor"/>
      </rPr>
      <t>2</t>
    </r>
  </si>
  <si>
    <r>
      <t>CO</t>
    </r>
    <r>
      <rPr>
        <vertAlign val="subscript"/>
        <sz val="11"/>
        <rFont val="Calibri"/>
        <family val="2"/>
        <scheme val="minor"/>
      </rPr>
      <t>2</t>
    </r>
    <r>
      <rPr>
        <sz val="11"/>
        <rFont val="Calibri"/>
        <family val="2"/>
        <scheme val="minor"/>
      </rPr>
      <t xml:space="preserve"> </t>
    </r>
  </si>
  <si>
    <r>
      <t>CH</t>
    </r>
    <r>
      <rPr>
        <vertAlign val="subscript"/>
        <sz val="11"/>
        <rFont val="Calibri"/>
        <family val="2"/>
        <scheme val="minor"/>
      </rPr>
      <t>4</t>
    </r>
  </si>
  <si>
    <r>
      <t>N</t>
    </r>
    <r>
      <rPr>
        <vertAlign val="subscript"/>
        <sz val="11"/>
        <rFont val="Calibri"/>
        <family val="2"/>
        <scheme val="minor"/>
      </rPr>
      <t>2</t>
    </r>
    <r>
      <rPr>
        <sz val="11"/>
        <rFont val="Calibri"/>
        <family val="2"/>
        <scheme val="minor"/>
      </rPr>
      <t>O</t>
    </r>
  </si>
  <si>
    <t>Heavy duty vehicle, truck</t>
  </si>
  <si>
    <t>Mobile sources, light duty vehicle</t>
  </si>
  <si>
    <t>PM10 primary (black carbon)</t>
  </si>
  <si>
    <t>PM10 primary (organic carbon)</t>
  </si>
  <si>
    <t>PM10 primary (sulfate particulate)</t>
  </si>
  <si>
    <t xml:space="preserve">PM2.5 primary (black carbon) </t>
  </si>
  <si>
    <t>PM2.5 primary (sulfate particulate)</t>
  </si>
  <si>
    <t>"Mega" Source Category</t>
  </si>
  <si>
    <t>OC/BC</t>
  </si>
  <si>
    <r>
      <t>BC/PM</t>
    </r>
    <r>
      <rPr>
        <b/>
        <vertAlign val="subscript"/>
        <sz val="11"/>
        <color theme="1"/>
        <rFont val="Calibri"/>
        <family val="2"/>
        <scheme val="minor"/>
      </rPr>
      <t>2.5</t>
    </r>
  </si>
  <si>
    <t>Energy/Power</t>
  </si>
  <si>
    <t xml:space="preserve">Industrial </t>
  </si>
  <si>
    <t>Residential</t>
  </si>
  <si>
    <t>Specific Category</t>
  </si>
  <si>
    <t>Stationary Diesel</t>
  </si>
  <si>
    <t>On-road diesel</t>
  </si>
  <si>
    <t>m3</t>
  </si>
  <si>
    <t>cm3</t>
  </si>
  <si>
    <t>lb</t>
  </si>
  <si>
    <t>Btu LHV</t>
  </si>
  <si>
    <t>gal diesel</t>
  </si>
  <si>
    <t>ug</t>
  </si>
  <si>
    <t>km</t>
  </si>
  <si>
    <t>mi</t>
  </si>
  <si>
    <t>US gal</t>
  </si>
  <si>
    <t>kL</t>
  </si>
  <si>
    <t>Btu</t>
  </si>
  <si>
    <t>kJ</t>
  </si>
  <si>
    <t>L diesel</t>
  </si>
  <si>
    <t>L</t>
  </si>
  <si>
    <t>Emission factors for greenhouse gas inventories</t>
  </si>
  <si>
    <t>Development of baseline data and analysis of life cycle greenhouse gas emissions of petroleum-based fuels</t>
  </si>
  <si>
    <t>Report to Congress on Black Carbon</t>
  </si>
  <si>
    <t>A-400 DRAFT Inventory of U.S. Greenhouse Gas Emissions and Sinks: 1990–2012</t>
  </si>
  <si>
    <t>WebFIRE</t>
  </si>
  <si>
    <t>Definitions of EIA Distillate Categories and Fuels Contained in the Distillate Grouping</t>
  </si>
  <si>
    <t>U.S. Environmental Protection Agency</t>
  </si>
  <si>
    <t>National Energy Technology Laboratory</t>
  </si>
  <si>
    <t>U.S. Energy Information Administration</t>
  </si>
  <si>
    <t>2011</t>
  </si>
  <si>
    <t>2008</t>
  </si>
  <si>
    <t>2014</t>
  </si>
  <si>
    <t>2012</t>
  </si>
  <si>
    <t>Washington, DC</t>
  </si>
  <si>
    <t>Pittsburgh, PA</t>
  </si>
  <si>
    <t>EPA</t>
  </si>
  <si>
    <t>DOE</t>
  </si>
  <si>
    <t>EIA</t>
  </si>
  <si>
    <t>http://www.epa.gov/climateleadership/inventory/ghg-emissions.html</t>
  </si>
  <si>
    <t>http://www.netl.doe.gov/File%20Library/Research/Energy%20Analysis/Life%20Cycle%20Analysis/NETL-LCA-Petroleum-based-Fuels-Nov-2008.pdf</t>
  </si>
  <si>
    <t>http://www.epa.gov/blackcarbon/2012report/Chapter4.pdf</t>
  </si>
  <si>
    <t>http://www.epa.gov/climatechange/Downloads/ghgemissions/US-GHG-Inventory-2014-Annex-6-Additional-Information.pdf</t>
  </si>
  <si>
    <t>http://cfpub.epa.gov/webfire/</t>
  </si>
  <si>
    <t>http://www.eia.gov/dnav/pet/tbldefs/pet_cons_821dsta_tbldef2.asp</t>
  </si>
  <si>
    <t>March 24, 2014</t>
  </si>
  <si>
    <t>March 25, 2014</t>
  </si>
  <si>
    <t>U.S. Environmental Protection Agency (2011). Emission factors for greenhouse gas inventories. EPA. Washington, DC. http://www.epa.gov/climateleadership/inventory/ghg-emissions.html. Last Accessed: March 24, 2014</t>
  </si>
  <si>
    <t>National Energy Technology Laboratory (2008). Development of baseline data and analysis of life cycle greenhouse gas emissions of petroleum-based fuels. DOE. Pittsburgh, PA. http://www.netl.doe.gov/File%20Library/Research/Energy%20Analysis/Life%20Cycle%20Analysis/NETL-LCA-Petroleum-based-Fuels-Nov-2008.pdf. Last Accessed: March 24, 2014</t>
  </si>
  <si>
    <t>U.S. Environmental Protection Agency (2012). Report to Congress on Black Carbon. EPA. Washington, DC. http://www.epa.gov/blackcarbon/2012report/Chapter4.pdf. Last Accessed: March 25, 2014</t>
  </si>
  <si>
    <t>U.S. Environmental Protection Agency (2014). A-400 DRAFT Inventory of U.S. Greenhouse Gas Emissions and Sinks: 1990-2012. EPA. Washington, DC. http://www.epa.gov/climatechange/Downloads/ghgemissions/US-GHG-Inventory-2014-Annex-6-Additional-Information.pdf. Last Accessed: March 25, 2014</t>
  </si>
  <si>
    <t>U.S. Environmental Protection Agency (2012). WebFIRE. EPA. Washington, DC. http://cfpub.epa.gov/webfire/ Last Accessed: March 23, 2014</t>
  </si>
  <si>
    <t>U.S. Energy Information Administration (2014). Definitions of EIA Distillate Categories and Fuels Contained in the Distillate Grouping. EIA. Washington, DC. http://www.eia.gov/dnav/pet/tbldefs/pet_cons_821dsta_tbldef2.asp. Last Accessed: March 25, 2014</t>
  </si>
  <si>
    <t>Diesel emissions data EPA WebFIRE</t>
  </si>
  <si>
    <t>Filtered diesel emissions data EPA WebFIRE</t>
  </si>
  <si>
    <t>Calculated GHG Emissions</t>
  </si>
  <si>
    <t>NOx_Species</t>
  </si>
  <si>
    <t>Diesel Generator Exhaust, SPECIATE 4.2</t>
  </si>
  <si>
    <t>2007</t>
  </si>
  <si>
    <t>March 26, 2014</t>
  </si>
  <si>
    <t>U.S. Environmental Protection Agency (2007). Diesel Generator Exhaust, SPECIATE 4.2. EPA. Washington, DC. http://cfpub.epa.gov/si/speciate/ehpa_speciate_search.cfm?txtKeywords=gasoline+exhaust&amp;btnSearch=Search&amp;optProfileType=O. Last Accessed: March 26, 2014.</t>
  </si>
  <si>
    <t>Separate Publicaiton</t>
  </si>
  <si>
    <t>Diesel Exhaust, SPECIATE 4.2</t>
  </si>
  <si>
    <t>U.S. Environmental Protection Agency (2007). Diesel Exhaust, SPECIATE 4.2. EPA. Washington, DC. http://cfpub.epa.gov/si/speciate/ehpa_speciate_search.cfm?txtKeywords=gasoline+exhaust&amp;btnSearch=Search&amp;optProfileType=O. Last Accessed: March 26, 2014.</t>
  </si>
  <si>
    <t>[Reference 3]</t>
  </si>
  <si>
    <t>[Reference 4]</t>
  </si>
  <si>
    <t>Diesel Emission Scenarios</t>
  </si>
  <si>
    <t>Black Carbon Factors</t>
  </si>
  <si>
    <t>Scenario and Distillate Category Definitions</t>
  </si>
  <si>
    <t>[Reference 7]</t>
  </si>
  <si>
    <t>MOVES 2010b model</t>
  </si>
  <si>
    <t>U.S. Environmental Protection Agency OTAQ</t>
  </si>
  <si>
    <t xml:space="preserve">U.S. Environmental Protection Agency OTAQ (2012). MOVES 2010b model. EPA. Washington, DC. </t>
  </si>
  <si>
    <t>[Reference 9]</t>
  </si>
  <si>
    <t>[Reference 1]</t>
  </si>
  <si>
    <t>[Reference 2]</t>
  </si>
  <si>
    <t>[Reference 1,2,3,4,5,6,7]</t>
  </si>
  <si>
    <t>[Reference 1,2,6,9]</t>
  </si>
  <si>
    <t>[Reference 5]</t>
  </si>
  <si>
    <t>[Reference 6]</t>
  </si>
  <si>
    <t>[Reference 8]</t>
  </si>
  <si>
    <t>[kg/kg diesel] 1,3-Butadiene emissions per kg of combusted diesel</t>
  </si>
  <si>
    <t>[kg/kg diesel] Acenaphthene emissions per kg of combusted diesel</t>
  </si>
  <si>
    <t>[kg/kg diesel] Acenaphthylene emissions per kg of combusted diesel</t>
  </si>
  <si>
    <t>[kg/kg diesel] Acetaldehyde emissions per kg of combusted diesel</t>
  </si>
  <si>
    <t>[kg/kg diesel] Acrolein emissions per kg of combusted diesel</t>
  </si>
  <si>
    <t>[kg/kg diesel] Aldehydes emissions per kg of combusted diesel</t>
  </si>
  <si>
    <t>[kg/kg diesel] Benzo (a) anthracene emissions per kg of combusted diesel</t>
  </si>
  <si>
    <t>[kg/kg diesel] Benzo (a) pyrene emissions per kg of combusted diesel</t>
  </si>
  <si>
    <t>[kg/kg diesel] Benzo (b) fluoranthene emissions per kg of combusted diesel</t>
  </si>
  <si>
    <t>[kg/kg diesel] Benzo (g,h,i) perylene emissions per kg of combusted diesel</t>
  </si>
  <si>
    <t>[kg/kg diesel] Benzo (k) fluroanthene emissions per kg of combusted diesel</t>
  </si>
  <si>
    <t>[kg/kg diesel] Beryllium emissions per kg of combusted diesel</t>
  </si>
  <si>
    <t>[kg/kg diesel] Cadmium emissions per kg of combusted diesel</t>
  </si>
  <si>
    <t>[kg/kg diesel] Methane emissions per kg of combusted diesel</t>
  </si>
  <si>
    <t>[kg/kg diesel] Chromium emissions per kg of combusted diesel</t>
  </si>
  <si>
    <t>[kg/kg diesel] Chrysene emissions per kg of combusted diesel</t>
  </si>
  <si>
    <t>[kg/kg diesel] Carbon monoxide emissions per kg of combusted diesel</t>
  </si>
  <si>
    <t>[kg/kg diesel] Carbon dioxide emissions per kg of combusted diesel</t>
  </si>
  <si>
    <t>[kg/kg diesel] Dibenzo(a,h) anthracene emissions per kg of combusted diesel</t>
  </si>
  <si>
    <t>[kg/kg diesel] Ethyl Benzene emissions per kg of combusted diesel</t>
  </si>
  <si>
    <t>[kg/kg diesel] Fluroanthene emissions per kg of combusted diesel</t>
  </si>
  <si>
    <t>[kg/kg diesel] Fluorene emissions per kg of combusted diesel</t>
  </si>
  <si>
    <t>[kg/kg diesel] Formaldehyde emissions per kg of combusted diesel</t>
  </si>
  <si>
    <t>[kg/kg diesel] Indeno(1,2,3,c,d)pyrene particle emissions per kg of combusted diesel</t>
  </si>
  <si>
    <t>[kg/kg diesel] Lead emissions per kg of combusted diesel</t>
  </si>
  <si>
    <t>[kg/kg diesel] Manganese emissions per kg of combusted diesel</t>
  </si>
  <si>
    <t>[kg/kg diesel] Mercury emissions per kg of combusted diesel</t>
  </si>
  <si>
    <t>[kg/kg diesel] Nitrous oxide emissions per kg of combusted diesel</t>
  </si>
  <si>
    <t>[kg/kg diesel] Naphthalene emissions per kg of combusted diesel</t>
  </si>
  <si>
    <t>[kg/kg diesel] Ammonia emissions per kg of combusted diesel</t>
  </si>
  <si>
    <t>[kg/kg diesel] Nickel emissions per kg of combusted diesel</t>
  </si>
  <si>
    <t>[kg/kg diesel] Nitric Oxide emissions per kg of combusted diesel</t>
  </si>
  <si>
    <t>[kg/kg diesel] Nitrogen dioxide emissions per kg of combusted diesel</t>
  </si>
  <si>
    <t>[kg/kg diesel] Phenanthrene emissions per kg of combusted diesel</t>
  </si>
  <si>
    <t>[kg/kg diesel] Polycyclic aromatic hydrocarbon emissions per kg of combusted diesel</t>
  </si>
  <si>
    <t>[kg/kg diesel] Propylene emissions per kg of combusted diesel</t>
  </si>
  <si>
    <t>Diesel passenger car</t>
  </si>
  <si>
    <t>Flow</t>
  </si>
  <si>
    <t>Comment</t>
  </si>
  <si>
    <r>
      <t>Inputs</t>
    </r>
    <r>
      <rPr>
        <sz val="13.2"/>
        <color rgb="FF005842"/>
        <rFont val="Calibri"/>
        <family val="2"/>
        <scheme val="minor"/>
      </rPr>
      <t>  </t>
    </r>
  </si>
  <si>
    <t>Diesel, at refinery</t>
  </si>
  <si>
    <t>Petroleum and Coal Products Mnf./Petroleum Refineries</t>
  </si>
  <si>
    <t>ProductFlow</t>
  </si>
  <si>
    <t>l</t>
  </si>
  <si>
    <t>Transport, barge, average fuel mix</t>
  </si>
  <si>
    <t>Water Transportation/Inland Water Freight Transportation</t>
  </si>
  <si>
    <t>t*km</t>
  </si>
  <si>
    <t>Transport, combination truck, average fuel mix</t>
  </si>
  <si>
    <t>Truck Transportation/General Freight Trucking</t>
  </si>
  <si>
    <t>Transport, ocean freighter, average fuel mix</t>
  </si>
  <si>
    <t>root/Flows</t>
  </si>
  <si>
    <t>Transport, pipeline, unspecified petroleum products</t>
  </si>
  <si>
    <t>Utilities/Fossil Fuel Electric Power Generation</t>
  </si>
  <si>
    <t>Transport, train, diesel powered</t>
  </si>
  <si>
    <t>Rail Transportation/Rail Transportation</t>
  </si>
  <si>
    <r>
      <t>Outputs</t>
    </r>
    <r>
      <rPr>
        <sz val="13.2"/>
        <color rgb="FF005842"/>
        <rFont val="Calibri"/>
        <family val="2"/>
        <scheme val="minor"/>
      </rPr>
      <t>  </t>
    </r>
  </si>
  <si>
    <t>air/unspecified</t>
  </si>
  <si>
    <t>ElementaryFlow</t>
  </si>
  <si>
    <t>Carbon dioxide, fossil</t>
  </si>
  <si>
    <t>Carbon monoxide, fossil</t>
  </si>
  <si>
    <t>Hydrocarbons (other than methane)</t>
  </si>
  <si>
    <t>Methane</t>
  </si>
  <si>
    <t>Nitrogen dioxide</t>
  </si>
  <si>
    <t>Nitrogen oxide</t>
  </si>
  <si>
    <t>Nitrous oxide</t>
  </si>
  <si>
    <t>Particulates, &lt; 10 um</t>
  </si>
  <si>
    <t>PM10 from organic carbon, elemental carbon, and sulfate particulates.</t>
  </si>
  <si>
    <t>Particulates, &lt; 2.5 um</t>
  </si>
  <si>
    <t>PM2.5 from organic carbon, elemental carbon, and sulfate particulates.</t>
  </si>
  <si>
    <t>VOC, volatile organic compounds</t>
  </si>
  <si>
    <t>Nitrogen oxides</t>
  </si>
  <si>
    <t>Transport, passenger car, diesel powered</t>
  </si>
  <si>
    <t>Transit and Ground Passenger Trans./Other Transit and Ground Passenger Tran</t>
  </si>
  <si>
    <t>p*km</t>
  </si>
  <si>
    <t>Diesel passenger truck</t>
  </si>
  <si>
    <t>Transport, passenger truck, diesel powered</t>
  </si>
  <si>
    <t>HC</t>
  </si>
  <si>
    <t>PM10</t>
  </si>
  <si>
    <t>PM2.5</t>
  </si>
  <si>
    <t>kg/L diesel</t>
  </si>
  <si>
    <t>kg/kg diesel</t>
  </si>
  <si>
    <t xml:space="preserve">National Renewable Energy Laboratory </t>
  </si>
  <si>
    <t>NREL</t>
  </si>
  <si>
    <t>https://www.lcacommons.gov/nrel/process/show/a2f7a82a-cd47-436d-97af-6cdc0ed4c19d?qlookup=diesel+passenger+car&amp;max=35&amp;hfacet=&amp;hfacetCat=&amp;loc=&amp;year=&amp;dtype=&amp;crop=&amp;index=1&amp;numfound=40&amp;offset=</t>
  </si>
  <si>
    <t>https://www.lcacommons.gov/nrel/process/show/8a1a1102-a870-44fa-acd6-52c844ac181f?qlookup=diesel+passenger+truck&amp;max=35&amp;hfacet=&amp;hfacetCat=&amp;loc=&amp;year=&amp;dtype=&amp;crop=&amp;index=1&amp;numfound=114&amp;offset=</t>
  </si>
  <si>
    <t>National Renewable Energy Laboratory (2011). Transport, passenger car, diesel powered. NREL. https://www.lcacommons.gov/nrel/process/show/a2f7a82a-cd47-436d-97af-6cdc0ed4c19d?qlookup=diesel+passenger+car&amp;max=35&amp;hfacet=&amp;hfacetCat=&amp;loc=&amp;year=&amp;dtype=&amp;crop=&amp;index=1&amp;numfound=40&amp;offset=. Last Accessed: March 26, 2014</t>
  </si>
  <si>
    <t>National Renewable Energy Laboratory (2011). Transport, passenger car, diesel powered. NREL. https://www.lcacommons.gov/nrel/process/show/8a1a1102-a870-44fa-acd6-52c844ac181f?qlookup=diesel+passenger+truck&amp;max=35&amp;hfacet=&amp;hfacetCat=&amp;loc=&amp;year=&amp;dtype=&amp;crop=&amp;index=1&amp;numfound=114&amp;offset=. Last Accessed: March 26, 2014</t>
  </si>
  <si>
    <t>[Reference 10]</t>
  </si>
  <si>
    <t>[Reference 11]</t>
  </si>
  <si>
    <t>Transport, passenger truck, gasoline powered</t>
  </si>
  <si>
    <t>Mobile sources, passenger car</t>
  </si>
  <si>
    <t>Mobile sources, passenger truck</t>
  </si>
  <si>
    <t>PM2.5 (black carbon)</t>
  </si>
  <si>
    <t>PM2.5 (organic carbon)</t>
  </si>
  <si>
    <t>[Reference 5,10]</t>
  </si>
  <si>
    <t>[Reference 5,11]</t>
  </si>
  <si>
    <t>EMISSION LIST</t>
  </si>
  <si>
    <t>[kg/kg diesel] Anthracene emissions per kg of combusted diesel</t>
  </si>
  <si>
    <t>[kg/kg diesel] Arsenic emissions per kg of combusted diesel</t>
  </si>
  <si>
    <t>[kg/kg diesel] Benzene emissions per kg of combusted diesel</t>
  </si>
  <si>
    <t>[kg/kg diesel] Hydrocarbon emissions per kg of combusted diesel</t>
  </si>
  <si>
    <t>[kg/kg diesel] Isomers of xylene emissions per kg of combusted diesel</t>
  </si>
  <si>
    <t>[kg/kg diesel] Pyrene emissions per kg of combusted diesel</t>
  </si>
  <si>
    <t>[kg/kg diesel] Selenium emissions per kg of combusted diesel</t>
  </si>
  <si>
    <t>[kg/kg diesel] Sulfur dioxide emissions per kg of combusted diesel</t>
  </si>
  <si>
    <t>[kg/kg diesel] Sulfur oxides emissions per kg of combusted diesel</t>
  </si>
  <si>
    <t>[kg/kg diesel] Total organic carbon emissions per kg of combusted diesel</t>
  </si>
  <si>
    <t>[kg/kg diesel] Toluene emissions per kg of combusted diesel</t>
  </si>
  <si>
    <t>[kg/kg diesel] Volatile organic compound emissions per kg of combusted diesel</t>
  </si>
  <si>
    <t>Reciprocating, Electric Generation, Uncontrolled</t>
  </si>
  <si>
    <t>Reciprocating, Electric Generation, SCR</t>
  </si>
  <si>
    <t>Reciprocating, Industrial, Uncontrolled</t>
  </si>
  <si>
    <t>Reciprocating, Industrial, SCR</t>
  </si>
  <si>
    <t>Reciprocating, Cogeneration, Industrial, Uncontrolled</t>
  </si>
  <si>
    <t>Reciprocating, Cogeneration, Industrial, SCR</t>
  </si>
  <si>
    <t>Reciprocating, Cogeneration, Commercial, Uncontrolled</t>
  </si>
  <si>
    <t>Reciprocating, Cogeneration, Commercial, SCR</t>
  </si>
  <si>
    <t>Turbine, Electric Generation, Uncontrolled</t>
  </si>
  <si>
    <t>Turbine, Electric Generation, SCR</t>
  </si>
  <si>
    <t>Turbine, Electric Generation, Flame</t>
  </si>
  <si>
    <t>Turbine, Electric Generation, Steam</t>
  </si>
  <si>
    <t>Turbine, Industrial, Uncontrolled</t>
  </si>
  <si>
    <t>Turbine, Industrial, SCR</t>
  </si>
  <si>
    <t>Turbine, Industrial, Steam</t>
  </si>
  <si>
    <t>Turbine, Cogeneration, Industrial, Steam</t>
  </si>
  <si>
    <t>Turbine, Cogeneration, Industrial, Uncontrolled</t>
  </si>
  <si>
    <t>Turbine, Cogeneration, Industrial, SCR</t>
  </si>
  <si>
    <t>Turbine, Commercial, Uncontrolled</t>
  </si>
  <si>
    <t>Turbine, Commercial, SCR</t>
  </si>
  <si>
    <t>Turbine, Commercial, Steam</t>
  </si>
  <si>
    <t>Mobile Sources, Car</t>
  </si>
  <si>
    <t>Mobile Sources, Truck</t>
  </si>
  <si>
    <t>1_3_But</t>
  </si>
  <si>
    <t xml:space="preserve">Ace_ylene </t>
  </si>
  <si>
    <t xml:space="preserve">Ace_yde </t>
  </si>
  <si>
    <t xml:space="preserve">Ace_ene </t>
  </si>
  <si>
    <t>Benz_cene</t>
  </si>
  <si>
    <t>Benz_b_fluor</t>
  </si>
  <si>
    <t>Benz_per</t>
  </si>
  <si>
    <t xml:space="preserve">Benz_pyr </t>
  </si>
  <si>
    <t>Benz_k_fluor</t>
  </si>
  <si>
    <t>Dib_anth</t>
  </si>
  <si>
    <t>Ethyl_b</t>
  </si>
  <si>
    <t>Fluor</t>
  </si>
  <si>
    <t>Fluoran</t>
  </si>
  <si>
    <t>Form</t>
  </si>
  <si>
    <t>Ind_pyr</t>
  </si>
  <si>
    <t>Iso_xylene</t>
  </si>
  <si>
    <t>Naph</t>
  </si>
  <si>
    <t>Phen</t>
  </si>
  <si>
    <t>Prop</t>
  </si>
  <si>
    <t>SOX</t>
  </si>
  <si>
    <t>PAH</t>
  </si>
  <si>
    <t>[kg] Diesel for combustion</t>
  </si>
  <si>
    <t>[Technosphere]</t>
  </si>
  <si>
    <t>Combustion of Diesel</t>
  </si>
  <si>
    <t>This unit process includes the emissions associated with the combustion of diesel</t>
  </si>
  <si>
    <t>United States</t>
  </si>
  <si>
    <t>N/A</t>
  </si>
  <si>
    <t>No</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</si>
  <si>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diesel</t>
    </r>
    <r>
      <rPr>
        <sz val="10"/>
        <color indexed="8"/>
        <rFont val="Arial"/>
        <family val="2"/>
      </rPr>
      <t>)</t>
    </r>
  </si>
  <si>
    <t>This unit process provides a summary of relevant input and output flows associated with the combustion of diesel utilized for several downstream processes.</t>
  </si>
  <si>
    <t>5,10,11</t>
  </si>
  <si>
    <t>3,4,7</t>
  </si>
  <si>
    <t>3,4,5,7</t>
  </si>
  <si>
    <t>1,2,5,10,11</t>
  </si>
  <si>
    <t>2,6,7</t>
  </si>
  <si>
    <t>Diesel_Filter1</t>
  </si>
  <si>
    <t>Diesel_GHG</t>
  </si>
  <si>
    <t>Diesel Scenarios</t>
  </si>
  <si>
    <t>Black Carbon</t>
  </si>
  <si>
    <t>Definitions of the scenarios and distillate categories used</t>
  </si>
  <si>
    <t>Definitions</t>
  </si>
  <si>
    <t>Raw data from EPA WebFIRE</t>
  </si>
  <si>
    <t>Filtered data from EPA WebFIRE</t>
  </si>
  <si>
    <t>EPA black carbon factors</t>
  </si>
  <si>
    <t>Relevant emissions associated with each diesel scenario</t>
  </si>
  <si>
    <t>Stationary and mobile NOx species as a function of rated power or cycle</t>
  </si>
  <si>
    <t>[Assumption 1]</t>
  </si>
  <si>
    <t>Black carbon</t>
  </si>
  <si>
    <t>Organic carbon</t>
  </si>
  <si>
    <t>PM2.5 – PM10</t>
  </si>
  <si>
    <t>PM10_Great</t>
  </si>
  <si>
    <t>[kg/kg diesel] Particulate matter greater than 10 microns emissions per kg of combusted diesel</t>
  </si>
  <si>
    <t>[kg/kg diesel] Particulate matter between 2.5 and 10 microns emissions per kg of combusted diesel</t>
  </si>
  <si>
    <t>PM2.5_PM10</t>
  </si>
  <si>
    <t>&gt;PM10</t>
  </si>
  <si>
    <t>BC</t>
  </si>
  <si>
    <t>OC</t>
  </si>
  <si>
    <t>[kg/kg diesel] Particulate matter less than 2.5 microns emissions per kg of combusted diesel</t>
  </si>
  <si>
    <t>[kg/kg diesel] Black carbon particulates less than 2.5 microns emissions per kg of combusted diesel</t>
  </si>
  <si>
    <t>[kg/kg diesel] Organic carbon  particulates less than 2.5 microns emissions per kg of combusted diesel</t>
  </si>
  <si>
    <t>[kg/kg diesel] Organic carbon particulates less than 2.5 microns emissions per kg of combusted diesel</t>
  </si>
  <si>
    <t>Methane [Organic emissions to air]</t>
  </si>
  <si>
    <t>Carbon monoxide [Inorganic emissions to air]</t>
  </si>
  <si>
    <t>Carbon dioxide [Inorganic emissions to air]</t>
  </si>
  <si>
    <t>Nitrous oxide (laughing gas) [Inorganic emissions to air]</t>
  </si>
  <si>
    <t>Ammonia [Inorganic emissions to air]</t>
  </si>
  <si>
    <t>Nitrogen monoxide [Inorganic emissions to air]</t>
  </si>
  <si>
    <t>Nitrogen dioxide [Inorganic emissions to air]</t>
  </si>
  <si>
    <t>Dust (&gt; PM10) [Particles to air]</t>
  </si>
  <si>
    <t>Dust (PM2,5 - PM10) [Particles to air]</t>
  </si>
  <si>
    <t>Black carbon [Particles to air]</t>
  </si>
  <si>
    <t>Sulphur dioxide [Inorganic emissions to air]</t>
  </si>
  <si>
    <t>Sulphur oxide [Inorganic emissions to air]</t>
  </si>
  <si>
    <t>TOC, Total Organic Carbon [unspecified]</t>
  </si>
  <si>
    <t>NMVOC (unspecified) [Group NMVOC to air]</t>
  </si>
  <si>
    <t>Acenaphthene [unspecified]</t>
  </si>
  <si>
    <t>Acenaphthylene [Organic emissions to air (group VOC)]</t>
  </si>
  <si>
    <t>Acetaldehyde (Ethanal) [Group NMVOC to air]</t>
  </si>
  <si>
    <t>Acrolein [Group NMVOC to air]</t>
  </si>
  <si>
    <t>Aldehyde (unspecified) [Group NMVOC to air]</t>
  </si>
  <si>
    <t>Anthracene [Group PAH to air]</t>
  </si>
  <si>
    <t>Benzene [Group NMVOC to air]</t>
  </si>
  <si>
    <t>Benzo{a}anthracene [Group PAH to air]</t>
  </si>
  <si>
    <t>Benzo{a}pyrene [Group PAH to air]</t>
  </si>
  <si>
    <t>Benzo{b}fluoranthene [Group PAH to air]</t>
  </si>
  <si>
    <t>Benzo{ghi}perylene [Group PAH to air]</t>
  </si>
  <si>
    <t>Benzo{k}fluoranthene [Group PAH to air]</t>
  </si>
  <si>
    <t>Beryllium [Inorganic emissions to air]</t>
  </si>
  <si>
    <t>Cadmium [Heavy metals to air]</t>
  </si>
  <si>
    <t>Chrysene [Group PAH to air]</t>
  </si>
  <si>
    <t>Dibenz(a,h)anthracene [Group PAH to air]</t>
  </si>
  <si>
    <t>Ethyl benzene [Group NMVOC to air]</t>
  </si>
  <si>
    <t>[kg/kg diesel] Fluoroanthene emissions per kg of combusted diesel</t>
  </si>
  <si>
    <t>Fluoranthene [Group NMVOC to air]</t>
  </si>
  <si>
    <t>Fluorene [Group NMVOC to air]</t>
  </si>
  <si>
    <t>Formaldehyde (methanal) [Group NMVOC to air]</t>
  </si>
  <si>
    <t>Hydrocarbons (unspecified) [Organic emissions to air (group VOC)]</t>
  </si>
  <si>
    <t>Indeno[1,2,3-cd]pyrene [Group PAH to air]</t>
  </si>
  <si>
    <t>Xylene (dimethyl benzene) [Group NMVOC to air]</t>
  </si>
  <si>
    <t>Lead [Heavy metals to air]</t>
  </si>
  <si>
    <t>Manganese [Heavy metals to air]</t>
  </si>
  <si>
    <t>Mercury [Heavy metals to air]</t>
  </si>
  <si>
    <t>Naphthalene [Group PAH to air]</t>
  </si>
  <si>
    <t>Phenanthrene [Group PAH to air]</t>
  </si>
  <si>
    <t>Dust (PM2.5) [Particles to air]</t>
  </si>
  <si>
    <t>Polycyclic aromatic hydrocarbons (carcinogenic) [Group PAH to air]</t>
  </si>
  <si>
    <t>Propene (propylene) [Group NMVOC to air]</t>
  </si>
  <si>
    <t>Pyrene [Group PAH to air]</t>
  </si>
  <si>
    <t>Selenium [Heavy metals to air]</t>
  </si>
  <si>
    <t>Toluene (methyl benzene) [Group NMVOC to air]</t>
  </si>
  <si>
    <t>Diesel [Refinery products]</t>
  </si>
  <si>
    <t>kg/kg</t>
  </si>
  <si>
    <t>Reference flow</t>
  </si>
  <si>
    <t>But_1_3</t>
  </si>
  <si>
    <t>PM25_PM10</t>
  </si>
  <si>
    <t>PM25</t>
  </si>
  <si>
    <t>Organic carbon [Emissions to air]</t>
  </si>
  <si>
    <t>Nickel (+II) [Heavy metals to air]</t>
  </si>
  <si>
    <t>1,3-Butadiene [Group NMVOC to air]</t>
  </si>
  <si>
    <t>Chromium (unspecified) [Heavy metals to air]</t>
  </si>
  <si>
    <t>Arsenic (+V) [Heavy metals to air]</t>
  </si>
  <si>
    <t>Reference</t>
  </si>
  <si>
    <t>Diesel-fueled stationary reciprocating internal combustion engines (RICE) with a heat input rate (HHV) less than 100 million BTU/hr</t>
  </si>
  <si>
    <t>90-98</t>
  </si>
  <si>
    <t>50-95</t>
  </si>
  <si>
    <t>SCR average efficiency</t>
  </si>
  <si>
    <t>SCR efficiency range (%)</t>
  </si>
  <si>
    <t>Gas turbine (fuel not specified)</t>
  </si>
  <si>
    <t>70-90</t>
  </si>
  <si>
    <t>Nox</t>
  </si>
  <si>
    <t>State of New Jersey</t>
  </si>
  <si>
    <t>Reference #12</t>
  </si>
  <si>
    <t>Reference #13</t>
  </si>
  <si>
    <t>State of the Art (SOTA) Manual for Reciprocating Internal Combustion Engines</t>
  </si>
  <si>
    <t>2003</t>
  </si>
  <si>
    <t>Nitrogen Oxides (NOx), Why and How They Are Controlled</t>
  </si>
  <si>
    <t>1999</t>
  </si>
  <si>
    <t>NOx_Reduction</t>
  </si>
  <si>
    <t xml:space="preserve">This unit process is composed of this document and the file, DF_Stage3_Diesel_Combustion.02.doc, which provides additional details regarding calculations, data quality, and references as relevant. </t>
  </si>
  <si>
    <t>NOx reduction factors for the diesel scenarios including SCR and SNR NOx control technologies</t>
  </si>
  <si>
    <t>Combustion Technology</t>
  </si>
  <si>
    <t>Original</t>
  </si>
  <si>
    <t>Added NOx emission reduction factors for scenarios that include NOx reduction technology</t>
  </si>
  <si>
    <t>http://www.google.com/url?sa=t&amp;rct=j&amp;q=&amp;esrc=s&amp;source=web&amp;cd=1&amp;ved=0CB4QFjAA&amp;url=http%3A%2F%2Fwww.nj.gov%2Fdep%2Faqpp%2Fdownloads%2Fsota%2Fsota13.doc&amp;ei=c8eZVIu7CoP2yQTz94GgAw&amp;usg=AFQjCNHyok7-VQjOmgWyrnzImuwin7JLMA&amp;bvm=bv.82001339,d.aWw</t>
  </si>
  <si>
    <t>December 23, 2014</t>
  </si>
  <si>
    <t>http://www.google.com/url?sa=t&amp;rct=j&amp;q=&amp;esrc=s&amp;source=web&amp;cd=1&amp;ved=0CB4QFjAA&amp;url=http%3A%2F%2Fwww.epa.gov%2Fttncatc1%2Fdir1%2Ffnoxdoc.pdf&amp;ei=PsiZVPiUB4mVyQSOyYCgAw&amp;usg=AFQjCNGu6k86L7ZWQLyNOjAkEdt__uHFqg&amp;bvm=bv.82001339,d.aWw</t>
  </si>
  <si>
    <t>U.S. Environmental Protection Agency Clean Air Technology Center</t>
  </si>
  <si>
    <t>State of New Jersey Department of Environmental Protection Division of Air Quality</t>
  </si>
  <si>
    <t>State of New Jersey Department of Environmental Protection Division of Air Quality (2003). State of the Art (SOTA) Manual for Reciprocating Internal Combustion Engines. State of New Jersey. http://www.google.com/url?sa=t&amp;rct=j&amp;q=&amp;esrc=s&amp;source=web&amp;cd=1&amp;ved=0CB4QFjAA&amp;url=http%3A%2F%2Fwww.nj.gov%2Fdep%2Faqpp%2Fdownloads%2Fsota%2Fsota13.doc&amp;ei=c8eZVIu7CoP2yQTz94GgAw&amp;usg=AFQjCNHyok7-VQjOmgWyrnzImuwin7JLMA&amp;bvm=bv.82001339,d.aWw</t>
  </si>
  <si>
    <t>U.S. Environmental Protection Agency Clean Air Technology Center (1999). Nitrogen Oxides (NOx), Why and How They Are Controlled. EPA. http://www.google.com/url?sa=t&amp;rct=j&amp;q=&amp;esrc=s&amp;source=web&amp;cd=1&amp;ved=0CB4QFjAA&amp;url=http%3A%2F%2Fwww.epa.gov%2Fttncatc1%2Fdir1%2Ffnoxdoc.pdf&amp;ei=PsiZVPiUB4mVyQSOyYCgAw&amp;usg=AFQjCNGu6k86L7ZWQLyNOjAkEdt__uHFqg&amp;bvm=bv.82001339,d.aWw</t>
  </si>
  <si>
    <t>External Combustion Boilers</t>
  </si>
  <si>
    <t>Distillate Oil</t>
  </si>
  <si>
    <t>10-100 Million Btu/hr **</t>
  </si>
  <si>
    <t>CO emissions may increase by factors of 10 to 100 if the unit is improperly operated or not well maintained.  Emission factor for CO2 from oil combustion should be calculated using lb CO2/1000 gal oil = 259 C (distillate) or 288 C (residential).</t>
  </si>
  <si>
    <t>EPA.  September, 1998.  Section 1.3, Fuel Oil Combustion.  In: Compilation of Air Pollutant Emission Factors, Volume 1: Stationary Point and Area Sources, Fifth Edition, AP-42, Supplement E.  U.S. Environmental Protection Agency, Office of Air Quality Planning and Standards.  Research Triangle Park, North Carolina.</t>
  </si>
  <si>
    <t>74-82-8</t>
  </si>
  <si>
    <t>Volatile organic compound emissions can increase by several orders of magnitude if the boiler is improperly operated or is not well maintained.</t>
  </si>
  <si>
    <t>Test results indicate that at least 95% by weight of NOx is NO for all boiler types.</t>
  </si>
  <si>
    <t>Factor is for operation with all controls, or uncontrolled.  No data are available for numbers 3, 4, and 5 oil.  For number 3 oil, use the factors provided for number 2 oil.  For numbers 4 and 5 oil, use the factors provided for number 6 oil.  65% of the condensable PM is inorganic; 35% of the condensable PM is organic</t>
  </si>
  <si>
    <t>Factor is derived:  12% of the PM, total factor</t>
  </si>
  <si>
    <t>1.42E2*S</t>
  </si>
  <si>
    <t>To determine EF in lb/ton, multiply the EF provided by the weight percent sulfur (S).</t>
  </si>
  <si>
    <t>Sulfur trioxide</t>
  </si>
  <si>
    <t>2E0*S</t>
  </si>
  <si>
    <t>Total non-methane organic compounds (TNMOC)</t>
  </si>
  <si>
    <t>Factor is derived:  50% of the PM, total factor</t>
  </si>
  <si>
    <t>EPA.  1995.  Section 1.3, Fuel Oil Combustion.  In: Compilation of Air Pollutant Emission Factors, Volume 1: Stationary Point and Area Sources, Fifth Edition, AP-42.  U.S. Environmental Protection Agency, Office of Air Quality Planning and Standards.  Research Triangle Park, North Carolina.</t>
  </si>
  <si>
    <t>1.436E2 * (% Sulfur Content)</t>
  </si>
  <si>
    <t>Multiply the emission factor provided by the weight percent sulfur content of the fuel to obtain emission factor in lb/activity units.</t>
  </si>
  <si>
    <t>&lt; 10 Million Btu/hr **</t>
  </si>
  <si>
    <t>Derived factor:  55% of PM, total factor.</t>
  </si>
  <si>
    <t>Derived factor:  42% of PM, total factor.</t>
  </si>
  <si>
    <t>Grades 1 and 2 Oil</t>
  </si>
  <si>
    <t>FLUE GAS RECIRCULATION</t>
  </si>
  <si>
    <t>Distillate Oil (No. 1 &amp; 2)</t>
  </si>
  <si>
    <t>CO emissions may increase by factors of 10 to 100 if the unit is improperly operated or not well maintained.</t>
  </si>
  <si>
    <t>Test results indicate that at least 95% by weight of NOx is NO for all boiler types except residential furnaces, where about 75% is NO.  For utility vertical boilers use 105 lb/1000 gallons at full load and normal (&gt;15%) excess air.</t>
  </si>
  <si>
    <t>Does not include condensible PM.  Filterable PM is that particulate collected on or prior to the filter of an EPA Method 5 (or equivalent) sampling train.</t>
  </si>
  <si>
    <t>Derived factor:  50% of PM-FIL factor.  Assumes low-NOx burner and flue gas recirculation controls have no affect in PM10-FIL emissions.</t>
  </si>
  <si>
    <t>Derived factor:  12.5% of PM-FIL factor.  Assumes low-NOx burner and flue gas recirculation controls have no affect in PM25-FIL emissions.</t>
  </si>
  <si>
    <t>5.7E0*S</t>
  </si>
  <si>
    <t>Derived factor:  55% of PM-FIL factor.  Assumes low-NOx burner and flue gas recirculation controls have no affect in PM10-FIL emissions.</t>
  </si>
  <si>
    <t>Derived factor:  42% of PM-FIL factor.  Assumes low-NOx burner and flue gas recirculation controls have no affect in PM25-FIL emissions.</t>
  </si>
  <si>
    <t>LOW NOX BURNERS</t>
  </si>
  <si>
    <t>Stationary Source Fuel Combustion</t>
  </si>
  <si>
    <t>Total: All Combustor Types</t>
  </si>
  <si>
    <t>organic compound emissions can increase by several orders of magnitude if the boiler is improperly operated or is not well maintained.</t>
  </si>
  <si>
    <t>Expressed as NO2.  For residential furnaces, approx 75% of NOx is NO.</t>
  </si>
  <si>
    <t>10024-97-2</t>
  </si>
  <si>
    <t>Corrected in Supp A.</t>
  </si>
  <si>
    <t>Emission factor for Pre-1970's burner designs.</t>
  </si>
  <si>
    <t>Based on data from new burner designs.  Pre-1970's burner designs may emit filterable PM as high as 3.0 lb/1000 gallons.</t>
  </si>
  <si>
    <t>To determine EF in lb/ton, multiply the EF provided by the weight percent sulfur.  S=% Sulfur content.</t>
  </si>
  <si>
    <t>Reported as NMTOC.  Organic compound emissions can increase by several orders of magnitude if the boiler is improperly operated or is not well maintained.</t>
  </si>
  <si>
    <t>Total Area Source Fuel Combustion</t>
  </si>
  <si>
    <t>Total: Boilers and IC Engines</t>
  </si>
  <si>
    <t>External Combustion Boilers, industrial, distillate oil, 10-100 Million Btu/hr, uncontrolled</t>
  </si>
  <si>
    <t>External Combustion Boilers, industrial, distillate oil, 10-100 Million Btu/hr, SCR</t>
  </si>
  <si>
    <t>External Combustion Boilers, industrial, distillate oil, 10-100 Million Btu/hr, SNCR</t>
  </si>
  <si>
    <t>External Combustion Boilers, industrial, distillate oil, &lt;10 Million Btu/hr, uncontrolled</t>
  </si>
  <si>
    <t>External Combustion Boilers, industrial, distillate oil, &lt;10 Million Btu/hr, SCR</t>
  </si>
  <si>
    <t>External Combustion Boilers, industrial, distillate oil, &lt;10 Million Btu/hr, SNCR</t>
  </si>
  <si>
    <t>External Combustion Boilers, commercial/institutional distillate oil, 10-100 Million Btu/hr, uncontrolled</t>
  </si>
  <si>
    <t>External Combustion Boilers, commercial/institutional distillate oil, 10-100 Million Btu/hr, SCR</t>
  </si>
  <si>
    <t>External Combustion Boilers, commercial/institutional distillate oil, 10-100 Million Btu/hr, SNCR</t>
  </si>
  <si>
    <t>External Combustion Boilers, commercial/institutional distillate oil, &lt;10 Million Btu/hr, uncontrolled</t>
  </si>
  <si>
    <t>External Combustion Boilers, commercial/institutional distillate oil, &lt;10 Million Btu/hr, SCR</t>
  </si>
  <si>
    <t>External Combustion Boilers, commercial/institutional distillate oil, &lt;10 Million Btu/hr, SNCR</t>
  </si>
  <si>
    <t>External Combustion Boilers, industrial, No. 2 oil, &gt;100 Million Btu/hr, Flue Gas Recirculation</t>
  </si>
  <si>
    <t>External Combustion Boilers, industrial, No. 2 oil, &gt;100 Million Btu/hr, Low NOX burners</t>
  </si>
  <si>
    <t>External Combustion Boilers, commercial/institutional, No. 2 oil, &gt;100 Million Btu/hr, Flue Gas Recirculation</t>
  </si>
  <si>
    <t>External Combustion Boilers, commercial/institutional, No. 2 oil, &gt;100 Million Btu/hr, Low NOX burners</t>
  </si>
  <si>
    <t>External Combustion Boilers, electric generation, No. 2 oil, &gt;100 Million Btu/hr, Low NOX burners</t>
  </si>
  <si>
    <t>External Combustion Boilers, electric generation, No. 2 oil, &gt;100 Million Btu/hr, Flue Gas Recirculation</t>
  </si>
  <si>
    <t>External Combustion Boilers, electric generation, No. 2 oil, &gt;100 Million Btu/hr, uncontrolled</t>
  </si>
  <si>
    <t>Methane (lb/1000gal)</t>
  </si>
  <si>
    <r>
      <t>SO</t>
    </r>
    <r>
      <rPr>
        <vertAlign val="subscript"/>
        <sz val="11"/>
        <color theme="1"/>
        <rFont val="Calibri"/>
        <family val="2"/>
        <scheme val="minor"/>
      </rPr>
      <t xml:space="preserve">3 </t>
    </r>
    <r>
      <rPr>
        <sz val="11"/>
        <color theme="1"/>
        <rFont val="Calibri"/>
        <family val="2"/>
        <scheme val="minor"/>
      </rPr>
      <t>(lb/1000)</t>
    </r>
  </si>
  <si>
    <t>SO3</t>
  </si>
  <si>
    <t>External Combustion Boilers, industrial, No. 2 oil, &gt;100 Million Btu/hr, uncontrolled</t>
  </si>
  <si>
    <t>External Combustion Boilers, commercial/institutional, No. 2 oil, &gt;100 Million Btu/hr, uncontrolled</t>
  </si>
  <si>
    <t>Nitrous Oxide (lb/1000 gal)</t>
  </si>
  <si>
    <t>Nitrous Oxide</t>
  </si>
  <si>
    <t>Copper (lb/10^12 Btu)</t>
  </si>
  <si>
    <t>Zinc (lb/10^12 Btu)</t>
  </si>
  <si>
    <t xml:space="preserve"> </t>
  </si>
  <si>
    <t>http://www.epa.gov/air/particles/measures/pm_control_measures_tables_ver1.pdf</t>
  </si>
  <si>
    <t>Distillate Oil Combustion</t>
  </si>
  <si>
    <t>Aux</t>
  </si>
  <si>
    <t>Main</t>
  </si>
  <si>
    <t xml:space="preserve">Include marine tab in UP that includes the ratio table and explain its use (could be used for more specific auxiliary information </t>
  </si>
  <si>
    <t>Main Engine</t>
  </si>
  <si>
    <t>Auxilliary Engine</t>
  </si>
  <si>
    <t>Residual Oil</t>
  </si>
  <si>
    <t>Marine Distillate</t>
  </si>
  <si>
    <t>Brake Specific Fuel Consumption (BSFC, g/kWh operation)</t>
  </si>
  <si>
    <t>GREET Marine information</t>
  </si>
  <si>
    <t>2.3) Fuel Consumption, Emissions for Residual Oil, Marine Distillate, FT Diesel, Renewable Diesel &amp; Biodiesel (B20)</t>
  </si>
  <si>
    <t>Boilers, Industrial, 10-100 Million Btu/hr, Uncontrolled</t>
  </si>
  <si>
    <t>Boilers, Industrial, 10-100 Million Btu/hr, SCR</t>
  </si>
  <si>
    <t>Boilers, Industrial, 10-100 Million Btu/hr, SNCR</t>
  </si>
  <si>
    <t>Boilers, Industrial, &lt;10 Million Btu/hr, Uncontrolled</t>
  </si>
  <si>
    <t>Boilers, Industrial, &lt;10 Million Btu/hr, SCR</t>
  </si>
  <si>
    <t>Boilers, Industrial, &lt;10 Million Btu/hr, SNCR</t>
  </si>
  <si>
    <t>Boilers, Industrial, &gt;100 Million Btu/hr, uncontrolled</t>
  </si>
  <si>
    <t>Boilers, Industrial, &gt;100 Million Btu/hr, Flue Gas Recirculation</t>
  </si>
  <si>
    <t>Boilers, Industrial, &gt;100 Million Btu/hr, Low NOX burners</t>
  </si>
  <si>
    <t>Boilers, Commercial/Institutional, 10-100 Million Btu/hr, Uncontrolled</t>
  </si>
  <si>
    <t>Boilers, Commercial/Institutional, 10-100 Million Btu/hr, SCR</t>
  </si>
  <si>
    <t>Boilers, Commercial/Institutional, 10-100 Million Btu/hr, SNCR</t>
  </si>
  <si>
    <t>Boilers, Commercial/Institutional, &lt;10 Million Btu/hr, Uncontrolled</t>
  </si>
  <si>
    <t>Boilers, Commercial/Institutional, &lt;10 Million Btu/hr, SCR</t>
  </si>
  <si>
    <t>Boilers, Commercial/Institutional, &lt;10 Million Btu/hr, SNCR</t>
  </si>
  <si>
    <t>Boilers, Commercial/Institutional, &gt;100 Million Btu/hr, Uncontrolled</t>
  </si>
  <si>
    <t>Boilers, Commercial/Institutional, &gt;100 Million Btu/hr, Flue Gas Recirculation</t>
  </si>
  <si>
    <t>Boilers, Commercial/Institutional, &gt;100 Million Btu/hr, Low NOX burners</t>
  </si>
  <si>
    <t>Boilers, Electric Generation, &gt;100 Million Btu/hr, uncontrolled</t>
  </si>
  <si>
    <t>Boilers, Electric Generation, &gt;100 Million Btu/hr, Flue Gas Recirculation</t>
  </si>
  <si>
    <t>Boilers, Electric Generation, &gt;100 Million Btu/hr, Low NOX burners</t>
  </si>
  <si>
    <t>Marine Vessel, Category 2 Engine, Residual Oil</t>
  </si>
  <si>
    <t>Marine Vessel, Category 2 Engine, Marine Distillate</t>
  </si>
  <si>
    <t>Marine Vessel, Category 3 Engine, Residual Oil</t>
  </si>
  <si>
    <t>Marine Vessel, Category 3 Engine, Marine Distillate</t>
  </si>
  <si>
    <t>Marine Vessel, Auxiliary Engine, Residual Oil</t>
  </si>
  <si>
    <t>Marine Vessel, Auxiliary Engine, Marine Distillate</t>
  </si>
  <si>
    <t>All external combustion scenarios are in lb/1000 Gal</t>
  </si>
  <si>
    <t>Marine Vessel, Category 2 Engine, Residual Oil (g/kWh)</t>
  </si>
  <si>
    <t>Marine Vessel, Category 2 Engine, Marine Distillate (g/kWh)</t>
  </si>
  <si>
    <t>Marine Vessel, Category 3 Engine, Residual Oil (g/kWh)</t>
  </si>
  <si>
    <t>Marine Vessel, Category 3 Engine, Marine Distillate (g/kWh)</t>
  </si>
  <si>
    <t>Marine Vessel, Auxiliary Engine, Residual Oil (g/kWh)</t>
  </si>
  <si>
    <t>Marine Vessel, Auxiliary Engine, Marine Distillate (g/kWh)</t>
  </si>
  <si>
    <t>Marine Vessel, Residual Oil</t>
  </si>
  <si>
    <t>Marine Vessel, Marine Distillate</t>
  </si>
  <si>
    <t>Species</t>
  </si>
  <si>
    <t>Industrial Boiler, 10-100 Million Btu/hr</t>
  </si>
  <si>
    <t>SNCR</t>
  </si>
  <si>
    <t>Industrial Boiler, &lt;10 Million Btu/hr</t>
  </si>
  <si>
    <t>Industrial Boiler, &gt;100 Million Btu/hr</t>
  </si>
  <si>
    <t>Flue Gas Recirculation</t>
  </si>
  <si>
    <r>
      <t>Low NO</t>
    </r>
    <r>
      <rPr>
        <vertAlign val="subscript"/>
        <sz val="11"/>
        <color theme="1"/>
        <rFont val="Calibri"/>
        <family val="2"/>
        <scheme val="minor"/>
      </rPr>
      <t>x</t>
    </r>
    <r>
      <rPr>
        <sz val="11"/>
        <color theme="1"/>
        <rFont val="Calibri"/>
        <family val="2"/>
        <scheme val="minor"/>
      </rPr>
      <t xml:space="preserve"> Burners</t>
    </r>
  </si>
  <si>
    <t>Commercial/Institutional Boiler, 10-100 Million Btu/hr</t>
  </si>
  <si>
    <t>Commercial/Institutional Boiler, &lt;10 Million Btu/hr</t>
  </si>
  <si>
    <t>Commercial/Institutional Boiler, &gt;100 Million Btu/hr</t>
  </si>
  <si>
    <t>Electric Generation Boiler, &gt;100 Million Btu/hr</t>
  </si>
  <si>
    <r>
      <t>Low NO</t>
    </r>
    <r>
      <rPr>
        <b/>
        <vertAlign val="subscript"/>
        <sz val="11"/>
        <color theme="1"/>
        <rFont val="Calibri"/>
        <family val="2"/>
        <scheme val="minor"/>
      </rPr>
      <t>x</t>
    </r>
    <r>
      <rPr>
        <b/>
        <sz val="11"/>
        <color theme="1"/>
        <rFont val="Calibri"/>
        <family val="2"/>
        <scheme val="minor"/>
      </rPr>
      <t xml:space="preserve"> Burners</t>
    </r>
  </si>
  <si>
    <t>Category 2 Engine</t>
  </si>
  <si>
    <t>Category 3 Engine</t>
  </si>
  <si>
    <t>Auxiliary Engine</t>
  </si>
  <si>
    <t>January 5, 2015</t>
  </si>
  <si>
    <t xml:space="preserve"> EPA’s Office of Air Quality Planning
and Standards</t>
  </si>
  <si>
    <t>Reference #14</t>
  </si>
  <si>
    <t>Industrial, Commercial, and Institutional (ICI) Boilers</t>
  </si>
  <si>
    <t>Reference #15</t>
  </si>
  <si>
    <t>1994</t>
  </si>
  <si>
    <t>http://web.sraproject.org/wp-content/uploads/2007/12/developmentandselectionofammoniaemissionfactors.pdf</t>
  </si>
  <si>
    <t>Additional Emission Factors for Diesel Combustion</t>
  </si>
  <si>
    <t>These data were obtained from EPA documents [References 15, 16]. Species and reference information can be found next to the corresponding table.</t>
  </si>
  <si>
    <t>These data have been applied to all scenarios with distillate combustion. Table 10 in AP-42 1.3 provides the data for SCC codes for boilers &gt;100 MMBtu, but it is assumed that these species are emitted during diesel combustion, regardless of the capacity of the boiler.    [Reference 15, Assumption 2]</t>
  </si>
  <si>
    <r>
      <t>CO</t>
    </r>
    <r>
      <rPr>
        <vertAlign val="subscript"/>
        <sz val="11"/>
        <color theme="1"/>
        <rFont val="Calibri"/>
        <family val="2"/>
        <scheme val="minor"/>
      </rPr>
      <t xml:space="preserve">2 </t>
    </r>
    <r>
      <rPr>
        <sz val="11"/>
        <color theme="1"/>
        <rFont val="Calibri"/>
        <family val="2"/>
        <scheme val="minor"/>
      </rPr>
      <t>emissions for distillate (No. 2) fuel oil  for all combustion types. [Reference 15, Assumption 3]</t>
    </r>
  </si>
  <si>
    <t>Ammonia emissions for External Combustion Boilers &gt;100 million Btu/hr. [Reference 16]</t>
  </si>
  <si>
    <r>
      <t>Formaldehyde (HCOH) and Nitrous Oxides (N</t>
    </r>
    <r>
      <rPr>
        <vertAlign val="subscript"/>
        <sz val="11"/>
        <color theme="1"/>
        <rFont val="Calibri"/>
        <family val="2"/>
        <scheme val="minor"/>
      </rPr>
      <t>2</t>
    </r>
    <r>
      <rPr>
        <sz val="11"/>
        <color theme="1"/>
        <rFont val="Calibri"/>
        <family val="2"/>
        <scheme val="minor"/>
      </rPr>
      <t>O) emissions data for all combustion types. [Reference 15, Assumptions 4 &amp; 5]</t>
    </r>
  </si>
  <si>
    <r>
      <t>Equivalent CH</t>
    </r>
    <r>
      <rPr>
        <vertAlign val="subscript"/>
        <sz val="11"/>
        <color theme="1"/>
        <rFont val="Calibri"/>
        <family val="2"/>
        <scheme val="minor"/>
      </rPr>
      <t>4</t>
    </r>
    <r>
      <rPr>
        <sz val="11"/>
        <color theme="1"/>
        <rFont val="Calibri"/>
        <family val="2"/>
        <scheme val="minor"/>
      </rPr>
      <t xml:space="preserve"> emission factors for industry and electric generation. With this similarity in mind, the WEBFIRE emissions data for industrial boilers was used for electricity generation boilers. [Reference 17, Assumption 7]</t>
    </r>
  </si>
  <si>
    <t>PM 10 filterable and PM 2.5 filterable emissions data for all industrial boilers &gt;100 million Btu/hr. [Reference 15]</t>
  </si>
  <si>
    <t>Assumed that diesel contains 0.3 percent sulfur (by weight) as defined in Reference 15 (See Diesel_EmissionsTables).</t>
  </si>
  <si>
    <t>From AP 42, Section 1.3: "Distillate oils are more volatile and less viscous than residual oils. They have negligible nitrogen and ash contents and usually contain less than 0.3 percent sulfur (by weight)." Sulfur oxide emissions for all external combustion scenarios have been estimated using the formula and sulfur content defined by AP 42 [Reference 15, Assumption 9]</t>
  </si>
  <si>
    <t>http://www.epa.gov/ttnchie1/eiip/techreport/volume02/ii14_july2001.pdf</t>
  </si>
  <si>
    <t>[Reference 18, Assumption 9]</t>
  </si>
  <si>
    <t>[Assumption 11]</t>
  </si>
  <si>
    <r>
      <t>For industrial boilers, the average BC/PM</t>
    </r>
    <r>
      <rPr>
        <vertAlign val="subscript"/>
        <sz val="11"/>
        <color theme="1"/>
        <rFont val="Calibri"/>
        <family val="2"/>
        <scheme val="minor"/>
      </rPr>
      <t>2.5</t>
    </r>
    <r>
      <rPr>
        <sz val="11"/>
        <color theme="1"/>
        <rFont val="Calibri"/>
        <family val="2"/>
        <scheme val="minor"/>
      </rPr>
      <t xml:space="preserve"> ratio was used. Sector-specific ratios (e.g. Lime Kiln, Cement Production, etc. ) can be found in Reference 5, Table 4-2.</t>
    </r>
  </si>
  <si>
    <t>[Assumption 12]</t>
  </si>
  <si>
    <r>
      <t>For commercial boilers, the residential BC/PM</t>
    </r>
    <r>
      <rPr>
        <vertAlign val="subscript"/>
        <sz val="11"/>
        <color theme="1"/>
        <rFont val="Calibri"/>
        <family val="2"/>
        <scheme val="minor"/>
      </rPr>
      <t>2.5</t>
    </r>
    <r>
      <rPr>
        <sz val="11"/>
        <color theme="1"/>
        <rFont val="Calibri"/>
        <family val="2"/>
        <scheme val="minor"/>
      </rPr>
      <t xml:space="preserve"> ratio was used.</t>
    </r>
  </si>
  <si>
    <t>[Assumption 13]</t>
  </si>
  <si>
    <t>Marine Vessel Emissions</t>
  </si>
  <si>
    <t>[Reference 20]</t>
  </si>
  <si>
    <t>[Reference 21]</t>
  </si>
  <si>
    <t>[Reference 19]</t>
  </si>
  <si>
    <t>Example conversion to kg emissions/kg diesel combusted:</t>
  </si>
  <si>
    <t xml:space="preserve">CO emissions for a catergory 2 engine using marine distillate: </t>
  </si>
  <si>
    <t>g/kWh operation</t>
  </si>
  <si>
    <t>=</t>
  </si>
  <si>
    <t>g emitted/g diesel combusted</t>
  </si>
  <si>
    <t>Emissions per g diesel combusted</t>
  </si>
  <si>
    <t>These ratios are not applied as general auxilary engine data were available. Should the user desire to model a specific ship type, however, it is recommended that these ratios be applied to the propulsion engine data.</t>
  </si>
  <si>
    <t>[Reference 5, 15, 16, 18]</t>
  </si>
  <si>
    <t>[Reference 5, 15, 16, 17, 18]</t>
  </si>
  <si>
    <t>[Reference 1, 2, 3, 4, 5, 6, 7, 19, 20, 21]</t>
  </si>
  <si>
    <t>[Reference 15, Assumption 14]</t>
  </si>
  <si>
    <t>[Reference 22]</t>
  </si>
  <si>
    <t>Assuming a fractional load of 1:</t>
  </si>
  <si>
    <t>Emission Rate = a (Fractional Load)^-x + b</t>
  </si>
  <si>
    <t>a</t>
  </si>
  <si>
    <t>x</t>
  </si>
  <si>
    <t>b</t>
  </si>
  <si>
    <t>Emission Rate</t>
  </si>
  <si>
    <t>% of Total</t>
  </si>
  <si>
    <t>[kg/kg diesel] Copper emissions per kg of combusted diesel</t>
  </si>
  <si>
    <t>[kg/kg diesel] Sulfur trioxide emissions per kg of combusted diesel</t>
  </si>
  <si>
    <t>[kg/kg diesel] Total non-methane organic compound emissions per kg of combusted diesel</t>
  </si>
  <si>
    <t>[kg/kg diesel] Zinc emissions per kg of combusted diesel</t>
  </si>
  <si>
    <t>Marine Data</t>
  </si>
  <si>
    <t>Emissions data and calculations for emissions from marine vessels</t>
  </si>
  <si>
    <t xml:space="preserve">Added external combustion boiler and marine vessel scenarios. </t>
  </si>
  <si>
    <t xml:space="preserve">Table 10 in AP42 1.3 (See Diesel_EmissionsTables) provides the data for SCC codes for boilers &gt;100 MMBtu, but it is assumed that these species are emitted during diesel combustion regardless of the capacity of the boiler. </t>
  </si>
  <si>
    <t xml:space="preserve">Assumed that Formaldehyde emissions are for distillate oil (No. 2) combustion regardless of the combustion type. For this species, the average of the high and low values was used. </t>
  </si>
  <si>
    <t>Additional emissions data for marine vessel combustion are from scenarios 4 (Categories 2 &amp; 3 engines) and 1 (Auxiliary engine).</t>
  </si>
  <si>
    <r>
      <t>Assumed NO</t>
    </r>
    <r>
      <rPr>
        <vertAlign val="subscript"/>
        <sz val="11"/>
        <color theme="1"/>
        <rFont val="Calibri"/>
        <family val="2"/>
        <scheme val="minor"/>
      </rPr>
      <t>x</t>
    </r>
    <r>
      <rPr>
        <sz val="11"/>
        <color theme="1"/>
        <rFont val="Calibri"/>
        <family val="2"/>
        <scheme val="minor"/>
      </rPr>
      <t xml:space="preserve"> emissions ratio (NO:NO</t>
    </r>
    <r>
      <rPr>
        <vertAlign val="subscript"/>
        <sz val="11"/>
        <color theme="1"/>
        <rFont val="Calibri"/>
        <family val="2"/>
        <scheme val="minor"/>
      </rPr>
      <t>2</t>
    </r>
    <r>
      <rPr>
        <sz val="11"/>
        <color theme="1"/>
        <rFont val="Calibri"/>
        <family val="2"/>
        <scheme val="minor"/>
      </rPr>
      <t>) for stationary combustion (internal and external).</t>
    </r>
  </si>
  <si>
    <r>
      <t>Assumed that, unless specified otherwise, emissions data for NO</t>
    </r>
    <r>
      <rPr>
        <vertAlign val="subscript"/>
        <sz val="11"/>
        <color theme="1"/>
        <rFont val="Calibri"/>
        <family val="2"/>
        <scheme val="minor"/>
      </rPr>
      <t>x</t>
    </r>
    <r>
      <rPr>
        <sz val="11"/>
        <color theme="1"/>
        <rFont val="Calibri"/>
        <family val="2"/>
        <scheme val="minor"/>
      </rPr>
      <t xml:space="preserve"> control boilers is the same as those for uncontrolled boilers.</t>
    </r>
  </si>
  <si>
    <t>Assumed that PM emissions for &gt;100 million Btu/hr boilers are the same for uncontrolled, flue gas recirculation, and low nox burners.</t>
  </si>
  <si>
    <t>Assumed the methane emissions for electric generation are similar to those of industrial boilers [Reference 17].</t>
  </si>
  <si>
    <t>Assumed that methane emissions for &gt;100 million Btu/hr boilers are consistent with those of 10-100 million Btu/hr boilers.</t>
  </si>
  <si>
    <r>
      <t>Assumed that N</t>
    </r>
    <r>
      <rPr>
        <vertAlign val="subscript"/>
        <sz val="11"/>
        <color theme="1"/>
        <rFont val="Calibri"/>
        <family val="2"/>
        <scheme val="minor"/>
      </rPr>
      <t>2</t>
    </r>
    <r>
      <rPr>
        <sz val="11"/>
        <color theme="1"/>
        <rFont val="Calibri"/>
        <family val="2"/>
        <scheme val="minor"/>
      </rPr>
      <t>O emissions are for distillate oil (No. 2) combustion regardless of the combustion type.</t>
    </r>
  </si>
  <si>
    <r>
      <t>Assumed that CO</t>
    </r>
    <r>
      <rPr>
        <vertAlign val="subscript"/>
        <sz val="11"/>
        <color theme="1"/>
        <rFont val="Calibri"/>
        <family val="2"/>
        <scheme val="minor"/>
      </rPr>
      <t>2</t>
    </r>
    <r>
      <rPr>
        <sz val="11"/>
        <color theme="1"/>
        <rFont val="Calibri"/>
        <family val="2"/>
        <scheme val="minor"/>
      </rPr>
      <t xml:space="preserve"> emissions are for distillate oil (No. 2) combustion regardless of the combustion type.</t>
    </r>
  </si>
  <si>
    <r>
      <t>Assumes that scaling up internal combustion engines for different sectors will not substantially change the BC/PM</t>
    </r>
    <r>
      <rPr>
        <vertAlign val="subscript"/>
        <sz val="11"/>
        <color theme="1"/>
        <rFont val="Calibri"/>
        <family val="2"/>
        <scheme val="minor"/>
      </rPr>
      <t>2.5</t>
    </r>
    <r>
      <rPr>
        <sz val="11"/>
        <color theme="1"/>
        <rFont val="Calibri"/>
        <family val="2"/>
        <scheme val="minor"/>
      </rPr>
      <t xml:space="preserve"> and OC/BC factors.</t>
    </r>
  </si>
  <si>
    <t xml:space="preserve">Lists of Potential Control Measures for PM 2.5 and Precursors </t>
  </si>
  <si>
    <t>3,4,5,10,11, 12, 13, 14, 15</t>
  </si>
  <si>
    <t>Provides Nox reduction percentages for SCR and SNCR controls on diesel boilers.</t>
  </si>
  <si>
    <t xml:space="preserve"> EPA’s Office of Air Quality Planning
and Standards, Office of Air and Radiation</t>
  </si>
  <si>
    <t>AP-42, Compilation of Air Pollutant Emission Factors, Version 5, Chapter 1 Section 3</t>
  </si>
  <si>
    <t>http://www.epa.gov/ttn/chief/ap42/ch01/final/c01s03.pdf</t>
  </si>
  <si>
    <r>
      <t>U.S. Environmental Protection Agency Division of Air Quality (2007). Lists of potential control measures for PM</t>
    </r>
    <r>
      <rPr>
        <vertAlign val="subscript"/>
        <sz val="10"/>
        <rFont val="Arial"/>
        <family val="2"/>
      </rPr>
      <t>2.5</t>
    </r>
    <r>
      <rPr>
        <sz val="10"/>
        <rFont val="Arial"/>
        <family val="2"/>
      </rPr>
      <t xml:space="preserve"> and precursors, Draft Version 1.0 &lt;a href="http://www.epa.gov/pm/measures/pm_control_measures_tables_ver1.pdf"&gt;http://www.epa.gov/pm/measures/pm_control_measures_tables_ver1.pdf&lt;/a&gt; 2007.</t>
    </r>
  </si>
  <si>
    <t>2,6,7,15</t>
  </si>
  <si>
    <t>1,2,5,10,11,17</t>
  </si>
  <si>
    <t>7,15,16</t>
  </si>
  <si>
    <t>5,10,11,15</t>
  </si>
  <si>
    <t>1,2,5,10,11,15</t>
  </si>
  <si>
    <t>3,4,7,15</t>
  </si>
  <si>
    <t>2,6,7,18</t>
  </si>
  <si>
    <t>NOx</t>
  </si>
  <si>
    <t>SOx</t>
  </si>
  <si>
    <t>tonne</t>
  </si>
  <si>
    <t>Organic Carbon</t>
  </si>
  <si>
    <t>[kg/kg diesel] Nitrogen oxides emissions per kg of combusted diesel</t>
  </si>
  <si>
    <t>TNMOC</t>
  </si>
  <si>
    <t>Copper [Inorganic emissions to air]</t>
  </si>
  <si>
    <t>Nitrogen oxides [Inorganic emissions to air]</t>
  </si>
  <si>
    <t>Sulfur trioxide [Inorganic emissions to air]</t>
  </si>
  <si>
    <t>Zinc [Inorganic emissions to air]</t>
  </si>
  <si>
    <t>NOx, NO, NO2</t>
  </si>
  <si>
    <t>3,4,5,10,11,12,13,14,15</t>
  </si>
  <si>
    <t>[kg/kg diesel] Total non-methane organic carbon emissions per kg of combusted diesel</t>
  </si>
  <si>
    <t>Copper, SO3, TNMOC</t>
  </si>
  <si>
    <t>TNMOC, Total non-methane organic carbon [unspecified]</t>
  </si>
  <si>
    <t>Diesel_EmissionsTables</t>
  </si>
  <si>
    <t>Additional emissions data from the U.S. Environmental Protection Agency</t>
  </si>
  <si>
    <t>Assumed the mobile OC/BC ratios are for all mobile sources, including marine vessels.</t>
  </si>
  <si>
    <t>[Assumption 15]</t>
  </si>
  <si>
    <t>Development and Selection of Ammonia Emission Factors</t>
  </si>
  <si>
    <t>Direct Emissions from Stationary Combustion Sources</t>
  </si>
  <si>
    <t>http://www.epa.gov/climateleadership/documents/resources/stationarycombustionguidance.pdf</t>
  </si>
  <si>
    <t>January 8, 2015</t>
  </si>
  <si>
    <t>2001</t>
  </si>
  <si>
    <t xml:space="preserve">Eastern Research Group, Inc. </t>
  </si>
  <si>
    <t>Uncontrolled Emission Factor Listing for Criteria Air Pollutants</t>
  </si>
  <si>
    <t xml:space="preserve"> EPA’s Office of Atmospheric Programs, Climate Protection Partnerships Division</t>
  </si>
  <si>
    <t>2013</t>
  </si>
  <si>
    <t>Felix Adom, Jennifer B. Dunn, Amgad Elgowainy, Jeongwoo Han, Michael Wang
Systems Assessment Section, Energy Systems Division, Argonne National Laboratory
Roger Chang, Heather Perez, Jennifer Sellers, Richard Billings
Eastern Research Group</t>
  </si>
  <si>
    <t>Life Cycle Analysis of Conventional
and Alternative Marine Fuels in GREET™</t>
  </si>
  <si>
    <t>https://greet.es.anl.gov/publication-marine-fuels-13</t>
  </si>
  <si>
    <t>Regulatory Impact Analysis:
Control of Emissions of Air Pollution from Category 3 Marine Diesel Engines</t>
  </si>
  <si>
    <t>Assessment and Standards Division
Office of Transportation and Air Quality
U.S. Environmental Protection Agency</t>
  </si>
  <si>
    <t>2009</t>
  </si>
  <si>
    <t>Argonne National Laboratory</t>
  </si>
  <si>
    <t>http://www.google.com/url?sa=t&amp;rct=j&amp;q=&amp;esrc=s&amp;source=web&amp;cd=1&amp;ved=0CCAQFjAA&amp;url=http%3A%2F%2Fwww.epa.gov%2Fnonroad%2Fmarine%2Fci%2F420r09019.pdf&amp;ei=WiS0VMC8KMvroASP74HADQ&amp;usg=AFQjCNEDmeAkLWsrnegZD0ZHxlD98IIc_g&amp;sig2=TovxSmuOaMT2fJkwPTS-sA&amp;bvm=bv.83339334,d.cGU</t>
  </si>
  <si>
    <t>Regulatory Announcement: Emission Standards Adopted for New Marine Diesel Engines</t>
  </si>
  <si>
    <t>Office of Transportation and Air Quality
U.S. Environmental Protection Agency</t>
  </si>
  <si>
    <t>http://www.epa.gov/nonroad/marine/ci/f02004.pdf</t>
  </si>
  <si>
    <t>Analysis of Commercial Marine Vessels Emissions and Fuel Consumption Data</t>
  </si>
  <si>
    <t>2000</t>
  </si>
  <si>
    <t>Prepared for Office of Transportation and Air Quality, U.S. Environmental Protection Agency under contract to Sierra Research by Energy and Environmental Analysis, Inc.</t>
  </si>
  <si>
    <t>http://www.epa.gov/otaq/models/nonrdmdl/c-marine/r00002.pdf</t>
  </si>
  <si>
    <t>Relates methane emissions from industrial boilers to electricity generation boilers.</t>
  </si>
  <si>
    <t>Ammonia emissions data.</t>
  </si>
  <si>
    <t>Sulfur oxides emissions formula.</t>
  </si>
  <si>
    <t>U.S. Environmental Protection Agency Office of Air Quality Planning
and Standards, Office of Air and Radiation (1999). Compilation of Air Pollutant Emission Factors, Volume 1: Stationary Point and Area Sources, Chapter 1: External Combustion Source, Section 3: Fuel Oil Combustion &lt;a href="http://www.epa.gov/pm/measures/pm_control_measures_tables_ver1.pdf"&gt;http://www.epa.gov/pm/measures/pm_control_measures_tables_ver1.pdf&lt;/a&gt; 2007.</t>
  </si>
  <si>
    <t>R. Battye, W. Battye, C. Overcash, and S. Fudge EC/R Incorporated</t>
  </si>
  <si>
    <t>U.S. Environmental Protection Agency (1994). Development and Selection of Ammonia Emission Factors &lt;http://web.sraproject.org/wp-content/uploads/2007/12/developmentandselectionofammoniaemissionfactors.pdf&gt;</t>
  </si>
  <si>
    <t>U.S. Environmental Protection Agency Office of Atmospheric Programs, Climate Protection Partnerships Division (2008). Direct Emissions from Stationary Combustion Sources &lt;http://www.epa.gov/climateleadership/documents/resources/stationarycombustionguidance.pdf&gt;</t>
  </si>
  <si>
    <t>U.S. Environmental Protection Agency  (2001). Uncontrolled Emission Factor Listing for Criteria Air Pollutants &lt;http://www.epa.gov/ttnchie1/eiip/techreport/volume02/ii14_july2001.pdf&gt;</t>
  </si>
  <si>
    <t>Argonne National Laboratory (2013). Life Cycle Analysis of Conventional
and Alternative Marine Fuels in GREET™ &lt;https://greet.es.anl.gov/publication-marine-fuels-13&gt;</t>
  </si>
  <si>
    <t>U.S. Environmental Protection Agency  Assessment and Standards Division
Office of Transportation and Air Quality
(2009). Regulatory Impact Analysis:
Control of Emissions of Air Pollution from Category 3 Marine Diesel Engines &lt;http://www.google.com/url?sa=t&amp;rct=j&amp;q=&amp;esrc=s&amp;source=web&amp;cd=1&amp;ved=0CCAQFjAA&amp;url=http%3A%2F%2Fwww.epa.gov%2Fnonroad%2Fmarine%2Fci%2F420r09019.pdf&amp;ei=WiS0VMC8KMvroASP74HADQ&amp;usg=AFQjCNEDmeAkLWsrnegZD0ZHxlD98IIc_g&amp;sig2=TovxSmuOaMT2fJkwPTS-sA&amp;bvm=bv.83339334,d.cGU&gt;</t>
  </si>
  <si>
    <t>U.S. Environmental Protection Agency  Office of Transportation and Air Quality
(2003).Regulatory Announcement: Emission Standards Adopted for New Marine Diesel Engines &lt;http://www.epa.gov/nonroad/marine/ci/f02004.pdf&gt;</t>
  </si>
  <si>
    <t>U.S. Environmental Protection Agency  Analysis of Commercial Marine Vessels Emissions and Fuel Consumption Data (2000). Analysis of Commercial Marine Vessels Emissions and Fuel Consumption Data &lt;http://www.epa.gov/otaq/models/nonrdmdl/c-marine/r00002.pdf&gt;</t>
  </si>
  <si>
    <t>Reciprocating, Electric Generation, SNCR</t>
  </si>
  <si>
    <t>Reciprocating, Cogeneration, Industrial, SNCR</t>
  </si>
  <si>
    <t>Reciprocating, Cogeneration, Commercial, SNCR</t>
  </si>
  <si>
    <t>Turbine, Electric Generation, SNCR</t>
  </si>
  <si>
    <t>Turbine, Industrial, SNCR</t>
  </si>
  <si>
    <t>Turbine, Cogeneration, Industrial, SNCR</t>
  </si>
  <si>
    <t>Turbine, Commercial, SNCR</t>
  </si>
  <si>
    <t>Reciprocating, Industrial, SNCR</t>
  </si>
  <si>
    <t>The following table includes NOX reduction technologies and their associated NOX reduction efficiency factors for the diesel scenarios that include selective catalytic reduction (SCR) or selective non-catalytic reduction (SNCR).</t>
  </si>
  <si>
    <t>SNCR efficiency range (%)</t>
  </si>
  <si>
    <t xml:space="preserve">SNCR average efficiency </t>
  </si>
  <si>
    <t>Emission Factors for Non-Road Engines covered under EPA Tier IV regulations (Added  9/17/15)</t>
  </si>
  <si>
    <t>175 ≤ hp ≤ 750</t>
  </si>
  <si>
    <t>[Reference 23]</t>
  </si>
  <si>
    <t>Non-Methane Hydrocarbons (NMHC)</t>
  </si>
  <si>
    <t xml:space="preserve">&gt; 750 hp </t>
  </si>
  <si>
    <t>Nitrogen Oxides (NOx)</t>
  </si>
  <si>
    <t>Note: The engine specifications for this regulation requires the use of ultra-low sulfur diesel (ULSD)</t>
  </si>
  <si>
    <t>g/hp-hr</t>
  </si>
  <si>
    <t>kg CO/kg ULSD</t>
  </si>
  <si>
    <t>kg NMHC/kg ULSD</t>
  </si>
  <si>
    <t>kg Nox/kg ULSD</t>
  </si>
  <si>
    <t>kg PM/kg ULSD</t>
  </si>
  <si>
    <t>September 18, 2015</t>
  </si>
  <si>
    <t>Table 3 and Table 4</t>
  </si>
  <si>
    <t>DieselNet. (2013, April 2013). Nonroad Diesel Engines. ECOpoint Inc.  Retrieved 9/18/15, from https://web.archive.org/web/20150918123342/https://www.dieselnet.com/standards/us/nonroad.php</t>
  </si>
  <si>
    <t>April 2013</t>
  </si>
  <si>
    <t>EPA regulation</t>
  </si>
  <si>
    <t>U.S.</t>
  </si>
  <si>
    <t>Nonroad Diesel Engines</t>
  </si>
  <si>
    <t>DieselNet</t>
  </si>
  <si>
    <t>ECOpoint Inc.</t>
  </si>
  <si>
    <t>https://web.archive.org/web/20150918123342/https://www.dieselnet.com/standards/us/nonroad.php</t>
  </si>
  <si>
    <t>Exhaust and Crankcase Emission Factors for Nonroad Engine Modeling - Compression-Ignition</t>
  </si>
  <si>
    <t>Table 1</t>
  </si>
  <si>
    <t>July 2010</t>
  </si>
  <si>
    <t>2010</t>
  </si>
  <si>
    <t>EPA. (2010). Exhaust and Crankcase Emission Factors for Nonroad Engine Modeling - Compression-Ignition. (NR-009d). U.S. Environmental Protection Agency  Retrieved 9/18/15, from https://web.archive.org/web/20150918132414/http://www3.epa.gov/otaq/models/nonrdmdl/nonrdmdl2010/420r10018.pdf</t>
  </si>
  <si>
    <t xml:space="preserve">[Reference 24] </t>
  </si>
  <si>
    <t>Non-Road Engine, 175 ≤ hp ≤ 750, EPA Tier IV Compliance</t>
  </si>
  <si>
    <t>Non-Road Engine, &gt; 750 hp, EPA Tier IV Compliance</t>
  </si>
  <si>
    <t>Tier IV Regulations</t>
  </si>
  <si>
    <t>Two scenarios for non-road engines that comply with EPA Tier IV requirements (CO, HC, NOx, PM)</t>
  </si>
  <si>
    <t>Particulate Matter (PM)</t>
  </si>
  <si>
    <t>unitless</t>
  </si>
  <si>
    <t>Fraction of PM that is PM2.5</t>
  </si>
  <si>
    <t>Fraction of PM that is PM10</t>
  </si>
  <si>
    <t>Particulate Matter 2.5 micron (PM2.5)</t>
  </si>
  <si>
    <t>Particulate Matter 10 microns (PM10)</t>
  </si>
  <si>
    <t>Particulate Matter 2.5 to 10 microns (PM2.5 to 10)</t>
  </si>
  <si>
    <t>Particulate Matter 2.5 microns (PM2.5)</t>
  </si>
  <si>
    <t>kg PM10/kg ULSD</t>
  </si>
  <si>
    <t>kg PM2.5/kg ULSD</t>
  </si>
  <si>
    <t>kg PM2.5to10/kg ULSD</t>
  </si>
  <si>
    <t>[24, p.1]</t>
  </si>
  <si>
    <t>[23, Table 3; 24, Table 1]</t>
  </si>
  <si>
    <t>[23, Table 4; 24, Table 1]</t>
  </si>
  <si>
    <t>https://web.archive.org/web/20150918132414/http://www3.epa.gov/otaq/models/nonrdmdl/nonrdmdl2010/420r10018.pdf</t>
  </si>
  <si>
    <t>Brake Specific Fuel Consumption (BSFC)</t>
  </si>
  <si>
    <t>lb/hp-hr</t>
  </si>
  <si>
    <t>Miscellaneous</t>
  </si>
  <si>
    <t>Reported Emission Factors (grams (g) pollutant/horsepower-hour (hp-hr)</t>
  </si>
  <si>
    <t>Calculated Emission Factors (kilogram (kg) pollutant/kg ULSD)</t>
  </si>
  <si>
    <t>[24, Table A4]</t>
  </si>
  <si>
    <t>Fraction of fuel sulfur converted to direct PM (soxcnv)</t>
  </si>
  <si>
    <t>ppm</t>
  </si>
  <si>
    <t>Sulfur content of ULSD</t>
  </si>
  <si>
    <t>[24, p.C5]</t>
  </si>
  <si>
    <t>% or pph</t>
  </si>
  <si>
    <t>Carbon Dioxide (CO2)</t>
  </si>
  <si>
    <t>[24, eq. 6]</t>
  </si>
  <si>
    <t>[24, eq. 7]</t>
  </si>
  <si>
    <t>kg SO2/kg ULSD</t>
  </si>
  <si>
    <t>kg CO2/kg ULSD</t>
  </si>
  <si>
    <t>Percent of sulfur in ULSD (soxdsl)</t>
  </si>
  <si>
    <t>Miscellaneous factors for calculation emissions factors for non-road engines regulated under EPA Tier IV</t>
  </si>
  <si>
    <t>https://web.archive.org/web/20150922140217/http://www3.epa.gov/otaq/fuels/dieselfuels/index.htm</t>
  </si>
  <si>
    <t>[25]</t>
  </si>
  <si>
    <t>EPA. (2015, 9/22/15). Diesel Fuel. U.S. Environmental Protection Agency  Retrieved 9/22/15, from https://web.archive.org/web/20150922140217/http://www3.epa.gov/otaq/fuels/dieselfuels/index.htm</t>
  </si>
  <si>
    <t>Diesel Fuel</t>
  </si>
  <si>
    <t xml:space="preserve">EPA  </t>
  </si>
  <si>
    <t>2015</t>
  </si>
  <si>
    <t>September 2015</t>
  </si>
  <si>
    <t>September 22, 2015</t>
  </si>
  <si>
    <t>sulfur content specification for ULSD</t>
  </si>
  <si>
    <t>Sulfur Dioxide (SO2) assuming ULSD</t>
  </si>
  <si>
    <t>Control of Emissions from New and In-Use Nonroad Compression-Ignition Engines: Emission Standards and Related Requirements, 40 C.F.R.  §1039.101 (2005).</t>
  </si>
  <si>
    <t>Emission factors for non-road engines regulated under EPA Tier IV with delineation by horsepower</t>
  </si>
  <si>
    <t>Control of Emissions from New and In-Use Nonroad Compression-Ignition Engines: Emission Standards and Related Requirements</t>
  </si>
  <si>
    <t>2005</t>
  </si>
  <si>
    <t>July 13, 2005</t>
  </si>
  <si>
    <t>September 23, 2015</t>
  </si>
  <si>
    <t>Current date and beyond (until EPA updates regulation)</t>
  </si>
  <si>
    <t>https://web.archive.org/web/20150923130951/http://www.ecfr.gov/cgi-bin/text-idx?SID=97ad9d29cc9310a63f6abae484a45ea9&amp;mc=true&amp;node=se40.33.1039_1101&amp;rgn=div8</t>
  </si>
  <si>
    <t>[Reference 26] -- Original source of emission factors</t>
  </si>
  <si>
    <t>NMHC Sum</t>
  </si>
  <si>
    <t xml:space="preserve">175 ≤ hp ≤ 750 and &gt; 750 hp </t>
  </si>
  <si>
    <t>Notes</t>
  </si>
  <si>
    <t>Fraction of total NMHC</t>
  </si>
  <si>
    <t>Reported NMHC Emissions for Scenario 4: Reciprocating Engine, Industrial, Uncontrolled</t>
  </si>
  <si>
    <t>Calculated NMHC Emissions for Scenarios 59 and 60: Non-Road Engine, 175 ≤ hp ≤ 750 &amp; hp &gt; 750, EPA Tier IV Compliance</t>
  </si>
  <si>
    <t>Line-Haul Locomotive</t>
  </si>
  <si>
    <t>Emission Factors for Non-Road Engines covered under EPA Tier IV regulations - Line-Haul Locomotive (Added  9/23/15)</t>
  </si>
  <si>
    <t>[Reference 27]</t>
  </si>
  <si>
    <t>[27, Table 3]</t>
  </si>
  <si>
    <t>Calculated NMHC Emissions for Scenario 61: Non-Road Engine, Line-Haul Locomotive, EPA Tier IV Compliance</t>
  </si>
  <si>
    <t>Non-Road Engine, Line-Haul Locomotive, EPA Tier IV Compliance</t>
  </si>
  <si>
    <t>DieselNet. (2008, April 2008). Locomotives. ECOpoint Inc.  Retrieved 9/24/15, 2015, from https://web.archive.org/web/20150924124346/http://www.dieselnet.com/standards/us/loco.php</t>
  </si>
  <si>
    <t>Emission factors for line-haul locomotives regulated under EPA Tier IV</t>
  </si>
  <si>
    <t>September 24, 2015</t>
  </si>
  <si>
    <t>https://web.archive.org/web/20150924124346/http://www.dieselnet.com/standards/us/loco.php</t>
  </si>
  <si>
    <t>Table 4</t>
  </si>
  <si>
    <t>April 2008</t>
  </si>
  <si>
    <t>Locomotives</t>
  </si>
  <si>
    <t>Original data source for non-road Tier IV emission factors</t>
  </si>
  <si>
    <t>Equation included in screenshot</t>
  </si>
  <si>
    <t>lb diesel/hp-hr</t>
  </si>
  <si>
    <t>Carbon mass fraction of diesel</t>
  </si>
  <si>
    <t>[Reference 24]</t>
  </si>
  <si>
    <t>Ratio of CO2 mass to carbon mass</t>
  </si>
  <si>
    <t>Conversion from percent sulfur to fraction of sulfur</t>
  </si>
  <si>
    <t>Grams of SO2 formed from a gram of sulfur</t>
  </si>
  <si>
    <t>grams</t>
  </si>
  <si>
    <t>Conversion from g pollutant to kg pollutant and from hp-hr to kg ULSD</t>
  </si>
  <si>
    <t>NMHC?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</si>
</sst>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0"/>
    <numFmt numFmtId="165" formatCode="0.000000"/>
    <numFmt numFmtId="166" formatCode="_ [$€-2]\ * #,##0.00_ ;_ [$€-2]\ * \-#,##0.00_ ;_ [$€-2]\ * &quot;-&quot;??_ "/>
    <numFmt numFmtId="167" formatCode="mmm\ dd\,\ yyyy"/>
    <numFmt numFmtId="168" formatCode="mmm\-yyyy"/>
    <numFmt numFmtId="169" formatCode="yyyy"/>
    <numFmt numFmtId="170" formatCode="[=0]&quot;&quot;;General"/>
    <numFmt numFmtId="171" formatCode="0.00E+0;[=0]&quot;-&quot;;0.00E+0"/>
    <numFmt numFmtId="172" formatCode="0.00E+0;[=0]&quot;0&quot;;0.00E+0"/>
    <numFmt numFmtId="173" formatCode="0.000"/>
  </numFmts>
  <fonts count="9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b/>
      <sz val="12"/>
      <color theme="1"/>
      <name val="Calibri"/>
      <family val="2"/>
      <scheme val="minor"/>
    </font>
    <font>
      <vertAlign val="subscript"/>
      <sz val="11"/>
      <color theme="1"/>
      <name val="Calibri"/>
      <family val="2"/>
      <scheme val="minor"/>
    </font>
    <font>
      <sz val="9"/>
      <name val="Helvetica"/>
    </font>
    <font>
      <sz val="9"/>
      <name val="Helvetica"/>
      <family val="2"/>
    </font>
    <font>
      <b/>
      <sz val="11"/>
      <name val="Calibri"/>
      <family val="2"/>
      <scheme val="minor"/>
    </font>
    <font>
      <sz val="10"/>
      <name val="Arial"/>
      <family val="2"/>
    </font>
    <font>
      <sz val="8"/>
      <name val="Arial"/>
      <family val="2"/>
    </font>
    <font>
      <sz val="11"/>
      <name val="Calibri"/>
      <family val="2"/>
      <scheme val="minor"/>
    </font>
    <font>
      <b/>
      <sz val="8"/>
      <name val="Arial"/>
      <family val="2"/>
    </font>
    <font>
      <sz val="9"/>
      <color rgb="FF000000"/>
      <name val="Verdana"/>
      <family val="2"/>
    </font>
    <font>
      <vertAlign val="subscript"/>
      <sz val="11"/>
      <name val="Calibri"/>
      <family val="2"/>
      <scheme val="minor"/>
    </font>
    <font>
      <b/>
      <vertAlign val="subscript"/>
      <sz val="11"/>
      <color theme="1"/>
      <name val="Calibri"/>
      <family val="2"/>
      <scheme val="minor"/>
    </font>
    <font>
      <b/>
      <sz val="11"/>
      <color rgb="FF000000"/>
      <name val="Calibri"/>
      <family val="2"/>
      <scheme val="minor"/>
    </font>
    <font>
      <sz val="13"/>
      <color rgb="FF333333"/>
      <name val="Calibri"/>
      <family val="2"/>
      <scheme val="minor"/>
    </font>
    <font>
      <sz val="13.2"/>
      <color rgb="FF005842"/>
      <name val="Calibri"/>
      <family val="2"/>
      <scheme val="minor"/>
    </font>
    <font>
      <sz val="11"/>
      <color rgb="FF000000"/>
      <name val="Calibri"/>
      <family val="2"/>
      <scheme val="minor"/>
    </font>
    <font>
      <sz val="11"/>
      <color rgb="FF000000"/>
      <name val="Trebuchet MS"/>
      <family val="2"/>
    </font>
    <font>
      <b/>
      <sz val="10"/>
      <color theme="1"/>
      <name val="Arial"/>
      <family val="2"/>
    </font>
    <font>
      <sz val="8"/>
      <color indexed="81"/>
      <name val="Tahoma"/>
      <family val="2"/>
    </font>
    <font>
      <b/>
      <sz val="8"/>
      <color indexed="81"/>
      <name val="Tahoma"/>
      <family val="2"/>
    </font>
    <font>
      <sz val="11"/>
      <color rgb="FF00B050"/>
      <name val="Calibri"/>
      <family val="2"/>
      <scheme val="minor"/>
    </font>
    <font>
      <sz val="11"/>
      <color theme="2" tint="-0.749992370372631"/>
      <name val="Calibri"/>
      <family val="2"/>
      <scheme val="minor"/>
    </font>
    <font>
      <b/>
      <sz val="11"/>
      <color theme="2" tint="-0.749992370372631"/>
      <name val="Calibri"/>
      <family val="2"/>
      <scheme val="minor"/>
    </font>
    <font>
      <b/>
      <sz val="11"/>
      <color rgb="FFC00000"/>
      <name val="Calibri"/>
      <family val="2"/>
      <scheme val="minor"/>
    </font>
    <font>
      <sz val="11"/>
      <color rgb="FFC00000"/>
      <name val="Calibri"/>
      <family val="2"/>
      <scheme val="minor"/>
    </font>
    <font>
      <sz val="11"/>
      <color rgb="FFFF0000"/>
      <name val="Calibri"/>
      <family val="2"/>
      <scheme val="minor"/>
    </font>
    <font>
      <sz val="11"/>
      <color rgb="FF7030A0"/>
      <name val="Calibri"/>
      <family val="2"/>
      <scheme val="minor"/>
    </font>
    <font>
      <sz val="11"/>
      <color theme="3" tint="0.39997558519241921"/>
      <name val="Calibri"/>
      <family val="2"/>
      <scheme val="minor"/>
    </font>
    <font>
      <b/>
      <sz val="12"/>
      <name val="Calibri"/>
      <family val="2"/>
      <scheme val="minor"/>
    </font>
    <font>
      <u/>
      <sz val="11"/>
      <color theme="11"/>
      <name val="Calibri"/>
      <family val="2"/>
      <scheme val="minor"/>
    </font>
    <font>
      <i/>
      <sz val="11"/>
      <name val="Calibri"/>
      <family val="2"/>
      <scheme val="minor"/>
    </font>
    <font>
      <vertAlign val="subscript"/>
      <sz val="10"/>
      <name val="Arial"/>
      <family val="2"/>
    </font>
    <font>
      <u/>
      <sz val="10"/>
      <color theme="10"/>
      <name val="Arial"/>
      <family val="2"/>
    </font>
    <font>
      <sz val="11"/>
      <color theme="1"/>
      <name val="Calibri"/>
      <family val="2"/>
      <scheme val="minor"/>
    </font>
    <font>
      <b/>
      <sz val="12"/>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sz val="11"/>
      <color theme="1"/>
      <name val="Calibri"/>
      <family val="2"/>
      <scheme val="minor"/>
    </font>
    <font>
      <b/>
      <sz val="11"/>
      <color theme="1"/>
      <name val="Calibri"/>
      <family val="2"/>
      <scheme val="minor"/>
    </font>
  </fonts>
  <fills count="5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indexed="45"/>
        <bgColor indexed="64"/>
      </patternFill>
    </fill>
    <fill>
      <patternFill patternType="solid">
        <fgColor theme="6"/>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D8E2ED"/>
        <bgColor indexed="64"/>
      </patternFill>
    </fill>
    <fill>
      <patternFill patternType="solid">
        <fgColor rgb="FFFF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78">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thin">
        <color auto="1"/>
      </left>
      <right style="thin">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top style="thin">
        <color auto="1"/>
      </top>
      <bottom style="medium">
        <color auto="1"/>
      </bottom>
      <diagonal/>
    </border>
    <border>
      <left style="medium">
        <color auto="1"/>
      </left>
      <right/>
      <top style="thin">
        <color theme="4" tint="0.39997558519241921"/>
      </top>
      <bottom style="thin">
        <color theme="4" tint="0.3999755851924192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medium">
        <color auto="1"/>
      </top>
      <bottom/>
      <diagonal/>
    </border>
  </borders>
  <cellStyleXfs count="252">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3" borderId="0" applyNumberFormat="0" applyBorder="0" applyAlignment="0" applyProtection="0"/>
    <xf numFmtId="0" fontId="31" fillId="17" borderId="0" applyNumberFormat="0" applyBorder="0" applyAlignment="0" applyProtection="0"/>
    <xf numFmtId="0" fontId="32" fillId="34" borderId="43" applyNumberFormat="0" applyAlignment="0" applyProtection="0"/>
    <xf numFmtId="0" fontId="33" fillId="35" borderId="44" applyNumberFormat="0" applyAlignment="0" applyProtection="0"/>
    <xf numFmtId="43" fontId="4" fillId="0" borderId="0" applyFont="0" applyFill="0" applyBorder="0" applyAlignment="0" applyProtection="0"/>
    <xf numFmtId="22" fontId="4" fillId="0" borderId="0" applyFont="0" applyFill="0" applyBorder="0" applyAlignment="0" applyProtection="0">
      <alignment wrapText="1"/>
    </xf>
    <xf numFmtId="22" fontId="4" fillId="0" borderId="0" applyFont="0" applyFill="0" applyBorder="0" applyAlignment="0" applyProtection="0">
      <alignment wrapText="1"/>
    </xf>
    <xf numFmtId="166" fontId="25" fillId="0" borderId="0" applyFont="0" applyFill="0" applyBorder="0" applyAlignment="0" applyProtection="0">
      <alignment vertical="center"/>
    </xf>
    <xf numFmtId="0" fontId="34" fillId="0" borderId="0" applyNumberFormat="0" applyFill="0" applyBorder="0" applyAlignment="0" applyProtection="0"/>
    <xf numFmtId="0" fontId="35" fillId="18" borderId="0" applyNumberFormat="0" applyBorder="0" applyAlignment="0" applyProtection="0"/>
    <xf numFmtId="0" fontId="36" fillId="0" borderId="45" applyNumberFormat="0" applyFill="0" applyAlignment="0" applyProtection="0"/>
    <xf numFmtId="0" fontId="37" fillId="0" borderId="46" applyNumberFormat="0" applyFill="0" applyAlignment="0" applyProtection="0"/>
    <xf numFmtId="0" fontId="38" fillId="0" borderId="47"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1" borderId="43" applyNumberFormat="0" applyAlignment="0" applyProtection="0"/>
    <xf numFmtId="0" fontId="41" fillId="0" borderId="48" applyNumberFormat="0" applyFill="0" applyAlignment="0" applyProtection="0"/>
    <xf numFmtId="0" fontId="42" fillId="36" borderId="0" applyNumberFormat="0" applyBorder="0" applyAlignment="0" applyProtection="0"/>
    <xf numFmtId="0" fontId="4" fillId="0" borderId="0"/>
    <xf numFmtId="0" fontId="4" fillId="37" borderId="49" applyNumberFormat="0" applyFont="0" applyAlignment="0" applyProtection="0"/>
    <xf numFmtId="0" fontId="4" fillId="37" borderId="49" applyNumberFormat="0" applyFont="0" applyAlignment="0" applyProtection="0"/>
    <xf numFmtId="0" fontId="43" fillId="34" borderId="5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1" applyNumberFormat="0" applyProtection="0">
      <alignment horizontal="center" wrapText="1"/>
    </xf>
    <xf numFmtId="0" fontId="6" fillId="38" borderId="52"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3" applyNumberFormat="0">
      <alignment wrapText="1"/>
    </xf>
    <xf numFmtId="0" fontId="4" fillId="40" borderId="53"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7" fontId="4" fillId="0" borderId="0" applyFill="0" applyBorder="0" applyAlignment="0" applyProtection="0">
      <alignment wrapText="1"/>
    </xf>
    <xf numFmtId="167" fontId="4" fillId="0" borderId="0" applyFill="0" applyBorder="0" applyAlignment="0" applyProtection="0">
      <alignmen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0" fontId="45" fillId="0" borderId="0">
      <alignment horizontal="center" vertical="center"/>
    </xf>
    <xf numFmtId="0" fontId="46" fillId="0" borderId="0" applyNumberFormat="0" applyFill="0" applyBorder="0" applyAlignment="0" applyProtection="0"/>
    <xf numFmtId="0" fontId="47" fillId="0" borderId="54" applyNumberFormat="0" applyFill="0" applyAlignment="0" applyProtection="0"/>
    <xf numFmtId="0" fontId="48" fillId="0" borderId="0" applyNumberFormat="0" applyFill="0" applyBorder="0" applyAlignment="0" applyProtection="0"/>
    <xf numFmtId="171" fontId="4" fillId="0" borderId="0">
      <alignment horizontal="center" vertical="center"/>
    </xf>
    <xf numFmtId="171" fontId="4" fillId="0" borderId="0">
      <alignment horizontal="center" vertical="center"/>
    </xf>
    <xf numFmtId="0" fontId="49" fillId="0" borderId="0" applyNumberFormat="0" applyFill="0" applyBorder="0" applyAlignment="0" applyProtection="0"/>
    <xf numFmtId="0" fontId="55" fillId="0" borderId="0"/>
    <xf numFmtId="9" fontId="1"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 fillId="0" borderId="0"/>
    <xf numFmtId="0" fontId="4" fillId="0" borderId="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98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3" fillId="0" borderId="16" xfId="0" applyFont="1" applyBorder="1" applyAlignment="1">
      <alignment horizontal="center"/>
    </xf>
    <xf numFmtId="0" fontId="6" fillId="3" borderId="0" xfId="2" applyFont="1" applyFill="1" applyAlignment="1">
      <alignmen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1" xfId="2" applyFont="1" applyFill="1" applyBorder="1" applyAlignment="1">
      <alignment horizontal="center"/>
    </xf>
    <xf numFmtId="0" fontId="25" fillId="0" borderId="41" xfId="2" applyFont="1" applyBorder="1" applyAlignment="1">
      <alignment wrapText="1"/>
    </xf>
    <xf numFmtId="0" fontId="26" fillId="0" borderId="41" xfId="2" applyFont="1" applyBorder="1" applyAlignment="1">
      <alignment wrapText="1"/>
    </xf>
    <xf numFmtId="0" fontId="6" fillId="0" borderId="40"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0" fontId="4" fillId="0" borderId="10" xfId="2" applyFont="1" applyFill="1" applyBorder="1" applyAlignment="1">
      <alignment horizontal="center" vertical="center" wrapText="1"/>
    </xf>
    <xf numFmtId="11" fontId="0" fillId="0" borderId="0" xfId="0" applyNumberFormat="1"/>
    <xf numFmtId="14" fontId="0" fillId="0" borderId="0" xfId="0" applyNumberFormat="1"/>
    <xf numFmtId="0" fontId="0" fillId="0" borderId="0" xfId="0" applyFill="1"/>
    <xf numFmtId="14" fontId="0" fillId="0" borderId="0" xfId="0" applyNumberFormat="1" applyFill="1"/>
    <xf numFmtId="11" fontId="0" fillId="0" borderId="0" xfId="0" applyNumberFormat="1" applyFill="1"/>
    <xf numFmtId="0" fontId="0" fillId="0" borderId="0" xfId="0" applyFill="1" applyAlignment="1">
      <alignment horizontal="right"/>
    </xf>
    <xf numFmtId="0" fontId="3" fillId="0" borderId="26" xfId="0" applyFont="1" applyBorder="1" applyAlignment="1">
      <alignment horizontal="center"/>
    </xf>
    <xf numFmtId="0" fontId="0" fillId="0" borderId="31" xfId="0" applyBorder="1"/>
    <xf numFmtId="0" fontId="50" fillId="41" borderId="56" xfId="0" applyFont="1" applyFill="1" applyBorder="1" applyAlignment="1">
      <alignment horizontal="center" vertical="center" wrapText="1"/>
    </xf>
    <xf numFmtId="0" fontId="50" fillId="42" borderId="56" xfId="0" applyFont="1" applyFill="1" applyBorder="1" applyAlignment="1">
      <alignment horizontal="center" vertical="center" wrapText="1"/>
    </xf>
    <xf numFmtId="0" fontId="50" fillId="43" borderId="56" xfId="0" applyFont="1" applyFill="1" applyBorder="1" applyAlignment="1">
      <alignment horizontal="center" vertical="center" wrapText="1"/>
    </xf>
    <xf numFmtId="11" fontId="0" fillId="0" borderId="16" xfId="0" applyNumberFormat="1" applyBorder="1" applyAlignment="1">
      <alignment horizontal="center"/>
    </xf>
    <xf numFmtId="0" fontId="0" fillId="0" borderId="16" xfId="0" applyBorder="1" applyAlignment="1">
      <alignment horizontal="center"/>
    </xf>
    <xf numFmtId="0" fontId="0" fillId="0" borderId="16" xfId="0" applyFill="1" applyBorder="1" applyAlignment="1">
      <alignment horizontal="center"/>
    </xf>
    <xf numFmtId="11" fontId="0" fillId="42" borderId="16" xfId="0" applyNumberFormat="1" applyFill="1" applyBorder="1" applyAlignment="1">
      <alignment horizontal="center"/>
    </xf>
    <xf numFmtId="11" fontId="0" fillId="43" borderId="16" xfId="0" applyNumberFormat="1" applyFill="1" applyBorder="1" applyAlignment="1">
      <alignment horizontal="center"/>
    </xf>
    <xf numFmtId="0" fontId="0" fillId="0" borderId="32" xfId="0" applyBorder="1" applyAlignment="1">
      <alignment horizontal="center"/>
    </xf>
    <xf numFmtId="0" fontId="0" fillId="0" borderId="31" xfId="0" applyFill="1" applyBorder="1"/>
    <xf numFmtId="0" fontId="0" fillId="0" borderId="31" xfId="0" applyBorder="1" applyAlignment="1">
      <alignment horizontal="left"/>
    </xf>
    <xf numFmtId="11" fontId="0" fillId="41" borderId="16" xfId="0" applyNumberFormat="1" applyFill="1" applyBorder="1" applyAlignment="1">
      <alignment horizontal="center"/>
    </xf>
    <xf numFmtId="11" fontId="0" fillId="0" borderId="16" xfId="0" applyNumberFormat="1" applyFill="1" applyBorder="1" applyAlignment="1">
      <alignment horizontal="center"/>
    </xf>
    <xf numFmtId="11" fontId="0" fillId="43" borderId="0" xfId="0" applyNumberFormat="1" applyFill="1" applyBorder="1" applyAlignment="1">
      <alignment horizontal="center"/>
    </xf>
    <xf numFmtId="0" fontId="0" fillId="0" borderId="36" xfId="0" applyBorder="1"/>
    <xf numFmtId="0" fontId="0" fillId="0" borderId="38" xfId="0" applyBorder="1" applyAlignment="1">
      <alignment horizontal="center"/>
    </xf>
    <xf numFmtId="11" fontId="0" fillId="42" borderId="38" xfId="0" applyNumberFormat="1" applyFill="1" applyBorder="1" applyAlignment="1">
      <alignment horizontal="center"/>
    </xf>
    <xf numFmtId="11" fontId="0" fillId="43" borderId="38" xfId="0" applyNumberFormat="1" applyFill="1" applyBorder="1" applyAlignment="1">
      <alignment horizontal="center"/>
    </xf>
    <xf numFmtId="0" fontId="0" fillId="0" borderId="37" xfId="0" applyBorder="1" applyAlignment="1">
      <alignment horizontal="center"/>
    </xf>
    <xf numFmtId="0" fontId="0" fillId="0" borderId="0" xfId="0" applyBorder="1"/>
    <xf numFmtId="0" fontId="0" fillId="0" borderId="0" xfId="0" applyBorder="1" applyAlignment="1">
      <alignment horizontal="center"/>
    </xf>
    <xf numFmtId="0" fontId="0" fillId="0" borderId="0" xfId="0" applyFill="1" applyBorder="1" applyAlignment="1">
      <alignment horizontal="center"/>
    </xf>
    <xf numFmtId="11" fontId="0" fillId="0" borderId="0" xfId="0" applyNumberFormat="1" applyFill="1" applyBorder="1" applyAlignment="1">
      <alignment horizontal="center"/>
    </xf>
    <xf numFmtId="0" fontId="3" fillId="0" borderId="0" xfId="0" applyFont="1"/>
    <xf numFmtId="0" fontId="0" fillId="42" borderId="16" xfId="0" applyFill="1" applyBorder="1" applyAlignment="1">
      <alignment horizontal="center"/>
    </xf>
    <xf numFmtId="0" fontId="50" fillId="0" borderId="0" xfId="0" applyFont="1"/>
    <xf numFmtId="0" fontId="0" fillId="43" borderId="0" xfId="0" applyFill="1"/>
    <xf numFmtId="11" fontId="0" fillId="43" borderId="0" xfId="0" applyNumberFormat="1" applyFill="1"/>
    <xf numFmtId="0" fontId="0" fillId="41" borderId="0" xfId="0" applyFill="1"/>
    <xf numFmtId="11" fontId="0" fillId="41" borderId="0" xfId="0" applyNumberFormat="1" applyFill="1"/>
    <xf numFmtId="0" fontId="0" fillId="42" borderId="0" xfId="0" applyFill="1"/>
    <xf numFmtId="11" fontId="0" fillId="42" borderId="0" xfId="0" applyNumberFormat="1" applyFill="1"/>
    <xf numFmtId="0" fontId="0" fillId="0" borderId="31" xfId="0" applyBorder="1" applyAlignment="1">
      <alignment horizontal="center"/>
    </xf>
    <xf numFmtId="0" fontId="50" fillId="44" borderId="16" xfId="0" applyFont="1" applyFill="1" applyBorder="1" applyAlignment="1">
      <alignment horizontal="center" wrapText="1"/>
    </xf>
    <xf numFmtId="0" fontId="50" fillId="44" borderId="32" xfId="0" applyFont="1" applyFill="1" applyBorder="1" applyAlignment="1">
      <alignment horizontal="center" wrapText="1"/>
    </xf>
    <xf numFmtId="0" fontId="0" fillId="0" borderId="36" xfId="0" applyFont="1" applyBorder="1" applyAlignment="1">
      <alignment horizontal="left"/>
    </xf>
    <xf numFmtId="11" fontId="0" fillId="0" borderId="38" xfId="0" applyNumberFormat="1" applyBorder="1" applyAlignment="1">
      <alignment horizontal="center"/>
    </xf>
    <xf numFmtId="11" fontId="0" fillId="0" borderId="37" xfId="0" applyNumberFormat="1" applyBorder="1" applyAlignment="1">
      <alignment horizontal="center"/>
    </xf>
    <xf numFmtId="0" fontId="0" fillId="0" borderId="0" xfId="0" applyFill="1" applyBorder="1" applyAlignment="1">
      <alignment horizontal="left"/>
    </xf>
    <xf numFmtId="0" fontId="0" fillId="0" borderId="0" xfId="0" applyFill="1" applyBorder="1"/>
    <xf numFmtId="0" fontId="20" fillId="0" borderId="0" xfId="0" applyFont="1"/>
    <xf numFmtId="0" fontId="52" fillId="0" borderId="0" xfId="0" applyFont="1" applyFill="1" applyBorder="1" applyAlignment="1">
      <alignment horizontal="center" vertical="center" wrapText="1"/>
    </xf>
    <xf numFmtId="0" fontId="53" fillId="45" borderId="0" xfId="0" applyFont="1" applyFill="1" applyBorder="1" applyAlignment="1">
      <alignment horizontal="center" vertical="center" wrapText="1"/>
    </xf>
    <xf numFmtId="0" fontId="3" fillId="0" borderId="5" xfId="0" applyFont="1" applyBorder="1" applyAlignment="1">
      <alignment horizontal="center"/>
    </xf>
    <xf numFmtId="0" fontId="0" fillId="0" borderId="28" xfId="0" applyBorder="1"/>
    <xf numFmtId="0" fontId="0" fillId="0" borderId="29" xfId="0" applyBorder="1"/>
    <xf numFmtId="0" fontId="3" fillId="6" borderId="5" xfId="0" applyFont="1" applyFill="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0" xfId="0" applyFont="1" applyBorder="1"/>
    <xf numFmtId="0" fontId="54" fillId="0" borderId="0" xfId="0" applyFont="1" applyFill="1" applyBorder="1" applyAlignment="1">
      <alignment horizontal="center"/>
    </xf>
    <xf numFmtId="0" fontId="54" fillId="0" borderId="58" xfId="0" applyFont="1" applyFill="1" applyBorder="1" applyAlignment="1">
      <alignment horizontal="center"/>
    </xf>
    <xf numFmtId="0" fontId="3" fillId="6" borderId="8" xfId="0" applyFont="1" applyFill="1" applyBorder="1" applyAlignment="1">
      <alignment horizontal="center"/>
    </xf>
    <xf numFmtId="0" fontId="3" fillId="6" borderId="0" xfId="0" applyFont="1" applyFill="1" applyBorder="1" applyAlignment="1">
      <alignment horizontal="center"/>
    </xf>
    <xf numFmtId="0" fontId="3" fillId="6" borderId="0" xfId="0" applyFont="1" applyFill="1" applyBorder="1"/>
    <xf numFmtId="0" fontId="54" fillId="6" borderId="0" xfId="0" applyFont="1" applyFill="1" applyBorder="1" applyAlignment="1">
      <alignment horizontal="center"/>
    </xf>
    <xf numFmtId="0" fontId="54" fillId="6" borderId="58" xfId="0" applyFont="1" applyFill="1" applyBorder="1" applyAlignment="1">
      <alignment horizontal="center"/>
    </xf>
    <xf numFmtId="172" fontId="53" fillId="0" borderId="0" xfId="0" applyNumberFormat="1" applyFont="1" applyFill="1" applyBorder="1" applyAlignment="1">
      <alignment horizontal="center" vertical="center"/>
    </xf>
    <xf numFmtId="0" fontId="0" fillId="0" borderId="58" xfId="0" applyBorder="1"/>
    <xf numFmtId="0" fontId="3" fillId="0" borderId="8" xfId="0" applyFont="1" applyBorder="1"/>
    <xf numFmtId="11" fontId="0" fillId="0" borderId="0" xfId="0" applyNumberFormat="1" applyBorder="1"/>
    <xf numFmtId="11" fontId="0" fillId="0" borderId="0" xfId="0" applyNumberFormat="1" applyFill="1" applyBorder="1"/>
    <xf numFmtId="0" fontId="3" fillId="0" borderId="12" xfId="0" applyFont="1" applyBorder="1"/>
    <xf numFmtId="0" fontId="0" fillId="0" borderId="13" xfId="0" applyBorder="1"/>
    <xf numFmtId="11" fontId="0" fillId="0" borderId="13" xfId="0" applyNumberFormat="1" applyBorder="1"/>
    <xf numFmtId="0" fontId="0" fillId="0" borderId="41" xfId="0" applyBorder="1"/>
    <xf numFmtId="0" fontId="0" fillId="0" borderId="0" xfId="0" applyFont="1" applyFill="1" applyBorder="1"/>
    <xf numFmtId="0" fontId="0" fillId="0" borderId="0" xfId="0" applyFont="1"/>
    <xf numFmtId="0" fontId="3" fillId="0" borderId="5" xfId="0" applyFont="1" applyBorder="1"/>
    <xf numFmtId="0" fontId="56" fillId="0" borderId="29" xfId="99" applyFont="1" applyFill="1" applyBorder="1" applyAlignment="1">
      <alignment horizontal="center"/>
    </xf>
    <xf numFmtId="3" fontId="57" fillId="0" borderId="8" xfId="0" applyNumberFormat="1" applyFont="1" applyFill="1" applyBorder="1"/>
    <xf numFmtId="0" fontId="57" fillId="0" borderId="0" xfId="0" applyFont="1" applyFill="1" applyBorder="1"/>
    <xf numFmtId="165" fontId="58" fillId="0" borderId="58" xfId="99" applyNumberFormat="1" applyFont="1" applyFill="1" applyBorder="1" applyAlignment="1">
      <alignment horizontal="center" vertical="center" wrapText="1"/>
    </xf>
    <xf numFmtId="0" fontId="0" fillId="0" borderId="8" xfId="0" applyBorder="1"/>
    <xf numFmtId="165" fontId="56" fillId="0" borderId="58" xfId="99" applyNumberFormat="1" applyFont="1" applyFill="1" applyBorder="1" applyAlignment="1">
      <alignment horizontal="right"/>
    </xf>
    <xf numFmtId="0" fontId="3" fillId="0" borderId="28" xfId="0" applyFont="1" applyBorder="1" applyAlignment="1">
      <alignment horizontal="center"/>
    </xf>
    <xf numFmtId="165" fontId="54" fillId="0" borderId="58" xfId="99" applyNumberFormat="1" applyFont="1" applyFill="1" applyBorder="1" applyAlignment="1">
      <alignment horizontal="center"/>
    </xf>
    <xf numFmtId="0" fontId="0" fillId="6" borderId="8" xfId="0" applyFill="1" applyBorder="1"/>
    <xf numFmtId="0" fontId="0" fillId="6" borderId="0" xfId="0" applyFill="1" applyBorder="1"/>
    <xf numFmtId="165" fontId="57" fillId="0" borderId="58" xfId="99" applyNumberFormat="1" applyFont="1" applyFill="1" applyBorder="1" applyAlignment="1">
      <alignment horizontal="right"/>
    </xf>
    <xf numFmtId="11" fontId="0" fillId="6" borderId="8" xfId="0" applyNumberFormat="1" applyFill="1" applyBorder="1"/>
    <xf numFmtId="11" fontId="0" fillId="6" borderId="12" xfId="0" applyNumberFormat="1" applyFill="1" applyBorder="1"/>
    <xf numFmtId="0" fontId="0" fillId="6" borderId="13" xfId="0" applyFill="1" applyBorder="1"/>
    <xf numFmtId="11" fontId="0" fillId="6" borderId="60" xfId="0" applyNumberFormat="1" applyFill="1" applyBorder="1"/>
    <xf numFmtId="0" fontId="0" fillId="6" borderId="9" xfId="0" applyFill="1" applyBorder="1"/>
    <xf numFmtId="0" fontId="49" fillId="0" borderId="0" xfId="98"/>
    <xf numFmtId="0" fontId="59" fillId="0" borderId="0" xfId="0" applyFont="1"/>
    <xf numFmtId="10" fontId="0" fillId="48" borderId="0" xfId="0" applyNumberFormat="1" applyFill="1" applyAlignment="1">
      <alignment horizontal="center"/>
    </xf>
    <xf numFmtId="10" fontId="0" fillId="0" borderId="0" xfId="0" applyNumberFormat="1"/>
    <xf numFmtId="0" fontId="0" fillId="0" borderId="16" xfId="0" applyBorder="1"/>
    <xf numFmtId="11" fontId="57" fillId="0" borderId="16" xfId="0" applyNumberFormat="1" applyFont="1" applyBorder="1" applyAlignment="1">
      <alignment horizontal="center"/>
    </xf>
    <xf numFmtId="11" fontId="57" fillId="0" borderId="0" xfId="0" applyNumberFormat="1" applyFont="1" applyBorder="1" applyAlignment="1">
      <alignment horizontal="center"/>
    </xf>
    <xf numFmtId="0" fontId="3" fillId="48" borderId="16" xfId="0" applyFont="1" applyFill="1" applyBorder="1" applyAlignment="1">
      <alignment horizontal="center"/>
    </xf>
    <xf numFmtId="0" fontId="3" fillId="48" borderId="16" xfId="0" applyFont="1" applyFill="1" applyBorder="1"/>
    <xf numFmtId="0" fontId="0" fillId="48" borderId="16" xfId="0" applyFill="1" applyBorder="1"/>
    <xf numFmtId="0" fontId="0" fillId="48" borderId="16" xfId="0" applyFill="1" applyBorder="1" applyAlignment="1">
      <alignment horizontal="center"/>
    </xf>
    <xf numFmtId="0" fontId="0" fillId="0" borderId="16" xfId="0" applyFill="1" applyBorder="1"/>
    <xf numFmtId="0" fontId="4" fillId="0" borderId="0" xfId="2" applyFont="1" applyBorder="1" applyAlignment="1">
      <alignment horizontal="right"/>
    </xf>
    <xf numFmtId="0" fontId="4" fillId="0" borderId="0" xfId="2" applyFont="1" applyBorder="1" applyAlignment="1">
      <alignment horizontal="left"/>
    </xf>
    <xf numFmtId="11" fontId="4" fillId="0" borderId="0" xfId="2" applyNumberFormat="1" applyFont="1" applyBorder="1" applyAlignment="1">
      <alignment horizontal="center"/>
    </xf>
    <xf numFmtId="0" fontId="6" fillId="0" borderId="0" xfId="2" applyFont="1" applyBorder="1"/>
    <xf numFmtId="0" fontId="15" fillId="0" borderId="0" xfId="0" applyNumberFormat="1" applyFont="1"/>
    <xf numFmtId="0" fontId="15" fillId="0" borderId="0" xfId="0" applyNumberFormat="1" applyFont="1" applyFill="1" applyBorder="1"/>
    <xf numFmtId="1" fontId="15" fillId="0" borderId="0" xfId="0" applyNumberFormat="1" applyFont="1"/>
    <xf numFmtId="0" fontId="3" fillId="0" borderId="5" xfId="0" applyFont="1" applyFill="1" applyBorder="1" applyAlignment="1">
      <alignment horizontal="left"/>
    </xf>
    <xf numFmtId="0" fontId="49" fillId="0" borderId="0" xfId="98" applyFill="1"/>
    <xf numFmtId="0" fontId="3" fillId="0" borderId="0" xfId="0" applyFont="1" applyFill="1"/>
    <xf numFmtId="3" fontId="0" fillId="0" borderId="0" xfId="0" applyNumberFormat="1" applyFill="1"/>
    <xf numFmtId="0" fontId="3" fillId="0" borderId="0" xfId="0" applyFont="1" applyFill="1" applyBorder="1"/>
    <xf numFmtId="1" fontId="0" fillId="0" borderId="0" xfId="0" applyNumberFormat="1" applyFill="1"/>
    <xf numFmtId="2" fontId="0" fillId="0" borderId="0" xfId="0" applyNumberFormat="1" applyFill="1"/>
    <xf numFmtId="0" fontId="1" fillId="0" borderId="0" xfId="0" applyFont="1"/>
    <xf numFmtId="0" fontId="1" fillId="0" borderId="28" xfId="0" applyFont="1" applyBorder="1"/>
    <xf numFmtId="0" fontId="1" fillId="0" borderId="29" xfId="0" applyFont="1" applyBorder="1"/>
    <xf numFmtId="0" fontId="1" fillId="6" borderId="28" xfId="0" applyFont="1" applyFill="1" applyBorder="1"/>
    <xf numFmtId="0" fontId="1" fillId="6" borderId="29" xfId="0" applyFont="1" applyFill="1" applyBorder="1"/>
    <xf numFmtId="0" fontId="1" fillId="0" borderId="0" xfId="0" applyFont="1" applyBorder="1" applyAlignment="1">
      <alignment horizontal="center"/>
    </xf>
    <xf numFmtId="0" fontId="1" fillId="0" borderId="58" xfId="0" applyFont="1" applyBorder="1" applyAlignment="1">
      <alignment horizontal="center"/>
    </xf>
    <xf numFmtId="172" fontId="1" fillId="0" borderId="0" xfId="0" applyNumberFormat="1" applyFont="1" applyBorder="1" applyAlignment="1">
      <alignment horizontal="center"/>
    </xf>
    <xf numFmtId="172" fontId="1" fillId="0" borderId="58" xfId="0" applyNumberFormat="1" applyFont="1" applyBorder="1" applyAlignment="1">
      <alignment horizontal="center"/>
    </xf>
    <xf numFmtId="172" fontId="1" fillId="0" borderId="13" xfId="0" applyNumberFormat="1" applyFont="1" applyBorder="1" applyAlignment="1">
      <alignment horizontal="center"/>
    </xf>
    <xf numFmtId="172" fontId="1" fillId="0" borderId="41" xfId="0" applyNumberFormat="1" applyFont="1" applyBorder="1" applyAlignment="1">
      <alignment horizontal="center"/>
    </xf>
    <xf numFmtId="171" fontId="57" fillId="2" borderId="0" xfId="96" applyFont="1" applyFill="1" applyBorder="1" applyAlignment="1">
      <alignment horizontal="left" vertical="center" wrapText="1"/>
    </xf>
    <xf numFmtId="171" fontId="57" fillId="2" borderId="0" xfId="96" quotePrefix="1" applyFont="1" applyFill="1" applyBorder="1" applyAlignment="1">
      <alignment horizontal="left" vertical="center"/>
    </xf>
    <xf numFmtId="0" fontId="57" fillId="2" borderId="0" xfId="96" quotePrefix="1" applyNumberFormat="1" applyFont="1" applyFill="1" applyBorder="1" applyAlignment="1">
      <alignment horizontal="center" vertical="center"/>
    </xf>
    <xf numFmtId="171" fontId="57" fillId="2" borderId="0" xfId="96" applyFont="1" applyFill="1" applyBorder="1" applyAlignment="1">
      <alignment horizontal="center" vertical="center"/>
    </xf>
    <xf numFmtId="172" fontId="57" fillId="9" borderId="0" xfId="0" applyNumberFormat="1" applyFont="1" applyFill="1" applyBorder="1" applyAlignment="1">
      <alignment horizontal="center" vertical="center"/>
    </xf>
    <xf numFmtId="171" fontId="57" fillId="46" borderId="0" xfId="96" applyFont="1" applyFill="1" applyBorder="1" applyAlignment="1">
      <alignment horizontal="left" vertical="center" wrapText="1"/>
    </xf>
    <xf numFmtId="171" fontId="57" fillId="46" borderId="0" xfId="96" quotePrefix="1" applyFont="1" applyFill="1" applyBorder="1" applyAlignment="1">
      <alignment horizontal="left" vertical="center"/>
    </xf>
    <xf numFmtId="0" fontId="57" fillId="46" borderId="0" xfId="96" quotePrefix="1" applyNumberFormat="1" applyFont="1" applyFill="1" applyBorder="1" applyAlignment="1">
      <alignment horizontal="center" vertical="center"/>
    </xf>
    <xf numFmtId="171" fontId="57" fillId="46" borderId="0" xfId="96" applyFont="1" applyFill="1" applyBorder="1" applyAlignment="1">
      <alignment horizontal="center" vertical="center"/>
    </xf>
    <xf numFmtId="172" fontId="57" fillId="46" borderId="0" xfId="0" applyNumberFormat="1" applyFont="1" applyFill="1" applyBorder="1" applyAlignment="1">
      <alignment horizontal="center" vertical="center"/>
    </xf>
    <xf numFmtId="0" fontId="57" fillId="47" borderId="0" xfId="0" applyFont="1" applyFill="1" applyBorder="1"/>
    <xf numFmtId="11" fontId="57" fillId="47" borderId="0" xfId="0" applyNumberFormat="1" applyFont="1" applyFill="1" applyBorder="1"/>
    <xf numFmtId="0" fontId="57" fillId="46" borderId="0" xfId="0" applyFont="1" applyFill="1" applyBorder="1"/>
    <xf numFmtId="0" fontId="57" fillId="46" borderId="0" xfId="0" applyFont="1" applyFill="1" applyBorder="1" applyAlignment="1">
      <alignment horizontal="center"/>
    </xf>
    <xf numFmtId="11" fontId="57" fillId="46" borderId="0" xfId="0" applyNumberFormat="1" applyFont="1" applyFill="1" applyBorder="1" applyAlignment="1">
      <alignment horizontal="center"/>
    </xf>
    <xf numFmtId="0" fontId="57" fillId="0" borderId="0" xfId="0" applyFont="1" applyFill="1" applyBorder="1" applyAlignment="1">
      <alignment horizontal="center" vertical="center" wrapText="1"/>
    </xf>
    <xf numFmtId="0" fontId="57" fillId="45" borderId="0" xfId="0" applyFont="1" applyFill="1" applyBorder="1" applyAlignment="1">
      <alignment horizontal="center" vertical="center" wrapText="1"/>
    </xf>
    <xf numFmtId="0" fontId="57" fillId="0" borderId="0" xfId="0" applyFont="1" applyBorder="1" applyAlignment="1">
      <alignment horizontal="center"/>
    </xf>
    <xf numFmtId="0" fontId="57" fillId="0" borderId="8" xfId="0" applyFont="1" applyFill="1" applyBorder="1" applyAlignment="1">
      <alignment horizontal="left"/>
    </xf>
    <xf numFmtId="172" fontId="57" fillId="0" borderId="0" xfId="0" applyNumberFormat="1" applyFont="1" applyFill="1" applyBorder="1" applyAlignment="1">
      <alignment horizontal="center" vertical="center"/>
    </xf>
    <xf numFmtId="172" fontId="57" fillId="0" borderId="58" xfId="0" applyNumberFormat="1" applyFont="1" applyFill="1" applyBorder="1" applyAlignment="1">
      <alignment horizontal="center" vertical="center"/>
    </xf>
    <xf numFmtId="0" fontId="57" fillId="6" borderId="8" xfId="0" applyFont="1" applyFill="1" applyBorder="1" applyAlignment="1">
      <alignment horizontal="left"/>
    </xf>
    <xf numFmtId="172" fontId="57" fillId="6" borderId="0" xfId="0" applyNumberFormat="1" applyFont="1" applyFill="1" applyBorder="1" applyAlignment="1">
      <alignment horizontal="center" vertical="center"/>
    </xf>
    <xf numFmtId="172" fontId="57" fillId="6" borderId="58" xfId="0" applyNumberFormat="1" applyFont="1" applyFill="1" applyBorder="1" applyAlignment="1">
      <alignment horizontal="center" vertical="center"/>
    </xf>
    <xf numFmtId="0" fontId="54" fillId="0" borderId="8" xfId="0" applyFont="1" applyFill="1" applyBorder="1" applyAlignment="1">
      <alignment horizontal="center"/>
    </xf>
    <xf numFmtId="0" fontId="54" fillId="6" borderId="8" xfId="0" applyFont="1" applyFill="1" applyBorder="1" applyAlignment="1">
      <alignment horizontal="center"/>
    </xf>
    <xf numFmtId="171" fontId="57" fillId="0" borderId="8" xfId="96" applyFont="1" applyFill="1" applyBorder="1" applyAlignment="1">
      <alignment horizontal="left" vertical="center" wrapText="1"/>
    </xf>
    <xf numFmtId="171" fontId="57" fillId="6" borderId="8" xfId="96" applyFont="1" applyFill="1" applyBorder="1" applyAlignment="1">
      <alignment horizontal="left" vertical="center" wrapText="1"/>
    </xf>
    <xf numFmtId="0" fontId="57" fillId="0" borderId="12" xfId="0" applyFont="1" applyFill="1" applyBorder="1" applyAlignment="1">
      <alignment horizontal="left"/>
    </xf>
    <xf numFmtId="0" fontId="57" fillId="6" borderId="12" xfId="0" applyFont="1" applyFill="1" applyBorder="1" applyAlignment="1">
      <alignment horizontal="left"/>
    </xf>
    <xf numFmtId="172" fontId="57" fillId="6" borderId="13" xfId="0" applyNumberFormat="1" applyFont="1" applyFill="1" applyBorder="1" applyAlignment="1">
      <alignment horizontal="center" vertical="center"/>
    </xf>
    <xf numFmtId="172" fontId="57" fillId="6" borderId="41" xfId="0" applyNumberFormat="1" applyFont="1" applyFill="1" applyBorder="1" applyAlignment="1">
      <alignment horizontal="center" vertical="center"/>
    </xf>
    <xf numFmtId="11" fontId="4" fillId="0" borderId="0" xfId="2" applyNumberFormat="1" applyFont="1" applyAlignment="1">
      <alignment horizontal="center"/>
    </xf>
    <xf numFmtId="11" fontId="0" fillId="0" borderId="0" xfId="0" applyNumberFormat="1" applyAlignment="1">
      <alignment horizontal="center"/>
    </xf>
    <xf numFmtId="0" fontId="19" fillId="0" borderId="0" xfId="2" applyFont="1" applyFill="1" applyAlignment="1">
      <alignment horizontal="center"/>
    </xf>
    <xf numFmtId="0" fontId="22" fillId="0" borderId="0" xfId="3" applyAlignment="1" applyProtection="1"/>
    <xf numFmtId="0" fontId="1" fillId="0" borderId="0" xfId="0" applyFont="1" applyFill="1"/>
    <xf numFmtId="0" fontId="57" fillId="0" borderId="0" xfId="98" applyFont="1" applyBorder="1"/>
    <xf numFmtId="0" fontId="57" fillId="0" borderId="0" xfId="98" applyFont="1"/>
    <xf numFmtId="0" fontId="0" fillId="0" borderId="16" xfId="0" applyFill="1" applyBorder="1" applyAlignment="1">
      <alignment horizontal="left"/>
    </xf>
    <xf numFmtId="0" fontId="57" fillId="0" borderId="16" xfId="0" applyFont="1" applyFill="1" applyBorder="1"/>
    <xf numFmtId="171" fontId="57" fillId="0" borderId="16" xfId="96" applyFont="1" applyFill="1" applyBorder="1" applyAlignment="1">
      <alignment horizontal="left" vertical="center" wrapText="1"/>
    </xf>
    <xf numFmtId="0" fontId="19" fillId="0" borderId="0" xfId="2" applyFont="1" applyFill="1" applyAlignment="1">
      <alignment horizontal="center"/>
    </xf>
    <xf numFmtId="171" fontId="57" fillId="0" borderId="0" xfId="96" applyFont="1" applyFill="1" applyBorder="1" applyAlignment="1">
      <alignment horizontal="left" vertical="center" wrapText="1"/>
    </xf>
    <xf numFmtId="0" fontId="57" fillId="0" borderId="0" xfId="0" applyFont="1" applyFill="1" applyBorder="1" applyAlignment="1">
      <alignment horizontal="left"/>
    </xf>
    <xf numFmtId="0" fontId="62" fillId="49" borderId="0" xfId="0" applyFont="1" applyFill="1" applyAlignment="1">
      <alignment horizontal="left" vertical="top" wrapText="1"/>
    </xf>
    <xf numFmtId="0" fontId="63" fillId="0" borderId="0" xfId="0" applyFont="1" applyAlignment="1">
      <alignment horizontal="left" vertical="center" wrapText="1"/>
    </xf>
    <xf numFmtId="0" fontId="49" fillId="50" borderId="0" xfId="98" applyFill="1" applyAlignment="1">
      <alignment horizontal="left" vertical="top" wrapText="1"/>
    </xf>
    <xf numFmtId="0" fontId="65" fillId="50" borderId="0" xfId="0" applyFont="1" applyFill="1" applyAlignment="1">
      <alignment horizontal="left" vertical="top" wrapText="1"/>
    </xf>
    <xf numFmtId="11" fontId="65" fillId="50" borderId="0" xfId="0" applyNumberFormat="1" applyFont="1" applyFill="1" applyAlignment="1">
      <alignment horizontal="left" vertical="top" wrapText="1"/>
    </xf>
    <xf numFmtId="0" fontId="49" fillId="49" borderId="0" xfId="98" applyFill="1" applyAlignment="1">
      <alignment horizontal="left" vertical="top" wrapText="1"/>
    </xf>
    <xf numFmtId="0" fontId="65" fillId="49" borderId="0" xfId="0" applyFont="1" applyFill="1" applyAlignment="1">
      <alignment horizontal="left" vertical="top" wrapText="1"/>
    </xf>
    <xf numFmtId="11" fontId="65" fillId="49" borderId="0" xfId="0" applyNumberFormat="1" applyFont="1" applyFill="1" applyAlignment="1">
      <alignment horizontal="left" vertical="top" wrapText="1"/>
    </xf>
    <xf numFmtId="0" fontId="66" fillId="49" borderId="0" xfId="0" applyFont="1" applyFill="1" applyAlignment="1">
      <alignment horizontal="left" vertical="top" wrapText="1"/>
    </xf>
    <xf numFmtId="11" fontId="66" fillId="49" borderId="0" xfId="0" applyNumberFormat="1" applyFont="1" applyFill="1" applyAlignment="1">
      <alignment horizontal="left" vertical="top" wrapText="1"/>
    </xf>
    <xf numFmtId="0" fontId="62" fillId="50" borderId="0" xfId="0" applyFont="1" applyFill="1" applyAlignment="1">
      <alignment horizontal="left" vertical="top" wrapText="1"/>
    </xf>
    <xf numFmtId="11" fontId="62" fillId="50" borderId="0" xfId="0" applyNumberFormat="1" applyFont="1" applyFill="1" applyAlignment="1">
      <alignment horizontal="left" vertical="top" wrapText="1"/>
    </xf>
    <xf numFmtId="0" fontId="62" fillId="0" borderId="0" xfId="0" applyFont="1" applyFill="1" applyAlignment="1">
      <alignment horizontal="left" vertical="top" wrapText="1"/>
    </xf>
    <xf numFmtId="0" fontId="65" fillId="0" borderId="0" xfId="0" applyFont="1" applyFill="1" applyAlignment="1">
      <alignment horizontal="left" vertical="top" wrapText="1"/>
    </xf>
    <xf numFmtId="0" fontId="3" fillId="0" borderId="8" xfId="0" applyFont="1" applyFill="1" applyBorder="1"/>
    <xf numFmtId="0" fontId="62" fillId="0" borderId="0" xfId="0" applyFont="1" applyFill="1" applyBorder="1" applyAlignment="1">
      <alignment horizontal="left" vertical="top" wrapText="1"/>
    </xf>
    <xf numFmtId="0" fontId="62" fillId="0" borderId="58" xfId="0" applyFont="1" applyFill="1" applyBorder="1" applyAlignment="1">
      <alignment horizontal="left" vertical="top" wrapText="1"/>
    </xf>
    <xf numFmtId="0" fontId="0" fillId="0" borderId="8" xfId="0" applyFill="1" applyBorder="1"/>
    <xf numFmtId="0" fontId="0" fillId="0" borderId="58" xfId="0" applyFill="1" applyBorder="1"/>
    <xf numFmtId="0" fontId="65" fillId="0" borderId="8" xfId="0" applyFont="1" applyFill="1" applyBorder="1" applyAlignment="1">
      <alignment horizontal="left" vertical="top" wrapText="1"/>
    </xf>
    <xf numFmtId="0" fontId="65" fillId="0" borderId="12" xfId="0" applyFont="1" applyFill="1" applyBorder="1" applyAlignment="1">
      <alignment horizontal="left" vertical="top" wrapText="1"/>
    </xf>
    <xf numFmtId="11" fontId="0" fillId="0" borderId="13" xfId="0" applyNumberFormat="1" applyFill="1" applyBorder="1"/>
    <xf numFmtId="0" fontId="0" fillId="0" borderId="41" xfId="0" applyFill="1" applyBorder="1"/>
    <xf numFmtId="0" fontId="4" fillId="0" borderId="0" xfId="2" applyFont="1" applyFill="1" applyAlignment="1" applyProtection="1">
      <alignment horizontal="center" vertical="center" wrapText="1"/>
      <protection locked="0"/>
    </xf>
    <xf numFmtId="0" fontId="4" fillId="13" borderId="0" xfId="2" applyFont="1" applyFill="1" applyAlignment="1" applyProtection="1">
      <alignment horizontal="center" vertical="center" wrapText="1"/>
      <protection locked="0"/>
    </xf>
    <xf numFmtId="49" fontId="4" fillId="0" borderId="0" xfId="2" applyNumberFormat="1" applyFont="1" applyFill="1" applyAlignment="1" applyProtection="1">
      <alignment horizontal="center" vertical="center" wrapText="1"/>
      <protection locked="0"/>
    </xf>
    <xf numFmtId="49" fontId="4" fillId="13" borderId="0" xfId="2" applyNumberFormat="1" applyFont="1" applyFill="1" applyAlignment="1" applyProtection="1">
      <alignment horizontal="center" vertical="center" wrapText="1"/>
      <protection locked="0"/>
    </xf>
    <xf numFmtId="0" fontId="22" fillId="0" borderId="0" xfId="3" applyAlignment="1" applyProtection="1">
      <alignment horizontal="center" vertical="center" wrapText="1"/>
    </xf>
    <xf numFmtId="49" fontId="15" fillId="0" borderId="0" xfId="0" applyNumberFormat="1" applyFont="1" applyAlignment="1">
      <alignment horizontal="center" vertical="center" wrapText="1"/>
    </xf>
    <xf numFmtId="0" fontId="65" fillId="0" borderId="16" xfId="0" applyFont="1" applyFill="1" applyBorder="1" applyAlignment="1">
      <alignment horizontal="left" vertical="top" wrapText="1"/>
    </xf>
    <xf numFmtId="11" fontId="0" fillId="6" borderId="16" xfId="0" applyNumberFormat="1" applyFill="1" applyBorder="1"/>
    <xf numFmtId="0" fontId="0" fillId="0" borderId="31" xfId="0" applyFill="1" applyBorder="1" applyAlignment="1">
      <alignment horizontal="left"/>
    </xf>
    <xf numFmtId="11" fontId="4" fillId="0" borderId="16" xfId="2" applyNumberFormat="1" applyFont="1" applyFill="1" applyBorder="1" applyAlignment="1">
      <alignment horizontal="center" vertical="center" wrapText="1"/>
    </xf>
    <xf numFmtId="0" fontId="57" fillId="0" borderId="31" xfId="0" applyFont="1" applyFill="1" applyBorder="1"/>
    <xf numFmtId="0" fontId="65" fillId="0" borderId="31" xfId="0" applyFont="1" applyFill="1" applyBorder="1" applyAlignment="1">
      <alignment horizontal="left" vertical="top" wrapText="1"/>
    </xf>
    <xf numFmtId="0" fontId="57" fillId="0" borderId="36" xfId="0" applyFont="1" applyFill="1" applyBorder="1"/>
    <xf numFmtId="11" fontId="4" fillId="0" borderId="38" xfId="2" applyNumberFormat="1" applyFont="1" applyFill="1" applyBorder="1" applyAlignment="1">
      <alignment horizontal="center" vertical="center" wrapText="1"/>
    </xf>
    <xf numFmtId="0" fontId="6" fillId="0" borderId="16" xfId="2" applyFont="1" applyFill="1" applyBorder="1" applyAlignment="1">
      <alignment horizontal="center"/>
    </xf>
    <xf numFmtId="0" fontId="4" fillId="0" borderId="16" xfId="2" applyFont="1" applyFill="1" applyBorder="1" applyAlignment="1">
      <alignment horizontal="center"/>
    </xf>
    <xf numFmtId="11" fontId="4" fillId="0" borderId="16" xfId="2" applyNumberFormat="1" applyFont="1" applyFill="1" applyBorder="1" applyAlignment="1">
      <alignment horizontal="center"/>
    </xf>
    <xf numFmtId="11" fontId="15" fillId="10" borderId="16" xfId="1" applyNumberFormat="1" applyFont="1" applyFill="1" applyBorder="1" applyAlignment="1" applyProtection="1">
      <alignment horizontal="center" vertical="top"/>
      <protection hidden="1"/>
    </xf>
    <xf numFmtId="0" fontId="4" fillId="0" borderId="16" xfId="2" applyFont="1" applyBorder="1" applyAlignment="1">
      <alignment horizontal="center" wrapText="1"/>
    </xf>
    <xf numFmtId="0" fontId="6" fillId="50" borderId="8" xfId="2" applyFont="1" applyFill="1" applyBorder="1" applyAlignment="1">
      <alignment horizontal="center" vertical="center" textRotation="90"/>
    </xf>
    <xf numFmtId="0" fontId="7" fillId="50" borderId="9" xfId="2" applyFont="1" applyFill="1" applyBorder="1" applyAlignment="1">
      <alignment horizontal="left" vertical="center"/>
    </xf>
    <xf numFmtId="0" fontId="3" fillId="0" borderId="17" xfId="0" applyFont="1" applyBorder="1" applyAlignment="1">
      <alignment horizontal="center"/>
    </xf>
    <xf numFmtId="0" fontId="3" fillId="11" borderId="16" xfId="0" applyFont="1" applyFill="1" applyBorder="1" applyAlignment="1">
      <alignment horizontal="center"/>
    </xf>
    <xf numFmtId="0" fontId="4" fillId="6" borderId="16" xfId="2" applyFont="1" applyFill="1" applyBorder="1" applyAlignment="1">
      <alignment horizontal="right"/>
    </xf>
    <xf numFmtId="0" fontId="2" fillId="0" borderId="59" xfId="2" applyFont="1" applyFill="1" applyBorder="1" applyAlignment="1">
      <alignment horizontal="center"/>
    </xf>
    <xf numFmtId="11" fontId="15" fillId="10" borderId="16" xfId="0" applyNumberFormat="1" applyFont="1" applyFill="1" applyBorder="1" applyAlignment="1" applyProtection="1">
      <alignment horizontal="center" vertical="top"/>
      <protection hidden="1"/>
    </xf>
    <xf numFmtId="0" fontId="15" fillId="0" borderId="16" xfId="0" applyFont="1" applyBorder="1" applyAlignment="1">
      <alignment horizontal="center" vertical="top"/>
    </xf>
    <xf numFmtId="11" fontId="0" fillId="0" borderId="8" xfId="0" applyNumberFormat="1" applyFill="1" applyBorder="1"/>
    <xf numFmtId="11" fontId="0" fillId="0" borderId="12" xfId="0" applyNumberFormat="1" applyFill="1" applyBorder="1"/>
    <xf numFmtId="0" fontId="0" fillId="0" borderId="13" xfId="0" applyFill="1" applyBorder="1"/>
    <xf numFmtId="0" fontId="4" fillId="0" borderId="16" xfId="2" applyFont="1" applyFill="1" applyBorder="1" applyAlignment="1">
      <alignment horizontal="left"/>
    </xf>
    <xf numFmtId="0" fontId="15" fillId="0" borderId="16" xfId="0" applyFont="1" applyBorder="1" applyAlignment="1">
      <alignment horizontal="left" vertical="top"/>
    </xf>
    <xf numFmtId="0" fontId="4" fillId="0" borderId="16" xfId="0" applyFont="1" applyBorder="1" applyAlignment="1">
      <alignment horizontal="left" vertical="top"/>
    </xf>
    <xf numFmtId="0" fontId="19" fillId="0" borderId="0" xfId="2" applyFont="1" applyFill="1" applyAlignment="1">
      <alignment horizontal="center"/>
    </xf>
    <xf numFmtId="0" fontId="0" fillId="0" borderId="0" xfId="0" applyAlignment="1">
      <alignment wrapText="1"/>
    </xf>
    <xf numFmtId="0" fontId="3" fillId="0" borderId="0" xfId="0" applyFont="1" applyAlignment="1">
      <alignment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9" fillId="0" borderId="0" xfId="2" applyFont="1" applyFill="1" applyAlignment="1">
      <alignment horizontal="center"/>
    </xf>
    <xf numFmtId="0" fontId="0" fillId="6" borderId="0" xfId="0" applyFill="1"/>
    <xf numFmtId="0" fontId="0" fillId="0" borderId="0" xfId="0" applyAlignment="1"/>
    <xf numFmtId="0" fontId="7" fillId="5" borderId="10" xfId="2" applyFont="1" applyFill="1" applyBorder="1" applyAlignment="1">
      <alignment horizontal="left" vertical="center"/>
    </xf>
    <xf numFmtId="17" fontId="4" fillId="2" borderId="0" xfId="2" applyNumberFormat="1" applyFont="1" applyFill="1" applyAlignment="1">
      <alignment horizontal="left"/>
    </xf>
    <xf numFmtId="0" fontId="4" fillId="2" borderId="0" xfId="2" applyFont="1" applyFill="1" applyAlignment="1">
      <alignment horizontal="left"/>
    </xf>
    <xf numFmtId="0" fontId="4" fillId="0" borderId="0" xfId="2" applyFont="1" applyAlignment="1">
      <alignment horizontal="left"/>
    </xf>
    <xf numFmtId="0" fontId="70" fillId="0" borderId="0" xfId="0" applyFont="1"/>
    <xf numFmtId="0" fontId="19" fillId="0" borderId="0" xfId="2" applyFont="1" applyFill="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0" xfId="0" applyBorder="1" applyAlignment="1">
      <alignment horizontal="right"/>
    </xf>
    <xf numFmtId="0" fontId="70" fillId="0" borderId="0" xfId="0" applyFont="1" applyBorder="1"/>
    <xf numFmtId="0" fontId="75" fillId="0" borderId="0" xfId="0" applyFont="1"/>
    <xf numFmtId="0" fontId="77" fillId="0" borderId="0" xfId="0" applyFont="1"/>
    <xf numFmtId="0" fontId="57" fillId="0" borderId="0" xfId="0" applyFont="1" applyFill="1"/>
    <xf numFmtId="0" fontId="19" fillId="0" borderId="0" xfId="2" applyFont="1" applyFill="1" applyAlignment="1">
      <alignment horizontal="center"/>
    </xf>
    <xf numFmtId="0" fontId="50" fillId="43" borderId="24" xfId="0" applyFont="1" applyFill="1" applyBorder="1" applyAlignment="1">
      <alignment horizontal="center" vertical="center" wrapText="1"/>
    </xf>
    <xf numFmtId="0" fontId="0" fillId="0" borderId="1" xfId="0" applyBorder="1" applyAlignment="1">
      <alignment horizontal="center"/>
    </xf>
    <xf numFmtId="0" fontId="0" fillId="0" borderId="62" xfId="0" applyBorder="1" applyAlignment="1">
      <alignment horizontal="center"/>
    </xf>
    <xf numFmtId="11" fontId="0" fillId="0" borderId="16" xfId="0" applyNumberFormat="1" applyBorder="1"/>
    <xf numFmtId="11" fontId="57" fillId="47" borderId="0" xfId="0" applyNumberFormat="1" applyFont="1" applyFill="1"/>
    <xf numFmtId="11" fontId="57" fillId="0" borderId="16" xfId="0" applyNumberFormat="1" applyFont="1" applyBorder="1"/>
    <xf numFmtId="11" fontId="57" fillId="47" borderId="16" xfId="0" applyNumberFormat="1" applyFont="1" applyFill="1" applyBorder="1"/>
    <xf numFmtId="11" fontId="0" fillId="15" borderId="16" xfId="0" applyNumberFormat="1" applyFill="1" applyBorder="1"/>
    <xf numFmtId="11" fontId="0" fillId="52" borderId="16" xfId="0" applyNumberFormat="1" applyFill="1" applyBorder="1"/>
    <xf numFmtId="11" fontId="57" fillId="52" borderId="16" xfId="0" applyNumberFormat="1" applyFont="1" applyFill="1" applyBorder="1"/>
    <xf numFmtId="11" fontId="0" fillId="0" borderId="32" xfId="0" applyNumberFormat="1" applyBorder="1"/>
    <xf numFmtId="11" fontId="57" fillId="52" borderId="32" xfId="0" applyNumberFormat="1" applyFont="1" applyFill="1" applyBorder="1"/>
    <xf numFmtId="11" fontId="0" fillId="52" borderId="32" xfId="0" applyNumberFormat="1" applyFill="1" applyBorder="1"/>
    <xf numFmtId="0" fontId="0" fillId="0" borderId="36" xfId="0" applyFill="1" applyBorder="1"/>
    <xf numFmtId="0" fontId="0" fillId="0" borderId="38" xfId="0" applyFill="1" applyBorder="1" applyAlignment="1">
      <alignment horizontal="center"/>
    </xf>
    <xf numFmtId="11" fontId="0" fillId="0" borderId="38" xfId="0" applyNumberFormat="1" applyFill="1" applyBorder="1" applyAlignment="1">
      <alignment horizontal="center"/>
    </xf>
    <xf numFmtId="0" fontId="0" fillId="0" borderId="38" xfId="0" applyBorder="1"/>
    <xf numFmtId="0" fontId="72" fillId="0" borderId="28" xfId="0" applyFont="1" applyFill="1" applyBorder="1"/>
    <xf numFmtId="0" fontId="71" fillId="0" borderId="28" xfId="0" applyFont="1" applyFill="1" applyBorder="1"/>
    <xf numFmtId="11" fontId="3" fillId="53" borderId="16" xfId="0" applyNumberFormat="1" applyFont="1" applyFill="1" applyBorder="1"/>
    <xf numFmtId="11" fontId="0" fillId="0" borderId="16" xfId="0" applyNumberFormat="1" applyFont="1" applyBorder="1"/>
    <xf numFmtId="0" fontId="3" fillId="0" borderId="28" xfId="0" applyFont="1" applyBorder="1"/>
    <xf numFmtId="0" fontId="0" fillId="0" borderId="1" xfId="0" applyBorder="1"/>
    <xf numFmtId="0" fontId="0" fillId="0" borderId="1" xfId="0" applyFill="1" applyBorder="1"/>
    <xf numFmtId="0" fontId="0" fillId="0" borderId="1" xfId="0" applyBorder="1" applyAlignment="1">
      <alignment horizontal="left"/>
    </xf>
    <xf numFmtId="0" fontId="50" fillId="41" borderId="26" xfId="0" applyFont="1" applyFill="1" applyBorder="1" applyAlignment="1">
      <alignment horizontal="center" vertical="center" wrapText="1"/>
    </xf>
    <xf numFmtId="0" fontId="50" fillId="41" borderId="59" xfId="0" applyFont="1" applyFill="1" applyBorder="1" applyAlignment="1">
      <alignment horizontal="center" vertical="center" wrapText="1"/>
    </xf>
    <xf numFmtId="0" fontId="50" fillId="41" borderId="27" xfId="0" applyFont="1" applyFill="1" applyBorder="1" applyAlignment="1">
      <alignment horizontal="center" vertical="center" wrapText="1"/>
    </xf>
    <xf numFmtId="11" fontId="0" fillId="0" borderId="31" xfId="0" applyNumberFormat="1" applyBorder="1" applyAlignment="1">
      <alignment horizontal="center"/>
    </xf>
    <xf numFmtId="11" fontId="0" fillId="41" borderId="31" xfId="0" applyNumberFormat="1" applyFill="1" applyBorder="1" applyAlignment="1">
      <alignment horizontal="center"/>
    </xf>
    <xf numFmtId="11" fontId="0" fillId="41" borderId="32" xfId="0" applyNumberFormat="1" applyFill="1" applyBorder="1" applyAlignment="1">
      <alignment horizontal="center"/>
    </xf>
    <xf numFmtId="0" fontId="0" fillId="0" borderId="36" xfId="0" applyBorder="1" applyAlignment="1">
      <alignment horizontal="center"/>
    </xf>
    <xf numFmtId="0" fontId="50" fillId="42" borderId="26" xfId="0" applyFont="1" applyFill="1" applyBorder="1" applyAlignment="1">
      <alignment horizontal="center" vertical="center" wrapText="1"/>
    </xf>
    <xf numFmtId="0" fontId="50" fillId="42" borderId="59" xfId="0" applyFont="1" applyFill="1" applyBorder="1" applyAlignment="1">
      <alignment horizontal="center" vertical="center" wrapText="1"/>
    </xf>
    <xf numFmtId="0" fontId="50" fillId="42" borderId="27" xfId="0" applyFont="1" applyFill="1" applyBorder="1" applyAlignment="1">
      <alignment horizontal="center" vertical="center" wrapText="1"/>
    </xf>
    <xf numFmtId="11" fontId="0" fillId="42" borderId="31" xfId="0" applyNumberFormat="1" applyFill="1" applyBorder="1" applyAlignment="1">
      <alignment horizontal="center"/>
    </xf>
    <xf numFmtId="11" fontId="0" fillId="42" borderId="32" xfId="0" applyNumberFormat="1" applyFill="1" applyBorder="1" applyAlignment="1">
      <alignment horizontal="center"/>
    </xf>
    <xf numFmtId="0" fontId="50" fillId="43" borderId="26" xfId="0" applyFont="1" applyFill="1" applyBorder="1" applyAlignment="1">
      <alignment horizontal="center" vertical="center" wrapText="1"/>
    </xf>
    <xf numFmtId="0" fontId="50" fillId="43" borderId="59" xfId="0" applyFont="1" applyFill="1" applyBorder="1" applyAlignment="1">
      <alignment horizontal="center" vertical="center" wrapText="1"/>
    </xf>
    <xf numFmtId="0" fontId="50" fillId="43" borderId="27" xfId="0" applyFont="1" applyFill="1" applyBorder="1" applyAlignment="1">
      <alignment horizontal="center" vertical="center" wrapText="1"/>
    </xf>
    <xf numFmtId="11" fontId="0" fillId="43" borderId="31" xfId="0" applyNumberFormat="1" applyFill="1" applyBorder="1" applyAlignment="1">
      <alignment horizontal="center"/>
    </xf>
    <xf numFmtId="11" fontId="0" fillId="43" borderId="32" xfId="0" applyNumberFormat="1" applyFill="1" applyBorder="1" applyAlignment="1">
      <alignment horizontal="center"/>
    </xf>
    <xf numFmtId="0" fontId="78" fillId="6" borderId="26" xfId="0" applyFont="1" applyFill="1" applyBorder="1" applyAlignment="1">
      <alignment horizontal="center" vertical="center" wrapText="1"/>
    </xf>
    <xf numFmtId="0" fontId="78" fillId="6" borderId="59" xfId="0" applyFont="1" applyFill="1" applyBorder="1" applyAlignment="1">
      <alignment horizontal="center" vertical="center" wrapText="1"/>
    </xf>
    <xf numFmtId="0" fontId="78" fillId="6" borderId="27" xfId="0" applyFont="1" applyFill="1" applyBorder="1" applyAlignment="1">
      <alignment horizontal="center" vertical="center" wrapText="1"/>
    </xf>
    <xf numFmtId="0" fontId="78" fillId="47" borderId="26" xfId="0" applyFont="1" applyFill="1" applyBorder="1" applyAlignment="1">
      <alignment horizontal="center" vertical="center" wrapText="1"/>
    </xf>
    <xf numFmtId="0" fontId="78" fillId="47" borderId="59" xfId="0" applyFont="1" applyFill="1" applyBorder="1" applyAlignment="1">
      <alignment horizontal="center" vertical="center" wrapText="1"/>
    </xf>
    <xf numFmtId="0" fontId="78" fillId="47" borderId="27"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78" fillId="15" borderId="59" xfId="0" applyFont="1" applyFill="1" applyBorder="1" applyAlignment="1">
      <alignment horizontal="center" vertical="center" wrapText="1"/>
    </xf>
    <xf numFmtId="0" fontId="78" fillId="15" borderId="27" xfId="0" applyFont="1" applyFill="1" applyBorder="1" applyAlignment="1">
      <alignment horizontal="center" vertical="center" wrapText="1"/>
    </xf>
    <xf numFmtId="0" fontId="78" fillId="52" borderId="26" xfId="0" applyFont="1" applyFill="1" applyBorder="1" applyAlignment="1">
      <alignment horizontal="center" vertical="center" wrapText="1"/>
    </xf>
    <xf numFmtId="0" fontId="78" fillId="52" borderId="59" xfId="0" applyFont="1" applyFill="1" applyBorder="1" applyAlignment="1">
      <alignment horizontal="center" vertical="center" wrapText="1"/>
    </xf>
    <xf numFmtId="0" fontId="78" fillId="52" borderId="27" xfId="0" applyFont="1" applyFill="1" applyBorder="1" applyAlignment="1">
      <alignment horizontal="center" vertical="center" wrapText="1"/>
    </xf>
    <xf numFmtId="11" fontId="3" fillId="53" borderId="31" xfId="0" applyNumberFormat="1" applyFont="1" applyFill="1" applyBorder="1"/>
    <xf numFmtId="11" fontId="0" fillId="0" borderId="31" xfId="0" applyNumberFormat="1" applyBorder="1"/>
    <xf numFmtId="11" fontId="3" fillId="53" borderId="32" xfId="0" applyNumberFormat="1" applyFont="1" applyFill="1" applyBorder="1"/>
    <xf numFmtId="11" fontId="57" fillId="52" borderId="31" xfId="0" applyNumberFormat="1" applyFont="1" applyFill="1" applyBorder="1"/>
    <xf numFmtId="11" fontId="0" fillId="0" borderId="32" xfId="0" applyNumberFormat="1" applyFont="1" applyBorder="1"/>
    <xf numFmtId="11" fontId="0" fillId="15" borderId="31" xfId="0" applyNumberFormat="1" applyFill="1" applyBorder="1"/>
    <xf numFmtId="11" fontId="0" fillId="15" borderId="32" xfId="0" applyNumberFormat="1" applyFill="1" applyBorder="1"/>
    <xf numFmtId="0" fontId="0" fillId="0" borderId="32" xfId="0" applyBorder="1"/>
    <xf numFmtId="0" fontId="0" fillId="0" borderId="37" xfId="0" applyBorder="1"/>
    <xf numFmtId="11" fontId="57" fillId="0" borderId="31" xfId="0" applyNumberFormat="1" applyFont="1" applyBorder="1"/>
    <xf numFmtId="11" fontId="57" fillId="0" borderId="32" xfId="0" applyNumberFormat="1" applyFont="1" applyBorder="1"/>
    <xf numFmtId="11" fontId="57" fillId="47" borderId="31" xfId="0" applyNumberFormat="1" applyFont="1" applyFill="1" applyBorder="1"/>
    <xf numFmtId="11" fontId="57" fillId="47" borderId="32" xfId="0" applyNumberFormat="1" applyFont="1" applyFill="1" applyBorder="1"/>
    <xf numFmtId="11" fontId="0" fillId="6" borderId="31" xfId="0" applyNumberFormat="1" applyFill="1" applyBorder="1"/>
    <xf numFmtId="11" fontId="0" fillId="6" borderId="32" xfId="0" applyNumberFormat="1" applyFill="1" applyBorder="1"/>
    <xf numFmtId="11" fontId="57" fillId="0" borderId="0" xfId="0" applyNumberFormat="1" applyFont="1" applyFill="1"/>
    <xf numFmtId="14" fontId="57" fillId="0" borderId="0" xfId="0" applyNumberFormat="1" applyFont="1" applyFill="1"/>
    <xf numFmtId="0" fontId="57" fillId="6" borderId="0" xfId="0" applyFont="1" applyFill="1"/>
    <xf numFmtId="11" fontId="57" fillId="6" borderId="0" xfId="0" applyNumberFormat="1" applyFont="1" applyFill="1"/>
    <xf numFmtId="0" fontId="57" fillId="47" borderId="0" xfId="0" applyFont="1" applyFill="1"/>
    <xf numFmtId="0" fontId="57" fillId="15" borderId="0" xfId="0" applyFont="1" applyFill="1"/>
    <xf numFmtId="11" fontId="57" fillId="15" borderId="0" xfId="0" applyNumberFormat="1" applyFont="1" applyFill="1"/>
    <xf numFmtId="0" fontId="19" fillId="0" borderId="0" xfId="2" applyFont="1" applyFill="1" applyAlignment="1">
      <alignment horizontal="center"/>
    </xf>
    <xf numFmtId="0" fontId="57" fillId="6" borderId="16" xfId="0" applyFont="1" applyFill="1" applyBorder="1"/>
    <xf numFmtId="0" fontId="0" fillId="0" borderId="12" xfId="0" applyBorder="1"/>
    <xf numFmtId="0" fontId="0" fillId="0" borderId="0" xfId="0" applyAlignment="1">
      <alignment vertical="center" wrapText="1"/>
    </xf>
    <xf numFmtId="0" fontId="57" fillId="0" borderId="1" xfId="0" applyFont="1" applyFill="1" applyBorder="1"/>
    <xf numFmtId="0" fontId="57" fillId="0" borderId="63" xfId="0" applyFont="1" applyFill="1" applyBorder="1"/>
    <xf numFmtId="11" fontId="3" fillId="0" borderId="31" xfId="0" applyNumberFormat="1" applyFont="1" applyFill="1" applyBorder="1"/>
    <xf numFmtId="11" fontId="3" fillId="0" borderId="16" xfId="0" applyNumberFormat="1" applyFont="1" applyFill="1" applyBorder="1"/>
    <xf numFmtId="11" fontId="3" fillId="0" borderId="32" xfId="0" applyNumberFormat="1" applyFont="1" applyFill="1" applyBorder="1"/>
    <xf numFmtId="0" fontId="65" fillId="0" borderId="0" xfId="0" applyFont="1"/>
    <xf numFmtId="9" fontId="0" fillId="55" borderId="0" xfId="100" applyFont="1" applyFill="1"/>
    <xf numFmtId="0" fontId="1" fillId="0" borderId="0" xfId="152"/>
    <xf numFmtId="11" fontId="1" fillId="0" borderId="16" xfId="152" applyNumberFormat="1" applyFill="1" applyBorder="1"/>
    <xf numFmtId="11" fontId="1" fillId="0" borderId="16" xfId="152" applyNumberFormat="1" applyBorder="1"/>
    <xf numFmtId="0" fontId="57" fillId="0" borderId="16" xfId="152" applyFont="1" applyFill="1" applyBorder="1"/>
    <xf numFmtId="0" fontId="1" fillId="0" borderId="16" xfId="152" applyFill="1" applyBorder="1"/>
    <xf numFmtId="0" fontId="65" fillId="0" borderId="16" xfId="152" applyFont="1" applyFill="1" applyBorder="1" applyAlignment="1">
      <alignment horizontal="left" vertical="top" wrapText="1"/>
    </xf>
    <xf numFmtId="0" fontId="1" fillId="0" borderId="16" xfId="152" applyFill="1" applyBorder="1" applyAlignment="1">
      <alignment horizontal="left"/>
    </xf>
    <xf numFmtId="0" fontId="1" fillId="0" borderId="0" xfId="152" applyFont="1" applyFill="1" applyBorder="1"/>
    <xf numFmtId="0" fontId="1" fillId="0" borderId="0" xfId="152" applyFill="1"/>
    <xf numFmtId="0" fontId="1" fillId="0" borderId="0" xfId="152" applyFill="1" applyBorder="1"/>
    <xf numFmtId="11" fontId="1" fillId="6" borderId="16" xfId="152" applyNumberFormat="1" applyFill="1" applyBorder="1"/>
    <xf numFmtId="0" fontId="65" fillId="6" borderId="16" xfId="152" applyFont="1" applyFill="1" applyBorder="1" applyAlignment="1">
      <alignment horizontal="left" vertical="top" wrapText="1"/>
    </xf>
    <xf numFmtId="0" fontId="1" fillId="6" borderId="16" xfId="152" applyFill="1" applyBorder="1"/>
    <xf numFmtId="0" fontId="1" fillId="6" borderId="31" xfId="152" applyFill="1" applyBorder="1"/>
    <xf numFmtId="0" fontId="3" fillId="6" borderId="16" xfId="152" applyFont="1" applyFill="1" applyBorder="1" applyAlignment="1">
      <alignment horizontal="center"/>
    </xf>
    <xf numFmtId="0" fontId="3" fillId="6" borderId="16" xfId="152" applyFont="1" applyFill="1" applyBorder="1" applyAlignment="1">
      <alignment horizontal="left"/>
    </xf>
    <xf numFmtId="0" fontId="3" fillId="6" borderId="0" xfId="152" applyFont="1" applyFill="1" applyBorder="1"/>
    <xf numFmtId="0" fontId="50" fillId="6" borderId="0" xfId="152" applyFont="1" applyFill="1"/>
    <xf numFmtId="0" fontId="57" fillId="0" borderId="0" xfId="152" applyFont="1" applyFill="1" applyBorder="1" applyAlignment="1">
      <alignment horizontal="left"/>
    </xf>
    <xf numFmtId="172" fontId="57" fillId="0" borderId="16" xfId="152" applyNumberFormat="1" applyFont="1" applyFill="1" applyBorder="1" applyAlignment="1">
      <alignment horizontal="center" vertical="center"/>
    </xf>
    <xf numFmtId="0" fontId="57" fillId="0" borderId="16" xfId="152" applyFont="1" applyFill="1" applyBorder="1" applyAlignment="1">
      <alignment horizontal="left"/>
    </xf>
    <xf numFmtId="0" fontId="1" fillId="0" borderId="16" xfId="152" applyFont="1" applyFill="1" applyBorder="1" applyAlignment="1">
      <alignment horizontal="left"/>
    </xf>
    <xf numFmtId="11" fontId="57" fillId="0" borderId="16" xfId="152" applyNumberFormat="1" applyFont="1" applyBorder="1"/>
    <xf numFmtId="11" fontId="1" fillId="0" borderId="0" xfId="152" applyNumberFormat="1"/>
    <xf numFmtId="0" fontId="57" fillId="0" borderId="31" xfId="152" applyFont="1" applyFill="1" applyBorder="1" applyAlignment="1">
      <alignment horizontal="left"/>
    </xf>
    <xf numFmtId="11" fontId="1" fillId="0" borderId="37" xfId="152" applyNumberFormat="1" applyFill="1" applyBorder="1" applyAlignment="1">
      <alignment horizontal="center"/>
    </xf>
    <xf numFmtId="0" fontId="1" fillId="0" borderId="36" xfId="152" applyFill="1" applyBorder="1" applyAlignment="1">
      <alignment horizontal="left"/>
    </xf>
    <xf numFmtId="11" fontId="1" fillId="0" borderId="32" xfId="152" applyNumberFormat="1" applyFill="1" applyBorder="1" applyAlignment="1">
      <alignment horizontal="center"/>
    </xf>
    <xf numFmtId="0" fontId="1" fillId="0" borderId="31" xfId="152" applyFill="1" applyBorder="1" applyAlignment="1">
      <alignment horizontal="left"/>
    </xf>
    <xf numFmtId="0" fontId="1" fillId="0" borderId="31" xfId="152" applyFont="1" applyFill="1" applyBorder="1" applyAlignment="1">
      <alignment horizontal="left"/>
    </xf>
    <xf numFmtId="0" fontId="3" fillId="0" borderId="27" xfId="152" applyFont="1" applyFill="1" applyBorder="1" applyAlignment="1">
      <alignment horizontal="center"/>
    </xf>
    <xf numFmtId="0" fontId="3" fillId="0" borderId="26" xfId="152" applyFont="1" applyFill="1" applyBorder="1" applyAlignment="1">
      <alignment horizontal="left"/>
    </xf>
    <xf numFmtId="0" fontId="54" fillId="0" borderId="16" xfId="152" applyFont="1" applyFill="1" applyBorder="1" applyAlignment="1">
      <alignment horizontal="center"/>
    </xf>
    <xf numFmtId="0" fontId="3" fillId="0" borderId="16" xfId="152" applyFont="1" applyFill="1" applyBorder="1"/>
    <xf numFmtId="0" fontId="3" fillId="0" borderId="16" xfId="152" applyFont="1" applyFill="1" applyBorder="1" applyAlignment="1">
      <alignment horizontal="center"/>
    </xf>
    <xf numFmtId="0" fontId="3" fillId="0" borderId="0" xfId="152" applyFont="1" applyFill="1"/>
    <xf numFmtId="0" fontId="3" fillId="0" borderId="0" xfId="152" applyFont="1" applyFill="1" applyBorder="1"/>
    <xf numFmtId="11" fontId="57" fillId="0" borderId="0" xfId="152" applyNumberFormat="1" applyFont="1" applyBorder="1" applyAlignment="1">
      <alignment horizontal="center"/>
    </xf>
    <xf numFmtId="0" fontId="57" fillId="0" borderId="0" xfId="152" applyFont="1" applyBorder="1" applyAlignment="1">
      <alignment horizontal="left"/>
    </xf>
    <xf numFmtId="0" fontId="50" fillId="0" borderId="0" xfId="152" applyFont="1" applyFill="1"/>
    <xf numFmtId="0" fontId="57" fillId="0" borderId="0" xfId="152" applyFont="1" applyBorder="1" applyAlignment="1"/>
    <xf numFmtId="0" fontId="1" fillId="0" borderId="0" xfId="152" applyFont="1" applyBorder="1"/>
    <xf numFmtId="0" fontId="57" fillId="0" borderId="0" xfId="152" applyFont="1" applyBorder="1"/>
    <xf numFmtId="11" fontId="57" fillId="0" borderId="0" xfId="152" applyNumberFormat="1" applyFont="1" applyBorder="1" applyAlignment="1">
      <alignment horizontal="left"/>
    </xf>
    <xf numFmtId="11" fontId="1" fillId="0" borderId="0" xfId="152" applyNumberFormat="1" applyBorder="1" applyAlignment="1">
      <alignment horizontal="center"/>
    </xf>
    <xf numFmtId="0" fontId="1" fillId="0" borderId="0" xfId="152" applyBorder="1" applyAlignment="1">
      <alignment horizontal="left"/>
    </xf>
    <xf numFmtId="0" fontId="1" fillId="0" borderId="0" xfId="152" applyBorder="1" applyAlignment="1"/>
    <xf numFmtId="0" fontId="1" fillId="0" borderId="0" xfId="152" applyBorder="1"/>
    <xf numFmtId="11" fontId="57" fillId="0" borderId="0" xfId="152" applyNumberFormat="1" applyFont="1" applyBorder="1" applyAlignment="1">
      <alignment horizontal="right"/>
    </xf>
    <xf numFmtId="11" fontId="57" fillId="0" borderId="16" xfId="152" applyNumberFormat="1" applyFont="1" applyBorder="1" applyAlignment="1">
      <alignment horizontal="center"/>
    </xf>
    <xf numFmtId="0" fontId="57" fillId="0" borderId="16" xfId="152" applyFont="1" applyBorder="1"/>
    <xf numFmtId="11" fontId="1" fillId="0" borderId="0" xfId="152" applyNumberFormat="1" applyBorder="1"/>
    <xf numFmtId="0" fontId="3" fillId="0" borderId="0" xfId="152" applyFont="1" applyBorder="1" applyAlignment="1">
      <alignment horizontal="center"/>
    </xf>
    <xf numFmtId="11" fontId="57" fillId="0" borderId="56" xfId="152" applyNumberFormat="1" applyFont="1" applyBorder="1" applyAlignment="1">
      <alignment horizontal="center"/>
    </xf>
    <xf numFmtId="0" fontId="57" fillId="0" borderId="56" xfId="152" applyFont="1" applyBorder="1"/>
    <xf numFmtId="11" fontId="57" fillId="6" borderId="37" xfId="152" applyNumberFormat="1" applyFont="1" applyFill="1" applyBorder="1" applyAlignment="1">
      <alignment horizontal="center"/>
    </xf>
    <xf numFmtId="11" fontId="57" fillId="6" borderId="38" xfId="152" applyNumberFormat="1" applyFont="1" applyFill="1" applyBorder="1" applyAlignment="1">
      <alignment horizontal="center"/>
    </xf>
    <xf numFmtId="0" fontId="57" fillId="6" borderId="36" xfId="152" applyFont="1" applyFill="1" applyBorder="1" applyAlignment="1">
      <alignment horizontal="left"/>
    </xf>
    <xf numFmtId="11" fontId="1" fillId="0" borderId="16" xfId="152" applyNumberFormat="1" applyBorder="1" applyAlignment="1">
      <alignment horizontal="center"/>
    </xf>
    <xf numFmtId="11" fontId="57" fillId="6" borderId="32" xfId="152" applyNumberFormat="1" applyFont="1" applyFill="1" applyBorder="1" applyAlignment="1">
      <alignment horizontal="center"/>
    </xf>
    <xf numFmtId="11" fontId="57" fillId="6" borderId="16" xfId="152" applyNumberFormat="1" applyFont="1" applyFill="1" applyBorder="1" applyAlignment="1">
      <alignment horizontal="center"/>
    </xf>
    <xf numFmtId="0" fontId="57" fillId="6" borderId="31" xfId="152" applyFont="1" applyFill="1" applyBorder="1" applyAlignment="1">
      <alignment horizontal="left"/>
    </xf>
    <xf numFmtId="11" fontId="1" fillId="6" borderId="37" xfId="152" applyNumberFormat="1" applyFill="1" applyBorder="1" applyAlignment="1">
      <alignment horizontal="center"/>
    </xf>
    <xf numFmtId="11" fontId="1" fillId="6" borderId="38" xfId="152" applyNumberFormat="1" applyFill="1" applyBorder="1" applyAlignment="1">
      <alignment horizontal="center"/>
    </xf>
    <xf numFmtId="0" fontId="1" fillId="6" borderId="36" xfId="152" applyFill="1" applyBorder="1" applyAlignment="1">
      <alignment horizontal="left"/>
    </xf>
    <xf numFmtId="11" fontId="1" fillId="6" borderId="32" xfId="152" applyNumberFormat="1" applyFill="1" applyBorder="1" applyAlignment="1">
      <alignment horizontal="center"/>
    </xf>
    <xf numFmtId="11" fontId="1" fillId="6" borderId="16" xfId="152" applyNumberFormat="1" applyFill="1" applyBorder="1" applyAlignment="1">
      <alignment horizontal="center"/>
    </xf>
    <xf numFmtId="0" fontId="1" fillId="6" borderId="31" xfId="152" applyFill="1" applyBorder="1" applyAlignment="1">
      <alignment horizontal="left"/>
    </xf>
    <xf numFmtId="11" fontId="57" fillId="6" borderId="31" xfId="152" applyNumberFormat="1" applyFont="1" applyFill="1" applyBorder="1" applyAlignment="1">
      <alignment horizontal="left"/>
    </xf>
    <xf numFmtId="11" fontId="1" fillId="6" borderId="11" xfId="152" applyNumberFormat="1" applyFill="1" applyBorder="1" applyAlignment="1">
      <alignment horizontal="center"/>
    </xf>
    <xf numFmtId="0" fontId="57" fillId="6" borderId="31" xfId="152" applyFont="1" applyFill="1" applyBorder="1"/>
    <xf numFmtId="0" fontId="57" fillId="6" borderId="31" xfId="152" applyFont="1" applyFill="1" applyBorder="1" applyAlignment="1"/>
    <xf numFmtId="0" fontId="1" fillId="6" borderId="31" xfId="152" applyFill="1" applyBorder="1" applyAlignment="1"/>
    <xf numFmtId="11" fontId="57" fillId="6" borderId="32" xfId="152" applyNumberFormat="1" applyFont="1" applyFill="1" applyBorder="1"/>
    <xf numFmtId="11" fontId="3" fillId="6" borderId="27" xfId="152" applyNumberFormat="1" applyFont="1" applyFill="1" applyBorder="1" applyAlignment="1">
      <alignment horizontal="center"/>
    </xf>
    <xf numFmtId="11" fontId="3" fillId="6" borderId="59" xfId="152" applyNumberFormat="1" applyFont="1" applyFill="1" applyBorder="1" applyAlignment="1">
      <alignment horizontal="center"/>
    </xf>
    <xf numFmtId="11" fontId="3" fillId="6" borderId="26" xfId="152" applyNumberFormat="1" applyFont="1" applyFill="1" applyBorder="1" applyAlignment="1">
      <alignment horizontal="center"/>
    </xf>
    <xf numFmtId="0" fontId="3" fillId="6" borderId="27" xfId="152" applyFont="1" applyFill="1" applyBorder="1" applyAlignment="1">
      <alignment horizontal="center"/>
    </xf>
    <xf numFmtId="0" fontId="3" fillId="6" borderId="59" xfId="152" applyFont="1" applyFill="1" applyBorder="1" applyAlignment="1">
      <alignment horizontal="center"/>
    </xf>
    <xf numFmtId="1" fontId="3" fillId="6" borderId="59" xfId="152" applyNumberFormat="1" applyFont="1" applyFill="1" applyBorder="1" applyAlignment="1">
      <alignment horizontal="center"/>
    </xf>
    <xf numFmtId="0" fontId="3" fillId="6" borderId="26" xfId="152" applyFont="1" applyFill="1" applyBorder="1" applyAlignment="1">
      <alignment horizontal="left"/>
    </xf>
    <xf numFmtId="0" fontId="54" fillId="6" borderId="27" xfId="152" applyFont="1" applyFill="1" applyBorder="1" applyAlignment="1">
      <alignment horizontal="center"/>
    </xf>
    <xf numFmtId="0" fontId="54" fillId="6" borderId="59" xfId="152" applyFont="1" applyFill="1" applyBorder="1" applyAlignment="1">
      <alignment horizontal="center"/>
    </xf>
    <xf numFmtId="1" fontId="54" fillId="6" borderId="59" xfId="152" applyNumberFormat="1" applyFont="1" applyFill="1" applyBorder="1" applyAlignment="1">
      <alignment horizontal="center"/>
    </xf>
    <xf numFmtId="0" fontId="54" fillId="6" borderId="26" xfId="152" applyFont="1" applyFill="1" applyBorder="1" applyAlignment="1">
      <alignment horizontal="left"/>
    </xf>
    <xf numFmtId="0" fontId="1" fillId="6" borderId="0" xfId="152" applyFill="1" applyBorder="1"/>
    <xf numFmtId="0" fontId="1" fillId="6" borderId="0" xfId="152" applyFill="1" applyBorder="1" applyAlignment="1">
      <alignment horizontal="center"/>
    </xf>
    <xf numFmtId="1" fontId="1" fillId="6" borderId="0" xfId="152" applyNumberFormat="1" applyFill="1" applyBorder="1" applyAlignment="1">
      <alignment horizontal="center"/>
    </xf>
    <xf numFmtId="0" fontId="3" fillId="6" borderId="0" xfId="152" applyFont="1" applyFill="1"/>
    <xf numFmtId="0" fontId="3" fillId="0" borderId="0" xfId="152" applyFont="1" applyBorder="1"/>
    <xf numFmtId="0" fontId="1" fillId="0" borderId="0" xfId="152" applyBorder="1" applyAlignment="1">
      <alignment horizontal="center"/>
    </xf>
    <xf numFmtId="1" fontId="1" fillId="0" borderId="0" xfId="152" applyNumberFormat="1" applyBorder="1" applyAlignment="1">
      <alignment horizontal="center"/>
    </xf>
    <xf numFmtId="0" fontId="1" fillId="0" borderId="16" xfId="152" applyBorder="1" applyAlignment="1">
      <alignment horizontal="left"/>
    </xf>
    <xf numFmtId="11" fontId="1" fillId="0" borderId="56" xfId="152" applyNumberFormat="1" applyBorder="1" applyAlignment="1">
      <alignment horizontal="center"/>
    </xf>
    <xf numFmtId="0" fontId="1" fillId="0" borderId="56" xfId="152" applyBorder="1"/>
    <xf numFmtId="0" fontId="1" fillId="0" borderId="56" xfId="152" applyBorder="1" applyAlignment="1">
      <alignment horizontal="left"/>
    </xf>
    <xf numFmtId="0" fontId="1" fillId="6" borderId="36" xfId="152" applyFill="1" applyBorder="1"/>
    <xf numFmtId="11" fontId="1" fillId="6" borderId="57" xfId="152" applyNumberFormat="1" applyFill="1" applyBorder="1" applyAlignment="1">
      <alignment horizontal="center"/>
    </xf>
    <xf numFmtId="11" fontId="1" fillId="6" borderId="56" xfId="152" applyNumberFormat="1" applyFill="1" applyBorder="1" applyAlignment="1">
      <alignment horizontal="center"/>
    </xf>
    <xf numFmtId="0" fontId="1" fillId="6" borderId="35" xfId="152" applyFill="1" applyBorder="1" applyAlignment="1">
      <alignment horizontal="left"/>
    </xf>
    <xf numFmtId="0" fontId="1" fillId="0" borderId="16" xfId="152" applyBorder="1" applyAlignment="1"/>
    <xf numFmtId="0" fontId="1" fillId="0" borderId="16" xfId="152" applyBorder="1"/>
    <xf numFmtId="11" fontId="1" fillId="6" borderId="34" xfId="152" applyNumberFormat="1" applyFill="1" applyBorder="1" applyAlignment="1">
      <alignment horizontal="center"/>
    </xf>
    <xf numFmtId="11" fontId="1" fillId="6" borderId="18" xfId="152" applyNumberFormat="1" applyFill="1" applyBorder="1" applyAlignment="1">
      <alignment horizontal="center"/>
    </xf>
    <xf numFmtId="0" fontId="1" fillId="0" borderId="56" xfId="152" applyBorder="1" applyAlignment="1"/>
    <xf numFmtId="0" fontId="1" fillId="6" borderId="61" xfId="152" applyFill="1" applyBorder="1" applyAlignment="1">
      <alignment horizontal="left"/>
    </xf>
    <xf numFmtId="0" fontId="1" fillId="6" borderId="36" xfId="152" applyFill="1" applyBorder="1" applyAlignment="1"/>
    <xf numFmtId="0" fontId="3" fillId="6" borderId="26" xfId="152" applyFont="1" applyFill="1" applyBorder="1" applyAlignment="1">
      <alignment horizontal="center"/>
    </xf>
    <xf numFmtId="0" fontId="3" fillId="6" borderId="27" xfId="152" applyFont="1" applyFill="1" applyBorder="1" applyAlignment="1"/>
    <xf numFmtId="0" fontId="3" fillId="6" borderId="59" xfId="152" applyFont="1" applyFill="1" applyBorder="1" applyAlignment="1"/>
    <xf numFmtId="1" fontId="3" fillId="6" borderId="59" xfId="152" applyNumberFormat="1" applyFont="1" applyFill="1" applyBorder="1" applyAlignment="1"/>
    <xf numFmtId="0" fontId="3" fillId="6" borderId="26" xfId="152" applyFont="1" applyFill="1" applyBorder="1" applyAlignment="1"/>
    <xf numFmtId="0" fontId="3" fillId="6" borderId="26" xfId="152" applyFont="1" applyFill="1" applyBorder="1"/>
    <xf numFmtId="0" fontId="1" fillId="6" borderId="0" xfId="152" applyFill="1" applyBorder="1" applyAlignment="1"/>
    <xf numFmtId="1" fontId="1" fillId="6" borderId="0" xfId="152" applyNumberFormat="1" applyFill="1" applyBorder="1" applyAlignment="1"/>
    <xf numFmtId="1" fontId="1" fillId="0" borderId="0" xfId="152" applyNumberFormat="1" applyBorder="1" applyAlignment="1"/>
    <xf numFmtId="0" fontId="3" fillId="0" borderId="0" xfId="152" applyFont="1" applyBorder="1" applyAlignment="1"/>
    <xf numFmtId="0" fontId="3" fillId="0" borderId="0" xfId="152" applyFont="1" applyBorder="1" applyAlignment="1">
      <alignment horizontal="left"/>
    </xf>
    <xf numFmtId="0" fontId="20" fillId="0" borderId="0" xfId="152" applyFont="1"/>
    <xf numFmtId="0" fontId="19" fillId="0" borderId="0" xfId="153" applyFont="1" applyFill="1" applyAlignment="1">
      <alignment horizontal="center"/>
    </xf>
    <xf numFmtId="0" fontId="7" fillId="0" borderId="0" xfId="2" applyFont="1" applyFill="1" applyBorder="1" applyAlignment="1">
      <alignment horizontal="center" vertical="center" wrapText="1"/>
    </xf>
    <xf numFmtId="164" fontId="67" fillId="6" borderId="19" xfId="0" applyNumberFormat="1" applyFont="1" applyFill="1" applyBorder="1" applyAlignment="1">
      <alignment horizontal="center" vertical="center" wrapText="1"/>
    </xf>
    <xf numFmtId="0" fontId="7" fillId="0" borderId="18" xfId="2" applyFont="1" applyFill="1" applyBorder="1" applyAlignment="1">
      <alignment horizontal="center" vertical="center" wrapText="1"/>
    </xf>
    <xf numFmtId="11" fontId="15" fillId="6" borderId="16" xfId="0" applyNumberFormat="1" applyFont="1" applyFill="1" applyBorder="1" applyAlignment="1">
      <alignment horizontal="center"/>
    </xf>
    <xf numFmtId="0" fontId="0" fillId="0" borderId="66" xfId="0" applyFill="1" applyBorder="1"/>
    <xf numFmtId="11" fontId="15" fillId="6" borderId="67" xfId="0" applyNumberFormat="1" applyFont="1" applyFill="1" applyBorder="1" applyAlignment="1">
      <alignment horizontal="center"/>
    </xf>
    <xf numFmtId="11" fontId="4" fillId="0" borderId="67" xfId="2" applyNumberFormat="1" applyFont="1" applyFill="1" applyBorder="1" applyAlignment="1">
      <alignment horizontal="center" vertical="center" wrapText="1"/>
    </xf>
    <xf numFmtId="0" fontId="4" fillId="0" borderId="68" xfId="2" applyFont="1" applyFill="1" applyBorder="1" applyAlignment="1">
      <alignment horizontal="left"/>
    </xf>
    <xf numFmtId="0" fontId="4" fillId="0" borderId="32" xfId="2" applyFont="1" applyFill="1" applyBorder="1" applyAlignment="1">
      <alignment horizontal="left"/>
    </xf>
    <xf numFmtId="0" fontId="4" fillId="0" borderId="37" xfId="2" applyFont="1" applyFill="1" applyBorder="1" applyAlignment="1">
      <alignment horizontal="left"/>
    </xf>
    <xf numFmtId="11" fontId="0" fillId="0" borderId="38" xfId="0" applyNumberFormat="1" applyBorder="1"/>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4" fillId="0" borderId="13" xfId="2" applyFont="1" applyFill="1" applyBorder="1" applyAlignment="1">
      <alignment horizontal="left" vertical="center"/>
    </xf>
    <xf numFmtId="43" fontId="57" fillId="0" borderId="0" xfId="1" applyFont="1" applyFill="1"/>
    <xf numFmtId="0" fontId="80" fillId="0" borderId="0" xfId="0" applyFont="1" applyFill="1"/>
    <xf numFmtId="43" fontId="80" fillId="0" borderId="0" xfId="1" applyFont="1" applyFill="1"/>
    <xf numFmtId="14" fontId="80" fillId="0" borderId="0" xfId="0" applyNumberFormat="1" applyFont="1" applyFill="1"/>
    <xf numFmtId="0" fontId="0" fillId="0" borderId="0" xfId="0" applyFont="1" applyFill="1"/>
    <xf numFmtId="43" fontId="1" fillId="0" borderId="0" xfId="1" applyFont="1" applyFill="1"/>
    <xf numFmtId="14" fontId="0" fillId="0" borderId="0" xfId="0" applyNumberFormat="1" applyFont="1" applyFill="1"/>
    <xf numFmtId="0" fontId="3" fillId="0" borderId="69" xfId="152" applyFont="1" applyBorder="1"/>
    <xf numFmtId="0" fontId="3" fillId="0" borderId="70" xfId="152" applyFont="1" applyBorder="1"/>
    <xf numFmtId="11" fontId="1" fillId="0" borderId="32" xfId="152" applyNumberFormat="1" applyBorder="1"/>
    <xf numFmtId="11" fontId="1" fillId="0" borderId="38" xfId="152" applyNumberFormat="1" applyBorder="1"/>
    <xf numFmtId="11" fontId="1" fillId="0" borderId="37" xfId="152" applyNumberFormat="1" applyBorder="1"/>
    <xf numFmtId="0" fontId="3" fillId="0" borderId="71" xfId="152" applyFont="1" applyBorder="1"/>
    <xf numFmtId="0" fontId="1" fillId="0" borderId="66" xfId="152" applyBorder="1"/>
    <xf numFmtId="11" fontId="1" fillId="0" borderId="67" xfId="152" applyNumberFormat="1" applyBorder="1"/>
    <xf numFmtId="11" fontId="1" fillId="0" borderId="68" xfId="152" applyNumberFormat="1" applyBorder="1"/>
    <xf numFmtId="0" fontId="1" fillId="0" borderId="31" xfId="152" applyBorder="1"/>
    <xf numFmtId="0" fontId="1" fillId="0" borderId="31" xfId="152" applyFill="1" applyBorder="1"/>
    <xf numFmtId="0" fontId="1" fillId="0" borderId="31" xfId="152" applyBorder="1" applyAlignment="1">
      <alignment horizontal="left"/>
    </xf>
    <xf numFmtId="0" fontId="57" fillId="0" borderId="31" xfId="152" applyFont="1" applyFill="1" applyBorder="1"/>
    <xf numFmtId="0" fontId="57" fillId="0" borderId="71" xfId="152" applyFont="1" applyBorder="1"/>
    <xf numFmtId="0" fontId="54" fillId="0" borderId="69" xfId="152" applyFont="1" applyBorder="1"/>
    <xf numFmtId="0" fontId="54" fillId="0" borderId="70" xfId="152" applyFont="1" applyBorder="1"/>
    <xf numFmtId="11" fontId="57" fillId="0" borderId="67" xfId="152" applyNumberFormat="1" applyFont="1" applyBorder="1"/>
    <xf numFmtId="11" fontId="57" fillId="0" borderId="68" xfId="152" applyNumberFormat="1" applyFont="1" applyBorder="1"/>
    <xf numFmtId="11" fontId="57" fillId="0" borderId="32" xfId="152" applyNumberFormat="1" applyFont="1" applyBorder="1"/>
    <xf numFmtId="0" fontId="57" fillId="0" borderId="66" xfId="152" applyFont="1" applyBorder="1"/>
    <xf numFmtId="0" fontId="57" fillId="0" borderId="31" xfId="152" applyFont="1" applyBorder="1"/>
    <xf numFmtId="0" fontId="57" fillId="0" borderId="31" xfId="152" applyFont="1" applyBorder="1" applyAlignment="1">
      <alignment horizontal="left"/>
    </xf>
    <xf numFmtId="0" fontId="1" fillId="0" borderId="71" xfId="152" applyBorder="1"/>
    <xf numFmtId="11" fontId="57" fillId="0" borderId="69" xfId="152" applyNumberFormat="1" applyFont="1" applyBorder="1"/>
    <xf numFmtId="0" fontId="1" fillId="0" borderId="69" xfId="152" applyBorder="1"/>
    <xf numFmtId="0" fontId="1" fillId="0" borderId="70" xfId="152" applyBorder="1"/>
    <xf numFmtId="0" fontId="3" fillId="0" borderId="71" xfId="152" applyFont="1" applyFill="1" applyBorder="1"/>
    <xf numFmtId="0" fontId="3" fillId="0" borderId="69" xfId="152" applyFont="1" applyFill="1" applyBorder="1"/>
    <xf numFmtId="0" fontId="3" fillId="0" borderId="70" xfId="152" applyFont="1" applyFill="1" applyBorder="1"/>
    <xf numFmtId="11" fontId="1" fillId="0" borderId="67" xfId="152" applyNumberFormat="1" applyFill="1" applyBorder="1"/>
    <xf numFmtId="11" fontId="1" fillId="0" borderId="68" xfId="152" applyNumberFormat="1" applyFill="1" applyBorder="1"/>
    <xf numFmtId="11" fontId="1" fillId="0" borderId="32" xfId="152" applyNumberFormat="1" applyFill="1" applyBorder="1"/>
    <xf numFmtId="0" fontId="0" fillId="0" borderId="70" xfId="0" applyBorder="1"/>
    <xf numFmtId="0" fontId="0" fillId="0" borderId="73" xfId="0" applyBorder="1"/>
    <xf numFmtId="0" fontId="0" fillId="0" borderId="74" xfId="0" applyBorder="1"/>
    <xf numFmtId="0" fontId="0" fillId="0" borderId="75" xfId="0" applyBorder="1"/>
    <xf numFmtId="0" fontId="4" fillId="0" borderId="16" xfId="2" applyFont="1" applyFill="1" applyBorder="1" applyAlignment="1">
      <alignment horizontal="left"/>
    </xf>
    <xf numFmtId="0" fontId="82" fillId="0" borderId="0" xfId="98" applyFont="1" applyAlignment="1">
      <alignment horizontal="center" vertical="center" wrapText="1"/>
    </xf>
    <xf numFmtId="0" fontId="4" fillId="13" borderId="0" xfId="2" applyFill="1" applyAlignment="1" applyProtection="1">
      <alignment horizontal="center" vertical="center" wrapText="1"/>
      <protection locked="0"/>
    </xf>
    <xf numFmtId="0" fontId="22" fillId="0" borderId="0" xfId="3" applyFill="1" applyAlignment="1" applyProtection="1">
      <alignment horizontal="center" vertical="center" wrapText="1"/>
      <protection locked="0"/>
    </xf>
    <xf numFmtId="0" fontId="0" fillId="0" borderId="72" xfId="0" applyBorder="1"/>
    <xf numFmtId="0" fontId="0" fillId="0" borderId="69" xfId="0" applyBorder="1"/>
    <xf numFmtId="0" fontId="0" fillId="6" borderId="16" xfId="0" applyFill="1" applyBorder="1" applyAlignment="1">
      <alignment horizontal="left"/>
    </xf>
    <xf numFmtId="0" fontId="4" fillId="6" borderId="16" xfId="2" applyFont="1" applyFill="1" applyBorder="1" applyAlignment="1">
      <alignment horizontal="center"/>
    </xf>
    <xf numFmtId="0" fontId="4" fillId="6" borderId="16" xfId="2" applyFont="1" applyFill="1" applyBorder="1" applyAlignment="1">
      <alignment horizontal="center" wrapText="1"/>
    </xf>
    <xf numFmtId="0" fontId="0" fillId="6" borderId="16" xfId="0" applyFill="1" applyBorder="1"/>
    <xf numFmtId="0" fontId="0" fillId="0" borderId="31" xfId="152" applyFont="1" applyBorder="1"/>
    <xf numFmtId="11" fontId="57" fillId="6" borderId="31" xfId="0" applyNumberFormat="1" applyFont="1" applyFill="1" applyBorder="1"/>
    <xf numFmtId="11" fontId="57" fillId="6" borderId="16" xfId="0" applyNumberFormat="1" applyFont="1" applyFill="1" applyBorder="1"/>
    <xf numFmtId="11" fontId="57" fillId="6" borderId="32" xfId="0" applyNumberFormat="1" applyFont="1" applyFill="1" applyBorder="1"/>
    <xf numFmtId="11" fontId="57" fillId="54" borderId="31" xfId="0" applyNumberFormat="1" applyFont="1" applyFill="1" applyBorder="1"/>
    <xf numFmtId="11" fontId="57" fillId="54" borderId="16" xfId="0" applyNumberFormat="1" applyFont="1" applyFill="1" applyBorder="1"/>
    <xf numFmtId="11" fontId="57" fillId="54" borderId="32" xfId="0" applyNumberFormat="1" applyFont="1" applyFill="1" applyBorder="1"/>
    <xf numFmtId="11" fontId="57" fillId="15" borderId="31" xfId="0" applyNumberFormat="1" applyFont="1" applyFill="1" applyBorder="1"/>
    <xf numFmtId="11" fontId="57" fillId="15" borderId="16" xfId="0" applyNumberFormat="1" applyFont="1" applyFill="1" applyBorder="1"/>
    <xf numFmtId="11" fontId="57" fillId="15" borderId="32" xfId="0" applyNumberFormat="1" applyFont="1" applyFill="1" applyBorder="1"/>
    <xf numFmtId="11" fontId="0" fillId="0" borderId="31" xfId="0" applyNumberFormat="1" applyFont="1" applyBorder="1"/>
    <xf numFmtId="11" fontId="73" fillId="0" borderId="16" xfId="0" applyNumberFormat="1" applyFont="1" applyBorder="1"/>
    <xf numFmtId="11" fontId="73" fillId="0" borderId="32" xfId="0" applyNumberFormat="1" applyFont="1" applyBorder="1"/>
    <xf numFmtId="11" fontId="74" fillId="0" borderId="16" xfId="0" applyNumberFormat="1" applyFont="1" applyFill="1" applyBorder="1"/>
    <xf numFmtId="11" fontId="74" fillId="0" borderId="16" xfId="0" applyNumberFormat="1" applyFont="1" applyBorder="1"/>
    <xf numFmtId="11" fontId="74" fillId="0" borderId="32" xfId="0" applyNumberFormat="1" applyFont="1" applyBorder="1"/>
    <xf numFmtId="11" fontId="73" fillId="0" borderId="31" xfId="0" applyNumberFormat="1" applyFont="1" applyBorder="1"/>
    <xf numFmtId="11" fontId="74" fillId="0" borderId="31" xfId="0" applyNumberFormat="1" applyFont="1" applyBorder="1"/>
    <xf numFmtId="11" fontId="0" fillId="6" borderId="31" xfId="0" applyNumberFormat="1" applyFont="1" applyFill="1" applyBorder="1"/>
    <xf numFmtId="11" fontId="0" fillId="6" borderId="16" xfId="0" applyNumberFormat="1" applyFont="1" applyFill="1" applyBorder="1"/>
    <xf numFmtId="11" fontId="76" fillId="6" borderId="16" xfId="0" applyNumberFormat="1" applyFont="1" applyFill="1" applyBorder="1"/>
    <xf numFmtId="11" fontId="0" fillId="54" borderId="31" xfId="0" applyNumberFormat="1" applyFont="1" applyFill="1" applyBorder="1"/>
    <xf numFmtId="11" fontId="0" fillId="54" borderId="16" xfId="0" applyNumberFormat="1" applyFont="1" applyFill="1" applyBorder="1"/>
    <xf numFmtId="11" fontId="76" fillId="54" borderId="16" xfId="0" applyNumberFormat="1" applyFont="1" applyFill="1" applyBorder="1"/>
    <xf numFmtId="11" fontId="57" fillId="51" borderId="31" xfId="2" applyNumberFormat="1" applyFont="1" applyFill="1" applyBorder="1" applyAlignment="1">
      <alignment horizontal="left" vertical="top" wrapText="1"/>
    </xf>
    <xf numFmtId="11" fontId="57" fillId="51" borderId="16" xfId="2" applyNumberFormat="1" applyFont="1" applyFill="1" applyBorder="1" applyAlignment="1">
      <alignment horizontal="left" vertical="top" wrapText="1"/>
    </xf>
    <xf numFmtId="11" fontId="57" fillId="51" borderId="16" xfId="0" applyNumberFormat="1" applyFont="1" applyFill="1" applyBorder="1"/>
    <xf numFmtId="11" fontId="57" fillId="51" borderId="32" xfId="0" applyNumberFormat="1" applyFont="1" applyFill="1" applyBorder="1"/>
    <xf numFmtId="11" fontId="0" fillId="15" borderId="16" xfId="0" applyNumberFormat="1" applyFont="1" applyFill="1" applyBorder="1"/>
    <xf numFmtId="11" fontId="0" fillId="6" borderId="32" xfId="0" applyNumberFormat="1" applyFont="1" applyFill="1" applyBorder="1"/>
    <xf numFmtId="11" fontId="0" fillId="54" borderId="32" xfId="0" applyNumberFormat="1" applyFont="1" applyFill="1" applyBorder="1"/>
    <xf numFmtId="11" fontId="0" fillId="15" borderId="31" xfId="0" applyNumberFormat="1" applyFont="1" applyFill="1" applyBorder="1"/>
    <xf numFmtId="11" fontId="0" fillId="15" borderId="32" xfId="0" applyNumberFormat="1" applyFont="1" applyFill="1" applyBorder="1"/>
    <xf numFmtId="11" fontId="57" fillId="0" borderId="31" xfId="2" applyNumberFormat="1" applyFont="1" applyFill="1" applyBorder="1" applyAlignment="1">
      <alignment horizontal="left" vertical="top" wrapText="1"/>
    </xf>
    <xf numFmtId="11" fontId="57" fillId="0" borderId="16" xfId="2" applyNumberFormat="1" applyFont="1" applyFill="1" applyBorder="1" applyAlignment="1">
      <alignment horizontal="left" vertical="top" wrapText="1"/>
    </xf>
    <xf numFmtId="11" fontId="0" fillId="6" borderId="36" xfId="0" applyNumberFormat="1" applyFont="1" applyFill="1" applyBorder="1"/>
    <xf numFmtId="11" fontId="0" fillId="54" borderId="36" xfId="0" applyNumberFormat="1" applyFont="1" applyFill="1" applyBorder="1"/>
    <xf numFmtId="11" fontId="0" fillId="15" borderId="36" xfId="0" applyNumberFormat="1" applyFont="1" applyFill="1" applyBorder="1"/>
    <xf numFmtId="11" fontId="0" fillId="15" borderId="37" xfId="0" applyNumberFormat="1" applyFont="1" applyFill="1" applyBorder="1"/>
    <xf numFmtId="11" fontId="57" fillId="51" borderId="36" xfId="2" applyNumberFormat="1" applyFont="1" applyFill="1" applyBorder="1" applyAlignment="1">
      <alignment horizontal="left" vertical="top" wrapText="1"/>
    </xf>
    <xf numFmtId="11" fontId="57" fillId="51" borderId="38" xfId="2" applyNumberFormat="1" applyFont="1" applyFill="1" applyBorder="1" applyAlignment="1">
      <alignment horizontal="left" vertical="top" wrapText="1"/>
    </xf>
    <xf numFmtId="11" fontId="57" fillId="51" borderId="38" xfId="0" applyNumberFormat="1" applyFont="1" applyFill="1" applyBorder="1"/>
    <xf numFmtId="11" fontId="57" fillId="51" borderId="37" xfId="0" applyNumberFormat="1" applyFont="1" applyFill="1" applyBorder="1"/>
    <xf numFmtId="11" fontId="0" fillId="0" borderId="31" xfId="0" applyNumberFormat="1" applyFill="1" applyBorder="1"/>
    <xf numFmtId="11" fontId="0" fillId="47" borderId="31" xfId="0" applyNumberFormat="1" applyFill="1" applyBorder="1"/>
    <xf numFmtId="0" fontId="0" fillId="0" borderId="36" xfId="152" applyFont="1" applyBorder="1"/>
    <xf numFmtId="0" fontId="4" fillId="0" borderId="32" xfId="0" applyFont="1" applyFill="1" applyBorder="1" applyAlignment="1">
      <alignment horizontal="left"/>
    </xf>
    <xf numFmtId="0" fontId="57" fillId="0" borderId="31" xfId="153" applyFont="1" applyFill="1" applyBorder="1"/>
    <xf numFmtId="11" fontId="4" fillId="0" borderId="0" xfId="0" applyNumberFormat="1" applyFont="1" applyFill="1" applyAlignment="1">
      <alignment horizontal="center"/>
    </xf>
    <xf numFmtId="11" fontId="57" fillId="0" borderId="0" xfId="0" applyNumberFormat="1" applyFont="1" applyFill="1" applyAlignment="1">
      <alignment horizontal="center"/>
    </xf>
    <xf numFmtId="0" fontId="6" fillId="0" borderId="17" xfId="2" applyFont="1" applyFill="1" applyBorder="1" applyAlignment="1">
      <alignment horizontal="center"/>
    </xf>
    <xf numFmtId="0" fontId="0" fillId="0" borderId="18" xfId="0" applyFill="1" applyBorder="1"/>
    <xf numFmtId="0" fontId="0" fillId="0" borderId="56" xfId="0" applyFill="1" applyBorder="1"/>
    <xf numFmtId="0" fontId="0" fillId="6" borderId="31" xfId="152" applyFont="1" applyFill="1" applyBorder="1"/>
    <xf numFmtId="0" fontId="3" fillId="6" borderId="66" xfId="152" applyFont="1" applyFill="1" applyBorder="1"/>
    <xf numFmtId="1" fontId="3" fillId="6" borderId="67" xfId="152" applyNumberFormat="1" applyFont="1" applyFill="1" applyBorder="1" applyAlignment="1">
      <alignment horizontal="center"/>
    </xf>
    <xf numFmtId="0" fontId="3" fillId="6" borderId="67" xfId="152" applyFont="1" applyFill="1" applyBorder="1" applyAlignment="1">
      <alignment horizontal="center"/>
    </xf>
    <xf numFmtId="0" fontId="3" fillId="6" borderId="68" xfId="152" applyFont="1" applyFill="1" applyBorder="1" applyAlignment="1">
      <alignment horizontal="center"/>
    </xf>
    <xf numFmtId="0" fontId="15" fillId="0" borderId="16" xfId="0" applyFont="1" applyFill="1" applyBorder="1" applyAlignment="1">
      <alignment horizontal="left" vertical="top"/>
    </xf>
    <xf numFmtId="0" fontId="4" fillId="0" borderId="16" xfId="0" applyFont="1" applyFill="1" applyBorder="1" applyAlignment="1">
      <alignment horizontal="left" vertical="top"/>
    </xf>
    <xf numFmtId="0" fontId="4" fillId="0" borderId="16" xfId="0" applyFont="1" applyFill="1" applyBorder="1" applyAlignment="1" applyProtection="1">
      <alignment horizontal="left" vertical="top"/>
      <protection locked="0"/>
    </xf>
    <xf numFmtId="0" fontId="22" fillId="0" borderId="0" xfId="3" applyAlignment="1" applyProtection="1">
      <alignment horizontal="center" vertical="center"/>
    </xf>
    <xf numFmtId="49" fontId="4" fillId="0" borderId="0" xfId="2" applyNumberFormat="1" applyFont="1" applyFill="1" applyAlignment="1">
      <alignment horizontal="left" vertical="center" wrapText="1"/>
    </xf>
    <xf numFmtId="49" fontId="4" fillId="0" borderId="0" xfId="2" applyNumberFormat="1" applyFont="1" applyAlignment="1">
      <alignment horizontal="center" vertical="center" wrapText="1"/>
    </xf>
    <xf numFmtId="49" fontId="4" fillId="0" borderId="0" xfId="3" applyNumberFormat="1" applyFont="1" applyFill="1" applyAlignment="1" applyProtection="1">
      <alignment horizontal="left" vertical="center" wrapText="1"/>
      <protection locked="0"/>
    </xf>
    <xf numFmtId="49" fontId="4" fillId="0" borderId="0" xfId="2" applyNumberFormat="1" applyFont="1" applyFill="1" applyAlignment="1" applyProtection="1">
      <alignment horizontal="left" vertical="center" wrapText="1"/>
      <protection locked="0"/>
    </xf>
    <xf numFmtId="49" fontId="22" fillId="0" borderId="0" xfId="3" applyNumberFormat="1" applyFont="1" applyFill="1" applyAlignment="1" applyProtection="1">
      <alignment horizontal="left" vertical="center" wrapText="1"/>
      <protection locked="0"/>
    </xf>
    <xf numFmtId="0" fontId="4" fillId="0" borderId="0" xfId="2" applyFont="1" applyFill="1" applyAlignment="1">
      <alignment vertical="center" wrapText="1"/>
    </xf>
    <xf numFmtId="0" fontId="4" fillId="0" borderId="0" xfId="2" applyFill="1" applyAlignment="1" applyProtection="1">
      <alignment horizontal="center" vertical="center" wrapText="1"/>
      <protection locked="0"/>
    </xf>
    <xf numFmtId="0" fontId="15" fillId="0" borderId="0" xfId="0" applyFont="1" applyFill="1" applyAlignment="1" applyProtection="1">
      <alignment horizontal="center" vertical="center" wrapText="1"/>
      <protection locked="0"/>
    </xf>
    <xf numFmtId="0" fontId="4" fillId="0" borderId="0" xfId="2" applyFill="1" applyAlignment="1" applyProtection="1">
      <alignment horizontal="left" vertical="center" wrapText="1"/>
      <protection locked="0"/>
    </xf>
    <xf numFmtId="0" fontId="4" fillId="0" borderId="0" xfId="2" applyFill="1" applyAlignment="1" applyProtection="1">
      <alignment vertical="center" wrapText="1"/>
      <protection locked="0"/>
    </xf>
    <xf numFmtId="0" fontId="4" fillId="0" borderId="0" xfId="2" applyFill="1" applyAlignment="1" applyProtection="1">
      <alignment vertical="center"/>
      <protection locked="0"/>
    </xf>
    <xf numFmtId="0" fontId="12" fillId="0" borderId="0" xfId="0" applyFont="1" applyAlignment="1">
      <alignment horizontal="center" vertical="center" wrapText="1"/>
    </xf>
    <xf numFmtId="0" fontId="4" fillId="0" borderId="0" xfId="2" applyFont="1" applyFill="1" applyAlignment="1" applyProtection="1">
      <alignment horizontal="left" vertical="center" wrapText="1"/>
      <protection locked="0"/>
    </xf>
    <xf numFmtId="0" fontId="4" fillId="0" borderId="0" xfId="2" applyFont="1" applyFill="1" applyAlignment="1" applyProtection="1">
      <alignment vertical="center" wrapText="1"/>
      <protection locked="0"/>
    </xf>
    <xf numFmtId="0" fontId="4" fillId="13" borderId="0" xfId="2" applyFont="1" applyFill="1" applyAlignment="1">
      <alignment vertical="center" wrapText="1"/>
    </xf>
    <xf numFmtId="0" fontId="15" fillId="13" borderId="0" xfId="0" applyFont="1" applyFill="1" applyAlignment="1" applyProtection="1">
      <alignment horizontal="center" vertical="center" wrapText="1"/>
      <protection locked="0"/>
    </xf>
    <xf numFmtId="0" fontId="4" fillId="13" borderId="0" xfId="2" applyFill="1" applyAlignment="1" applyProtection="1">
      <alignment horizontal="left" vertical="center" wrapText="1"/>
      <protection locked="0"/>
    </xf>
    <xf numFmtId="0" fontId="4" fillId="13" borderId="0" xfId="2" applyFill="1" applyAlignment="1" applyProtection="1">
      <alignment vertical="center" wrapText="1"/>
      <protection locked="0"/>
    </xf>
    <xf numFmtId="0" fontId="4" fillId="13" borderId="0" xfId="2" applyFont="1" applyFill="1" applyAlignment="1" applyProtection="1">
      <alignment vertical="center" wrapText="1"/>
      <protection locked="0"/>
    </xf>
    <xf numFmtId="0" fontId="4" fillId="13" borderId="0" xfId="2" applyFill="1" applyAlignment="1" applyProtection="1">
      <alignment vertical="center"/>
      <protection locked="0"/>
    </xf>
    <xf numFmtId="0" fontId="8" fillId="13" borderId="0" xfId="2" applyFont="1" applyFill="1" applyAlignment="1" applyProtection="1">
      <alignment vertical="center"/>
      <protection locked="0"/>
    </xf>
    <xf numFmtId="49" fontId="4" fillId="0" borderId="0" xfId="2" applyNumberFormat="1" applyFill="1" applyAlignment="1" applyProtection="1">
      <alignment horizontal="center" vertical="center" wrapText="1"/>
      <protection locked="0"/>
    </xf>
    <xf numFmtId="49" fontId="15" fillId="0" borderId="0" xfId="0" applyNumberFormat="1" applyFont="1" applyFill="1" applyAlignment="1" applyProtection="1">
      <alignment horizontal="center" vertical="center" wrapText="1"/>
      <protection locked="0"/>
    </xf>
    <xf numFmtId="49" fontId="4" fillId="0" borderId="0" xfId="2" applyNumberFormat="1" applyFill="1" applyAlignment="1" applyProtection="1">
      <alignment horizontal="left" vertical="center" wrapText="1"/>
      <protection locked="0"/>
    </xf>
    <xf numFmtId="49" fontId="4" fillId="0" borderId="0" xfId="2" applyNumberFormat="1" applyFill="1" applyAlignment="1" applyProtection="1">
      <alignment vertical="center" wrapText="1"/>
      <protection locked="0"/>
    </xf>
    <xf numFmtId="49" fontId="4" fillId="0" borderId="0" xfId="2" applyNumberFormat="1" applyFill="1" applyAlignment="1" applyProtection="1">
      <alignment vertical="center"/>
      <protection locked="0"/>
    </xf>
    <xf numFmtId="0" fontId="4" fillId="13" borderId="0" xfId="3" applyFont="1" applyFill="1" applyAlignment="1" applyProtection="1">
      <alignment horizontal="center" vertical="center" wrapText="1"/>
      <protection locked="0"/>
    </xf>
    <xf numFmtId="49" fontId="4" fillId="13" borderId="0" xfId="2" applyNumberFormat="1" applyFill="1" applyAlignment="1" applyProtection="1">
      <alignment horizontal="center" vertical="center" wrapText="1"/>
      <protection locked="0"/>
    </xf>
    <xf numFmtId="49" fontId="15" fillId="13" borderId="0" xfId="0" applyNumberFormat="1" applyFont="1" applyFill="1" applyAlignment="1" applyProtection="1">
      <alignment horizontal="center" vertical="center" wrapText="1"/>
      <protection locked="0"/>
    </xf>
    <xf numFmtId="49" fontId="4" fillId="13" borderId="0" xfId="2" applyNumberFormat="1" applyFill="1" applyAlignment="1" applyProtection="1">
      <alignment horizontal="left" vertical="center" wrapText="1"/>
      <protection locked="0"/>
    </xf>
    <xf numFmtId="49" fontId="4" fillId="13" borderId="0" xfId="2" applyNumberFormat="1" applyFill="1" applyAlignment="1" applyProtection="1">
      <alignment vertical="center" wrapText="1"/>
      <protection locked="0"/>
    </xf>
    <xf numFmtId="49" fontId="4" fillId="13" borderId="0" xfId="2" applyNumberFormat="1" applyFill="1" applyAlignment="1" applyProtection="1">
      <alignment vertical="center"/>
      <protection locked="0"/>
    </xf>
    <xf numFmtId="0" fontId="4" fillId="0" borderId="0" xfId="2" applyFont="1" applyFill="1" applyAlignment="1">
      <alignment horizontal="left" vertical="center"/>
    </xf>
    <xf numFmtId="0" fontId="15" fillId="0" borderId="0" xfId="0" applyFont="1" applyAlignment="1">
      <alignment horizontal="center" vertical="center"/>
    </xf>
    <xf numFmtId="0" fontId="4" fillId="0" borderId="0" xfId="3" applyFont="1" applyFill="1" applyAlignment="1" applyProtection="1">
      <alignment horizontal="left" vertical="center"/>
      <protection locked="0"/>
    </xf>
    <xf numFmtId="0" fontId="4" fillId="0" borderId="0" xfId="2" applyFont="1" applyFill="1" applyAlignment="1" applyProtection="1">
      <alignment horizontal="left" vertical="center"/>
      <protection locked="0"/>
    </xf>
    <xf numFmtId="0" fontId="22" fillId="0" borderId="0" xfId="3" applyFont="1" applyFill="1" applyAlignment="1" applyProtection="1">
      <alignment horizontal="left" vertical="center"/>
      <protection locked="0"/>
    </xf>
    <xf numFmtId="11" fontId="57" fillId="0" borderId="16" xfId="0" applyNumberFormat="1" applyFont="1" applyFill="1" applyBorder="1"/>
    <xf numFmtId="11" fontId="57" fillId="0" borderId="32" xfId="0" applyNumberFormat="1" applyFont="1" applyFill="1" applyBorder="1"/>
    <xf numFmtId="11" fontId="57" fillId="0" borderId="31" xfId="0" applyNumberFormat="1" applyFont="1" applyFill="1" applyBorder="1"/>
    <xf numFmtId="0" fontId="19" fillId="0" borderId="0" xfId="2" applyFont="1" applyFill="1" applyAlignment="1">
      <alignment horizontal="center"/>
    </xf>
    <xf numFmtId="0" fontId="0" fillId="0" borderId="11" xfId="0" applyBorder="1" applyAlignment="1">
      <alignment horizontal="center"/>
    </xf>
    <xf numFmtId="0" fontId="0" fillId="0" borderId="7" xfId="0" applyBorder="1" applyAlignment="1">
      <alignment horizontal="center"/>
    </xf>
    <xf numFmtId="0" fontId="83" fillId="0" borderId="0" xfId="0" applyFont="1"/>
    <xf numFmtId="0" fontId="84" fillId="0" borderId="0" xfId="0" applyFont="1"/>
    <xf numFmtId="0" fontId="4" fillId="0" borderId="0" xfId="2" applyFont="1" applyAlignment="1">
      <alignment horizontal="center" vertical="center" wrapText="1"/>
    </xf>
    <xf numFmtId="0" fontId="14" fillId="0" borderId="0" xfId="2" applyFont="1" applyFill="1" applyAlignment="1" applyProtection="1">
      <alignment horizontal="center" vertical="center" wrapText="1"/>
      <protection locked="0"/>
    </xf>
    <xf numFmtId="0" fontId="14" fillId="13" borderId="0" xfId="2" applyFont="1" applyFill="1" applyAlignment="1" applyProtection="1">
      <alignment horizontal="center" vertical="center"/>
      <protection locked="0"/>
    </xf>
    <xf numFmtId="0" fontId="4" fillId="3" borderId="0" xfId="2" applyFill="1" applyAlignment="1">
      <alignment horizontal="center" vertical="center" wrapText="1"/>
    </xf>
    <xf numFmtId="0" fontId="6" fillId="12" borderId="0" xfId="2" applyFont="1" applyFill="1" applyAlignment="1" applyProtection="1">
      <alignment horizontal="center" vertical="center" wrapText="1"/>
      <protection hidden="1"/>
    </xf>
    <xf numFmtId="0" fontId="4" fillId="14" borderId="0" xfId="2" applyFill="1" applyAlignment="1">
      <alignment horizontal="center" vertical="center" wrapText="1"/>
    </xf>
    <xf numFmtId="0" fontId="4" fillId="0" borderId="0" xfId="2" applyAlignment="1">
      <alignment horizontal="center" vertical="center" wrapText="1"/>
    </xf>
    <xf numFmtId="0" fontId="6" fillId="0" borderId="0" xfId="2" applyFont="1" applyAlignment="1">
      <alignment horizontal="center" vertical="center" wrapText="1"/>
    </xf>
    <xf numFmtId="0" fontId="21" fillId="3" borderId="0" xfId="2" applyFont="1" applyFill="1" applyAlignment="1">
      <alignment horizontal="center" vertical="center" wrapText="1"/>
    </xf>
    <xf numFmtId="0" fontId="4" fillId="3" borderId="0" xfId="2" applyFont="1" applyFill="1" applyAlignment="1">
      <alignment horizontal="center" vertical="center" wrapText="1"/>
    </xf>
    <xf numFmtId="0" fontId="4" fillId="13" borderId="0" xfId="0" applyFont="1" applyFill="1" applyAlignment="1" applyProtection="1">
      <alignment horizontal="center" vertical="center" wrapText="1"/>
      <protection locked="0"/>
    </xf>
    <xf numFmtId="0" fontId="16" fillId="0" borderId="0" xfId="2" applyFont="1" applyAlignment="1">
      <alignment horizontal="center" vertical="center"/>
    </xf>
    <xf numFmtId="0" fontId="4" fillId="0" borderId="0" xfId="2" applyAlignment="1">
      <alignment horizontal="center" vertical="center"/>
    </xf>
    <xf numFmtId="11" fontId="0" fillId="6" borderId="0" xfId="0" applyNumberFormat="1" applyFill="1"/>
    <xf numFmtId="0" fontId="3" fillId="0" borderId="10" xfId="0" applyFont="1" applyBorder="1" applyAlignment="1">
      <alignment horizontal="center"/>
    </xf>
    <xf numFmtId="0" fontId="7" fillId="0" borderId="65" xfId="0" applyFont="1" applyFill="1" applyBorder="1" applyAlignment="1">
      <alignment horizontal="center" vertical="center" wrapText="1"/>
    </xf>
    <xf numFmtId="11" fontId="4" fillId="0" borderId="1" xfId="2" applyNumberFormat="1" applyFont="1" applyFill="1" applyBorder="1" applyAlignment="1">
      <alignment horizontal="center" vertical="center" wrapText="1"/>
    </xf>
    <xf numFmtId="11" fontId="15" fillId="6" borderId="38" xfId="0" applyNumberFormat="1" applyFont="1" applyFill="1" applyBorder="1" applyAlignment="1">
      <alignment horizontal="center"/>
    </xf>
    <xf numFmtId="11" fontId="4" fillId="56" borderId="1" xfId="2" applyNumberFormat="1" applyFont="1" applyFill="1" applyBorder="1" applyAlignment="1">
      <alignment horizontal="center" vertical="center" wrapText="1"/>
    </xf>
    <xf numFmtId="0" fontId="85" fillId="0" borderId="0" xfId="0" applyFont="1"/>
    <xf numFmtId="0" fontId="86" fillId="0" borderId="0" xfId="0" applyFont="1"/>
    <xf numFmtId="0" fontId="0" fillId="0" borderId="0" xfId="0" applyAlignment="1">
      <alignment horizontal="center"/>
    </xf>
    <xf numFmtId="0" fontId="85" fillId="0" borderId="0" xfId="0" applyFont="1" applyAlignment="1">
      <alignment horizontal="center"/>
    </xf>
    <xf numFmtId="173" fontId="0" fillId="0" borderId="0" xfId="0" applyNumberFormat="1"/>
    <xf numFmtId="0" fontId="87" fillId="0" borderId="0" xfId="0" applyFont="1"/>
    <xf numFmtId="0" fontId="20" fillId="6" borderId="0" xfId="0" applyFont="1" applyFill="1"/>
    <xf numFmtId="0" fontId="88" fillId="0" borderId="0" xfId="0" applyFont="1"/>
    <xf numFmtId="0" fontId="87" fillId="6" borderId="0" xfId="0" applyFont="1" applyFill="1"/>
    <xf numFmtId="0" fontId="3" fillId="0" borderId="0" xfId="0" applyFont="1" applyAlignment="1">
      <alignment horizontal="center"/>
    </xf>
    <xf numFmtId="164" fontId="0" fillId="0" borderId="0" xfId="0" applyNumberFormat="1"/>
    <xf numFmtId="0" fontId="89" fillId="0" borderId="0" xfId="0" applyFont="1"/>
    <xf numFmtId="11" fontId="89" fillId="0" borderId="0" xfId="0" applyNumberFormat="1" applyFont="1" applyFill="1"/>
    <xf numFmtId="0" fontId="0" fillId="0" borderId="0" xfId="0" applyAlignment="1"/>
    <xf numFmtId="0" fontId="19" fillId="0" borderId="0" xfId="2" applyFont="1" applyFill="1" applyAlignment="1">
      <alignment horizontal="center"/>
    </xf>
    <xf numFmtId="0" fontId="0" fillId="0" borderId="11" xfId="0" applyBorder="1" applyAlignment="1">
      <alignment horizontal="center"/>
    </xf>
    <xf numFmtId="0" fontId="0" fillId="0" borderId="7" xfId="0" applyBorder="1" applyAlignment="1">
      <alignment horizontal="center"/>
    </xf>
    <xf numFmtId="0" fontId="4" fillId="0" borderId="0" xfId="3" applyFont="1" applyFill="1" applyAlignment="1" applyProtection="1">
      <alignment horizontal="center" vertical="center" wrapText="1"/>
      <protection locked="0"/>
    </xf>
    <xf numFmtId="0" fontId="0" fillId="0" borderId="0" xfId="0" applyAlignment="1">
      <alignment horizontal="left"/>
    </xf>
    <xf numFmtId="11" fontId="4" fillId="57" borderId="77" xfId="2" applyNumberFormat="1" applyFont="1" applyFill="1" applyBorder="1" applyAlignment="1">
      <alignment horizontal="center" vertical="center" wrapText="1"/>
    </xf>
    <xf numFmtId="11" fontId="4" fillId="57" borderId="76" xfId="2" applyNumberFormat="1" applyFont="1" applyFill="1" applyBorder="1" applyAlignment="1">
      <alignment horizontal="center" vertical="center" wrapText="1"/>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7" fillId="5" borderId="10" xfId="2" applyFont="1" applyFill="1" applyBorder="1" applyAlignment="1">
      <alignment horizontal="left" vertical="center"/>
    </xf>
    <xf numFmtId="0" fontId="7" fillId="5" borderId="11"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4" fillId="0" borderId="1" xfId="2" applyFont="1" applyFill="1" applyBorder="1" applyAlignment="1">
      <alignment horizontal="left"/>
    </xf>
    <xf numFmtId="0" fontId="4" fillId="0" borderId="10" xfId="2" applyFont="1" applyFill="1" applyBorder="1" applyAlignment="1">
      <alignment horizontal="left"/>
    </xf>
    <xf numFmtId="0" fontId="4" fillId="0" borderId="17" xfId="2" applyFont="1" applyFill="1" applyBorder="1" applyAlignment="1">
      <alignment horizontal="left"/>
    </xf>
    <xf numFmtId="0" fontId="4" fillId="0" borderId="16" xfId="2" applyFont="1" applyFill="1" applyBorder="1" applyAlignment="1">
      <alignment horizontal="left"/>
    </xf>
    <xf numFmtId="0" fontId="4" fillId="0" borderId="16" xfId="2" applyBorder="1" applyAlignment="1"/>
    <xf numFmtId="0" fontId="0" fillId="0" borderId="16" xfId="0" applyBorder="1" applyAlignment="1"/>
    <xf numFmtId="0" fontId="0" fillId="0" borderId="16" xfId="0" applyBorder="1" applyAlignment="1">
      <alignment horizontal="left"/>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left"/>
    </xf>
    <xf numFmtId="0" fontId="4" fillId="6" borderId="16" xfId="2" applyFill="1"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2" applyFont="1" applyBorder="1" applyAlignment="1" applyProtection="1">
      <alignment horizontal="left"/>
      <protection locked="0"/>
    </xf>
    <xf numFmtId="0" fontId="0" fillId="0" borderId="10" xfId="0" applyBorder="1" applyAlignment="1">
      <alignment horizontal="left"/>
    </xf>
    <xf numFmtId="0" fontId="0" fillId="0" borderId="17" xfId="0" applyBorder="1" applyAlignment="1">
      <alignment horizontal="left"/>
    </xf>
    <xf numFmtId="0" fontId="7" fillId="0" borderId="0" xfId="2" applyFont="1" applyFill="1" applyBorder="1" applyAlignment="1">
      <alignment horizontal="left" vertical="center"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6" fillId="0" borderId="64" xfId="2" applyFont="1" applyFill="1" applyBorder="1" applyAlignment="1">
      <alignment horizontal="center"/>
    </xf>
    <xf numFmtId="0" fontId="6" fillId="0" borderId="30" xfId="2" applyFont="1" applyFill="1" applyBorder="1" applyAlignment="1">
      <alignment horizontal="center"/>
    </xf>
    <xf numFmtId="0" fontId="6" fillId="0" borderId="11" xfId="2" applyFont="1" applyFill="1" applyBorder="1" applyAlignment="1">
      <alignment horizontal="center"/>
    </xf>
    <xf numFmtId="0" fontId="6" fillId="0" borderId="33" xfId="2" applyFont="1" applyFill="1" applyBorder="1" applyAlignment="1">
      <alignment horizontal="center"/>
    </xf>
    <xf numFmtId="0" fontId="6" fillId="0" borderId="65" xfId="2" applyFont="1" applyFill="1" applyBorder="1" applyAlignment="1">
      <alignment horizontal="center"/>
    </xf>
    <xf numFmtId="0" fontId="20" fillId="0" borderId="10"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7" fillId="0" borderId="0" xfId="0" applyFont="1" applyFill="1" applyBorder="1" applyAlignment="1">
      <alignment horizontal="left" vertical="center" wrapText="1"/>
    </xf>
    <xf numFmtId="0" fontId="0" fillId="0" borderId="0" xfId="0" applyAlignment="1"/>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9" xfId="2" applyFont="1" applyFill="1" applyBorder="1" applyAlignment="1">
      <alignment horizontal="center" wrapText="1"/>
    </xf>
    <xf numFmtId="0" fontId="6" fillId="10" borderId="40"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9" xfId="2" applyFont="1" applyBorder="1" applyAlignment="1">
      <alignment horizontal="center" wrapText="1"/>
    </xf>
    <xf numFmtId="0" fontId="6" fillId="0" borderId="42" xfId="2" applyFont="1" applyBorder="1" applyAlignment="1">
      <alignment horizontal="center" wrapText="1"/>
    </xf>
    <xf numFmtId="0" fontId="6" fillId="0" borderId="40"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63" fillId="0" borderId="0" xfId="0" applyFont="1" applyAlignment="1">
      <alignment horizontal="left" vertical="center" wrapText="1"/>
    </xf>
    <xf numFmtId="0" fontId="3" fillId="0" borderId="28" xfId="0" applyFont="1" applyBorder="1" applyAlignment="1">
      <alignment horizontal="center"/>
    </xf>
    <xf numFmtId="0" fontId="0" fillId="0" borderId="28" xfId="0" applyBorder="1" applyAlignment="1"/>
    <xf numFmtId="0" fontId="3" fillId="0" borderId="55" xfId="0" applyFont="1" applyBorder="1" applyAlignment="1">
      <alignment horizontal="center"/>
    </xf>
    <xf numFmtId="0" fontId="0" fillId="0" borderId="6" xfId="0" applyBorder="1" applyAlignment="1"/>
    <xf numFmtId="0" fontId="0" fillId="0" borderId="7" xfId="0" applyBorder="1" applyAlignment="1"/>
    <xf numFmtId="0" fontId="3" fillId="0" borderId="59" xfId="0" applyFont="1" applyBorder="1" applyAlignment="1">
      <alignment horizontal="center"/>
    </xf>
    <xf numFmtId="0" fontId="0" fillId="0" borderId="27" xfId="0" applyBorder="1" applyAlignment="1">
      <alignment horizont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58" xfId="0" applyFont="1" applyBorder="1" applyAlignment="1">
      <alignment horizontal="center" vertical="center"/>
    </xf>
    <xf numFmtId="0" fontId="0" fillId="0" borderId="0" xfId="0" applyAlignment="1">
      <alignment horizontal="left"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72" xfId="0" applyBorder="1" applyAlignment="1">
      <alignment horizontal="left" vertical="center" wrapText="1"/>
    </xf>
    <xf numFmtId="0" fontId="0" fillId="0" borderId="69" xfId="0" applyBorder="1" applyAlignment="1">
      <alignment horizontal="left" vertical="center" wrapText="1"/>
    </xf>
    <xf numFmtId="0" fontId="0" fillId="0" borderId="5"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57" fillId="0" borderId="5" xfId="0" applyFont="1" applyBorder="1" applyAlignment="1">
      <alignment horizontal="left" vertical="center" wrapText="1"/>
    </xf>
    <xf numFmtId="0" fontId="57" fillId="0" borderId="28" xfId="0" applyFont="1" applyBorder="1" applyAlignment="1">
      <alignment horizontal="left" vertical="center" wrapText="1"/>
    </xf>
    <xf numFmtId="0" fontId="57" fillId="0" borderId="29"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cellXfs>
  <cellStyles count="252">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Good 2" xfId="48"/>
    <cellStyle name="Heading 1 2" xfId="49"/>
    <cellStyle name="Heading 2 2" xfId="50"/>
    <cellStyle name="Heading 3 2" xfId="51"/>
    <cellStyle name="Heading 4 2" xfId="52"/>
    <cellStyle name="Hyperlink" xfId="3" builtinId="8"/>
    <cellStyle name="Hyperlink 2" xfId="53"/>
    <cellStyle name="Hyperlink 3" xfId="98"/>
    <cellStyle name="Input 2" xfId="54"/>
    <cellStyle name="Linked Cell 2" xfId="55"/>
    <cellStyle name="Neutral 2" xfId="56"/>
    <cellStyle name="Normal" xfId="0" builtinId="0"/>
    <cellStyle name="Normal 2" xfId="2"/>
    <cellStyle name="Normal 2 2" xfId="152"/>
    <cellStyle name="Normal 2 2 2" xfId="153"/>
    <cellStyle name="Normal 3" xfId="57"/>
    <cellStyle name="Normal 3 2" xfId="99"/>
    <cellStyle name="Note 2" xfId="58"/>
    <cellStyle name="Note 2 2" xfId="59"/>
    <cellStyle name="Output 2" xfId="60"/>
    <cellStyle name="Percent" xfId="100"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8">
    <dxf>
      <fill>
        <patternFill>
          <bgColor theme="1" tint="0.34998626667073579"/>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colors>
    <mruColors>
      <color rgb="FFEB8219"/>
      <color rgb="FFDF791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44</xdr:row>
      <xdr:rowOff>38100</xdr:rowOff>
    </xdr:from>
    <xdr:to>
      <xdr:col>13</xdr:col>
      <xdr:colOff>0</xdr:colOff>
      <xdr:row>58</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63500</xdr:colOff>
      <xdr:row>16</xdr:row>
      <xdr:rowOff>50800</xdr:rowOff>
    </xdr:from>
    <xdr:to>
      <xdr:col>3</xdr:col>
      <xdr:colOff>787400</xdr:colOff>
      <xdr:row>16</xdr:row>
      <xdr:rowOff>254000</xdr:rowOff>
    </xdr:to>
    <xdr:sp macro="" textlink="">
      <xdr:nvSpPr>
        <xdr:cNvPr id="2049" name="Process"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a:xfrm>
          <a:off x="0" y="0"/>
          <a:ext cx="0" cy="0"/>
        </a:xfrm>
        <a:prstGeom prst="rect">
          <a:avLst/>
        </a:prstGeom>
      </xdr:spPr>
    </xdr:sp>
    <xdr:clientData/>
  </xdr:twoCellAnchor>
  <xdr:twoCellAnchor editAs="oneCell">
    <xdr:from>
      <xdr:col>3</xdr:col>
      <xdr:colOff>939800</xdr:colOff>
      <xdr:row>16</xdr:row>
      <xdr:rowOff>50800</xdr:rowOff>
    </xdr:from>
    <xdr:to>
      <xdr:col>3</xdr:col>
      <xdr:colOff>1816100</xdr:colOff>
      <xdr:row>16</xdr:row>
      <xdr:rowOff>254000</xdr:rowOff>
    </xdr:to>
    <xdr:sp macro="" textlink="">
      <xdr:nvSpPr>
        <xdr:cNvPr id="2050" name="CheckBox1"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a:xfrm>
          <a:off x="0" y="0"/>
          <a:ext cx="0" cy="0"/>
        </a:xfrm>
        <a:prstGeom prst="rect">
          <a:avLst/>
        </a:prstGeom>
      </xdr:spPr>
    </xdr:sp>
    <xdr:clientData/>
  </xdr:twoCellAnchor>
  <xdr:twoCellAnchor editAs="oneCell">
    <xdr:from>
      <xdr:col>3</xdr:col>
      <xdr:colOff>1981200</xdr:colOff>
      <xdr:row>16</xdr:row>
      <xdr:rowOff>50800</xdr:rowOff>
    </xdr:from>
    <xdr:to>
      <xdr:col>3</xdr:col>
      <xdr:colOff>2933700</xdr:colOff>
      <xdr:row>16</xdr:row>
      <xdr:rowOff>254000</xdr:rowOff>
    </xdr:to>
    <xdr:sp macro="" textlink="">
      <xdr:nvSpPr>
        <xdr:cNvPr id="2051" name="CheckBox2"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a:xfrm>
          <a:off x="0" y="0"/>
          <a:ext cx="0" cy="0"/>
        </a:xfrm>
        <a:prstGeom prst="rect">
          <a:avLst/>
        </a:prstGeom>
      </xdr:spPr>
    </xdr:sp>
    <xdr:clientData/>
  </xdr:twoCellAnchor>
  <xdr:twoCellAnchor editAs="oneCell">
    <xdr:from>
      <xdr:col>3</xdr:col>
      <xdr:colOff>3098800</xdr:colOff>
      <xdr:row>16</xdr:row>
      <xdr:rowOff>50800</xdr:rowOff>
    </xdr:from>
    <xdr:to>
      <xdr:col>4</xdr:col>
      <xdr:colOff>203200</xdr:colOff>
      <xdr:row>16</xdr:row>
      <xdr:rowOff>254000</xdr:rowOff>
    </xdr:to>
    <xdr:sp macro="" textlink="">
      <xdr:nvSpPr>
        <xdr:cNvPr id="2052" name="CheckBox3"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a:xfrm>
          <a:off x="0" y="0"/>
          <a:ext cx="0" cy="0"/>
        </a:xfrm>
        <a:prstGeom prst="rect">
          <a:avLst/>
        </a:prstGeom>
      </xdr:spPr>
    </xdr:sp>
    <xdr:clientData/>
  </xdr:twoCellAnchor>
  <xdr:twoCellAnchor editAs="oneCell">
    <xdr:from>
      <xdr:col>3</xdr:col>
      <xdr:colOff>47625</xdr:colOff>
      <xdr:row>16</xdr:row>
      <xdr:rowOff>38100</xdr:rowOff>
    </xdr:from>
    <xdr:to>
      <xdr:col>3</xdr:col>
      <xdr:colOff>590550</xdr:colOff>
      <xdr:row>16</xdr:row>
      <xdr:rowOff>190500</xdr:rowOff>
    </xdr:to>
    <xdr:pic>
      <xdr:nvPicPr>
        <xdr:cNvPr id="2" name="Process">
          <a:extLst>
            <a:ext uri="{FF2B5EF4-FFF2-40B4-BE49-F238E27FC236}">
              <a16:creationId xmlns:a16="http://schemas.microsoft.com/office/drawing/2014/main" id="{00000000-0008-0000-0100-000002000000}"/>
            </a:ext>
          </a:extLst>
        </xdr:cNvPr>
        <xdr:cNvPicPr preferRelativeResize="0">
          <a:picLocks noChangeAspect="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952750"/>
          <a:ext cx="542925" cy="15240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pic>
    <xdr:clientData/>
  </xdr:twoCellAnchor>
  <xdr:twoCellAnchor editAs="oneCell">
    <xdr:from>
      <xdr:col>3</xdr:col>
      <xdr:colOff>704850</xdr:colOff>
      <xdr:row>16</xdr:row>
      <xdr:rowOff>38100</xdr:rowOff>
    </xdr:from>
    <xdr:to>
      <xdr:col>3</xdr:col>
      <xdr:colOff>1362075</xdr:colOff>
      <xdr:row>16</xdr:row>
      <xdr:rowOff>190500</xdr:rowOff>
    </xdr:to>
    <xdr:pic>
      <xdr:nvPicPr>
        <xdr:cNvPr id="3" name="CheckBox1">
          <a:extLst>
            <a:ext uri="{FF2B5EF4-FFF2-40B4-BE49-F238E27FC236}">
              <a16:creationId xmlns:a16="http://schemas.microsoft.com/office/drawing/2014/main" id="{00000000-0008-0000-0100-000003000000}"/>
            </a:ext>
          </a:extLst>
        </xdr:cNvPr>
        <xdr:cNvPicPr preferRelativeResize="0">
          <a:picLocks noChangeAspect="1"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2952750"/>
          <a:ext cx="657225" cy="15240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pic>
    <xdr:clientData/>
  </xdr:twoCellAnchor>
  <xdr:twoCellAnchor editAs="oneCell">
    <xdr:from>
      <xdr:col>3</xdr:col>
      <xdr:colOff>1485900</xdr:colOff>
      <xdr:row>16</xdr:row>
      <xdr:rowOff>38100</xdr:rowOff>
    </xdr:from>
    <xdr:to>
      <xdr:col>3</xdr:col>
      <xdr:colOff>2200275</xdr:colOff>
      <xdr:row>16</xdr:row>
      <xdr:rowOff>190500</xdr:rowOff>
    </xdr:to>
    <xdr:pic>
      <xdr:nvPicPr>
        <xdr:cNvPr id="4" name="CheckBox2">
          <a:extLst>
            <a:ext uri="{FF2B5EF4-FFF2-40B4-BE49-F238E27FC236}">
              <a16:creationId xmlns:a16="http://schemas.microsoft.com/office/drawing/2014/main" id="{00000000-0008-0000-0100-000004000000}"/>
            </a:ext>
          </a:extLst>
        </xdr:cNvPr>
        <xdr:cNvPicPr preferRelativeResize="0">
          <a:picLocks noChangeAspect="1"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00475" y="2952750"/>
          <a:ext cx="714375" cy="15240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pic>
    <xdr:clientData/>
  </xdr:twoCellAnchor>
  <xdr:twoCellAnchor editAs="oneCell">
    <xdr:from>
      <xdr:col>3</xdr:col>
      <xdr:colOff>2324101</xdr:colOff>
      <xdr:row>16</xdr:row>
      <xdr:rowOff>38100</xdr:rowOff>
    </xdr:from>
    <xdr:to>
      <xdr:col>4</xdr:col>
      <xdr:colOff>9526</xdr:colOff>
      <xdr:row>16</xdr:row>
      <xdr:rowOff>177870</xdr:rowOff>
    </xdr:to>
    <xdr:pic>
      <xdr:nvPicPr>
        <xdr:cNvPr id="5" name="CheckBox3">
          <a:extLst>
            <a:ext uri="{FF2B5EF4-FFF2-40B4-BE49-F238E27FC236}">
              <a16:creationId xmlns:a16="http://schemas.microsoft.com/office/drawing/2014/main" id="{00000000-0008-0000-0100-000005000000}"/>
            </a:ext>
          </a:extLst>
        </xdr:cNvPr>
        <xdr:cNvPicPr preferRelativeResize="0">
          <a:picLocks noChangeAspect="1"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38676" y="2952750"/>
          <a:ext cx="1581150" cy="13977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11206</xdr:colOff>
      <xdr:row>66</xdr:row>
      <xdr:rowOff>56030</xdr:rowOff>
    </xdr:from>
    <xdr:to>
      <xdr:col>64</xdr:col>
      <xdr:colOff>5740444</xdr:colOff>
      <xdr:row>69</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58511</xdr:colOff>
      <xdr:row>30</xdr:row>
      <xdr:rowOff>188231</xdr:rowOff>
    </xdr:from>
    <xdr:to>
      <xdr:col>21</xdr:col>
      <xdr:colOff>289833</xdr:colOff>
      <xdr:row>34</xdr:row>
      <xdr:rowOff>35831</xdr:rowOff>
    </xdr:to>
    <xdr:sp macro="" textlink="">
      <xdr:nvSpPr>
        <xdr:cNvPr id="6" name="Rectangle 5">
          <a:extLst>
            <a:ext uri="{FF2B5EF4-FFF2-40B4-BE49-F238E27FC236}">
              <a16:creationId xmlns:a16="http://schemas.microsoft.com/office/drawing/2014/main" id="{00000000-0008-0000-0A00-000006000000}"/>
            </a:ext>
          </a:extLst>
        </xdr:cNvPr>
        <xdr:cNvSpPr/>
      </xdr:nvSpPr>
      <xdr:spPr>
        <a:xfrm>
          <a:off x="13457011" y="6982731"/>
          <a:ext cx="3850822" cy="60960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90260</xdr:colOff>
      <xdr:row>68</xdr:row>
      <xdr:rowOff>124732</xdr:rowOff>
    </xdr:from>
    <xdr:to>
      <xdr:col>8</xdr:col>
      <xdr:colOff>115661</xdr:colOff>
      <xdr:row>70</xdr:row>
      <xdr:rowOff>151948</xdr:rowOff>
    </xdr:to>
    <xdr:sp macro="" textlink="">
      <xdr:nvSpPr>
        <xdr:cNvPr id="7" name="Rectangle 6">
          <a:extLst>
            <a:ext uri="{FF2B5EF4-FFF2-40B4-BE49-F238E27FC236}">
              <a16:creationId xmlns:a16="http://schemas.microsoft.com/office/drawing/2014/main" id="{00000000-0008-0000-0A00-000007000000}"/>
            </a:ext>
          </a:extLst>
        </xdr:cNvPr>
        <xdr:cNvSpPr/>
      </xdr:nvSpPr>
      <xdr:spPr>
        <a:xfrm>
          <a:off x="693510" y="14158232"/>
          <a:ext cx="8597901" cy="40821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1059090</xdr:colOff>
      <xdr:row>68</xdr:row>
      <xdr:rowOff>141062</xdr:rowOff>
    </xdr:from>
    <xdr:to>
      <xdr:col>4</xdr:col>
      <xdr:colOff>1079502</xdr:colOff>
      <xdr:row>70</xdr:row>
      <xdr:rowOff>168278</xdr:rowOff>
    </xdr:to>
    <xdr:sp macro="" textlink="">
      <xdr:nvSpPr>
        <xdr:cNvPr id="8" name="Rectangle 7">
          <a:extLst>
            <a:ext uri="{FF2B5EF4-FFF2-40B4-BE49-F238E27FC236}">
              <a16:creationId xmlns:a16="http://schemas.microsoft.com/office/drawing/2014/main" id="{00000000-0008-0000-0A00-000008000000}"/>
            </a:ext>
          </a:extLst>
        </xdr:cNvPr>
        <xdr:cNvSpPr/>
      </xdr:nvSpPr>
      <xdr:spPr>
        <a:xfrm>
          <a:off x="5250090" y="14174562"/>
          <a:ext cx="1274537" cy="408216"/>
        </a:xfrm>
        <a:prstGeom prst="rect">
          <a:avLst/>
        </a:prstGeom>
        <a:solidFill>
          <a:srgbClr val="FFFF00">
            <a:alpha val="16000"/>
          </a:srgbClr>
        </a:solid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61</xdr:row>
      <xdr:rowOff>85725</xdr:rowOff>
    </xdr:from>
    <xdr:to>
      <xdr:col>5</xdr:col>
      <xdr:colOff>57150</xdr:colOff>
      <xdr:row>63</xdr:row>
      <xdr:rowOff>76200</xdr:rowOff>
    </xdr:to>
    <xdr:sp macro="" textlink="">
      <xdr:nvSpPr>
        <xdr:cNvPr id="7" name="Rectangle 6">
          <a:extLst>
            <a:ext uri="{FF2B5EF4-FFF2-40B4-BE49-F238E27FC236}">
              <a16:creationId xmlns:a16="http://schemas.microsoft.com/office/drawing/2014/main" id="{00000000-0008-0000-1200-000007000000}"/>
            </a:ext>
          </a:extLst>
        </xdr:cNvPr>
        <xdr:cNvSpPr/>
      </xdr:nvSpPr>
      <xdr:spPr>
        <a:xfrm>
          <a:off x="285750" y="12963525"/>
          <a:ext cx="5581650" cy="371475"/>
        </a:xfrm>
        <a:prstGeom prst="rect">
          <a:avLst/>
        </a:prstGeom>
        <a:solidFill>
          <a:srgbClr val="FFFF00">
            <a:alpha val="9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390525</xdr:colOff>
      <xdr:row>39</xdr:row>
      <xdr:rowOff>104776</xdr:rowOff>
    </xdr:from>
    <xdr:to>
      <xdr:col>13</xdr:col>
      <xdr:colOff>590551</xdr:colOff>
      <xdr:row>43</xdr:row>
      <xdr:rowOff>95250</xdr:rowOff>
    </xdr:to>
    <xdr:sp macro="" textlink="">
      <xdr:nvSpPr>
        <xdr:cNvPr id="14" name="Rectangle 13">
          <a:extLst>
            <a:ext uri="{FF2B5EF4-FFF2-40B4-BE49-F238E27FC236}">
              <a16:creationId xmlns:a16="http://schemas.microsoft.com/office/drawing/2014/main" id="{00000000-0008-0000-1200-00000E000000}"/>
            </a:ext>
          </a:extLst>
        </xdr:cNvPr>
        <xdr:cNvSpPr/>
      </xdr:nvSpPr>
      <xdr:spPr>
        <a:xfrm flipV="1">
          <a:off x="8010525" y="8582026"/>
          <a:ext cx="4029076" cy="752474"/>
        </a:xfrm>
        <a:prstGeom prst="rect">
          <a:avLst/>
        </a:prstGeom>
        <a:solidFill>
          <a:srgbClr val="FFFF00">
            <a:alpha val="9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66674</xdr:colOff>
      <xdr:row>55</xdr:row>
      <xdr:rowOff>49999</xdr:rowOff>
    </xdr:from>
    <xdr:to>
      <xdr:col>14</xdr:col>
      <xdr:colOff>400049</xdr:colOff>
      <xdr:row>56</xdr:row>
      <xdr:rowOff>183348</xdr:rowOff>
    </xdr:to>
    <xdr:sp macro="" textlink="">
      <xdr:nvSpPr>
        <xdr:cNvPr id="16" name="Rectangle 15">
          <a:extLst>
            <a:ext uri="{FF2B5EF4-FFF2-40B4-BE49-F238E27FC236}">
              <a16:creationId xmlns:a16="http://schemas.microsoft.com/office/drawing/2014/main" id="{00000000-0008-0000-1200-000010000000}"/>
            </a:ext>
          </a:extLst>
        </xdr:cNvPr>
        <xdr:cNvSpPr/>
      </xdr:nvSpPr>
      <xdr:spPr>
        <a:xfrm flipV="1">
          <a:off x="7567612" y="11825280"/>
          <a:ext cx="4726781" cy="323849"/>
        </a:xfrm>
        <a:prstGeom prst="rect">
          <a:avLst/>
        </a:prstGeom>
        <a:solidFill>
          <a:srgbClr val="FFFF00">
            <a:alpha val="9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lcacommons.gov/nrel/process/show/8a1a1102-a870-44fa-acd6-52c844ac181f?qlookup=diesel+passenger+truck&amp;max=35&amp;hfacet=&amp;hfacetCat=&amp;loc=&amp;year=&amp;dtype=&amp;crop=&amp;index=1&amp;numfound=114&amp;offset=" TargetMode="External"/><Relationship Id="rId13" Type="http://schemas.openxmlformats.org/officeDocument/2006/relationships/hyperlink" Target="http://web.sraproject.org/wp-content/uploads/2007/12/developmentandselectionofammoniaemissionfactors.pdf" TargetMode="External"/><Relationship Id="rId18" Type="http://schemas.openxmlformats.org/officeDocument/2006/relationships/hyperlink" Target="http://www.epa.gov/climateleadership/documents/resources/stationarycombustionguidance.pdf" TargetMode="External"/><Relationship Id="rId3" Type="http://schemas.openxmlformats.org/officeDocument/2006/relationships/hyperlink" Target="http://cfpub.epa.gov/webfire/" TargetMode="External"/><Relationship Id="rId21" Type="http://schemas.openxmlformats.org/officeDocument/2006/relationships/printerSettings" Target="../printerSettings/printerSettings2.bin"/><Relationship Id="rId7" Type="http://schemas.openxmlformats.org/officeDocument/2006/relationships/hyperlink" Target="https://www.lcacommons.gov/nrel/process/show/a2f7a82a-cd47-436d-97af-6cdc0ed4c19d?qlookup=diesel+passenger+car&amp;max=35&amp;hfacet=&amp;hfacetCat=&amp;loc=&amp;year=&amp;dtype=&amp;crop=&amp;index=1&amp;numfound=40&amp;offset=" TargetMode="External"/><Relationship Id="rId12" Type="http://schemas.openxmlformats.org/officeDocument/2006/relationships/hyperlink" Target="http://www.epa.gov/air/particles/measures/pm_control_measures_tables_ver1.pdf" TargetMode="External"/><Relationship Id="rId17" Type="http://schemas.openxmlformats.org/officeDocument/2006/relationships/hyperlink" Target="http://www.epa.gov/otaq/models/nonrdmdl/c-marine/r00002.pdf" TargetMode="External"/><Relationship Id="rId2" Type="http://schemas.openxmlformats.org/officeDocument/2006/relationships/hyperlink" Target="http://www.netl.doe.gov/File%20Library/Research/Energy%20Analysis/Life%20Cycle%20Analysis/NETL-LCA-Petroleum-based-Fuels-Nov-2008.pdf" TargetMode="External"/><Relationship Id="rId16" Type="http://schemas.openxmlformats.org/officeDocument/2006/relationships/hyperlink" Target="http://www.epa.gov/nonroad/marine/ci/f02004.pdf" TargetMode="External"/><Relationship Id="rId20" Type="http://schemas.openxmlformats.org/officeDocument/2006/relationships/hyperlink" Target="https://web.archive.org/web/20150918132414/http:/www3.epa.gov/otaq/models/nonrdmdl/nonrdmdl2010/420r10018.pdf" TargetMode="External"/><Relationship Id="rId1" Type="http://schemas.openxmlformats.org/officeDocument/2006/relationships/hyperlink" Target="http://www.epa.gov/climateleadership/inventory/ghg-emissions.html" TargetMode="External"/><Relationship Id="rId6" Type="http://schemas.openxmlformats.org/officeDocument/2006/relationships/hyperlink" Target="http://www.eia.gov/dnav/pet/tbldefs/pet_cons_821dsta_tbldef2.asp" TargetMode="External"/><Relationship Id="rId11" Type="http://schemas.openxmlformats.org/officeDocument/2006/relationships/hyperlink" Target="http://cfpub.epa.gov/si/speciate/ehpa_speciate_search.cfm?txtKeywords=gasoline+exhaust&amp;btnSearch=Search&amp;optProfileType=O" TargetMode="External"/><Relationship Id="rId5" Type="http://schemas.openxmlformats.org/officeDocument/2006/relationships/hyperlink" Target="http://www.epa.gov/blackcarbon/2012report/Chapter4.pdf" TargetMode="External"/><Relationship Id="rId15" Type="http://schemas.openxmlformats.org/officeDocument/2006/relationships/hyperlink" Target="http://www.epa.gov/ttn/chief/ap42/ch01/final/c01s03.pdf" TargetMode="External"/><Relationship Id="rId10" Type="http://schemas.openxmlformats.org/officeDocument/2006/relationships/hyperlink" Target="http://www.google.com/url?sa=t&amp;rct=j&amp;q=&amp;esrc=s&amp;source=web&amp;cd=1&amp;ved=0CB4QFjAA&amp;url=http%3A%2F%2Fwww.epa.gov%2Fttncatc1%2Fdir1%2Ffnoxdoc.pdf&amp;ei=PsiZVPiUB4mVyQSOyYCgAw&amp;usg=AFQjCNGu6k86L7ZWQLyNOjAkEdt__uHFqg&amp;bvm=bv.82001339,d.aWw" TargetMode="External"/><Relationship Id="rId19" Type="http://schemas.openxmlformats.org/officeDocument/2006/relationships/hyperlink" Target="https://greet.es.anl.gov/publication-marine-fuels-13" TargetMode="External"/><Relationship Id="rId4" Type="http://schemas.openxmlformats.org/officeDocument/2006/relationships/hyperlink" Target="http://www.epa.gov/climatechange/Downloads/ghgemissions/US-GHG-Inventory-2014-Annex-6-Additional-Information.pdf" TargetMode="External"/><Relationship Id="rId9" Type="http://schemas.openxmlformats.org/officeDocument/2006/relationships/hyperlink" Target="http://www.google.com/url?sa=t&amp;rct=j&amp;q=&amp;esrc=s&amp;source=web&amp;cd=1&amp;ved=0CB4QFjAA&amp;url=http%3A%2F%2Fwww.nj.gov%2Fdep%2Faqpp%2Fdownloads%2Fsota%2Fsota13.doc&amp;ei=c8eZVIu7CoP2yQTz94GgAw&amp;usg=AFQjCNHyok7-VQjOmgWyrnzImuwin7JLMA&amp;bvm=bv.82001339,d.aWw" TargetMode="External"/><Relationship Id="rId14" Type="http://schemas.openxmlformats.org/officeDocument/2006/relationships/hyperlink" Target="http://www.epa.gov/ttnchie1/eiip/techreport/volume02/ii14_july2001.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lcacommons.gov/nrel/process/flowDetail/50e0374a-a656-42c3-acca-70c3feb85cc6?pid=a2f7a82a-cd47-436d-97af-6cdc0ed4c19d&amp;eid=766b463b-46ca-416a-846a-91a64aa5d082" TargetMode="External"/><Relationship Id="rId13" Type="http://schemas.openxmlformats.org/officeDocument/2006/relationships/hyperlink" Target="https://www.lcacommons.gov/nrel/process/flowDetail/4823cd4c-b22f-4153-8222-2d3c73ba8606?pid=a2f7a82a-cd47-436d-97af-6cdc0ed4c19d&amp;eid=10d0c880-cf4e-46f5-a07f-3a3ad982e492" TargetMode="External"/><Relationship Id="rId18" Type="http://schemas.openxmlformats.org/officeDocument/2006/relationships/hyperlink" Target="https://www.lcacommons.gov/nrel/process/flowDetail/8e21f2e0-c605-45fa-9ca6-802bd74af929?pid=a2f7a82a-cd47-436d-97af-6cdc0ed4c19d&amp;eid=53bc6e80-a730-4e54-9c01-1c9b0a81c901" TargetMode="External"/><Relationship Id="rId26" Type="http://schemas.openxmlformats.org/officeDocument/2006/relationships/hyperlink" Target="https://www.lcacommons.gov/nrel/process/flowDetail/69577949-4f77-4340-8c6b-8083847523f2?pid=8a1a1102-a870-44fa-acd6-52c844ac181f&amp;eid=4c4f86eb-3189-4108-bc35-cefe46243b22" TargetMode="External"/><Relationship Id="rId39" Type="http://schemas.openxmlformats.org/officeDocument/2006/relationships/hyperlink" Target="https://www.lcacommons.gov/nrel/process/flowDetail/168bea7e-0c90-4901-bfbb-519d7c30e4d6?pid=8a1a1102-a870-44fa-acd6-52c844ac181f&amp;eid=11d8f633-c4a1-4c89-add3-d7106688d3bb" TargetMode="External"/><Relationship Id="rId3" Type="http://schemas.openxmlformats.org/officeDocument/2006/relationships/hyperlink" Target="https://www.lcacommons.gov/nrel/process/flowDetail/98f72450-f23a-4442-a415-faad7000ed1f?pid=a2f7a82a-cd47-436d-97af-6cdc0ed4c19d&amp;eid=d7c0fbee-6837-4195-bcb0-70193e3363a0" TargetMode="External"/><Relationship Id="rId21" Type="http://schemas.openxmlformats.org/officeDocument/2006/relationships/hyperlink" Target="https://www.lcacommons.gov/nrel/process/flowDetail/39c8152d-2215-49cf-8bd3-403fde0f83fa?pid=8a1a1102-a870-44fa-acd6-52c844ac181f&amp;eid=9f9e23cd-985e-4b23-b8d3-137958d893c1" TargetMode="External"/><Relationship Id="rId34" Type="http://schemas.openxmlformats.org/officeDocument/2006/relationships/hyperlink" Target="https://www.lcacommons.gov/nrel/process/flowDetail/43155669-5139-4039-a7e1-2770ff1d1eed?pid=8a1a1102-a870-44fa-acd6-52c844ac181f&amp;eid=1dca6c06-6e25-402d-9896-2c2e8fbd66e5" TargetMode="External"/><Relationship Id="rId42" Type="http://schemas.openxmlformats.org/officeDocument/2006/relationships/vmlDrawing" Target="../drawings/vmlDrawing2.vml"/><Relationship Id="rId7" Type="http://schemas.openxmlformats.org/officeDocument/2006/relationships/hyperlink" Target="https://www.lcacommons.gov/nrel/process/flowDetail/d5ffcb13-2412-477b-859d-9e3828381e61?pid=a2f7a82a-cd47-436d-97af-6cdc0ed4c19d&amp;eid=1a5798ba-e085-4c84-b305-b5f2d2d4158f" TargetMode="External"/><Relationship Id="rId12" Type="http://schemas.openxmlformats.org/officeDocument/2006/relationships/hyperlink" Target="https://www.lcacommons.gov/nrel/process/flowDetail/68414458-95e9-45a3-ad49-922b6714ad12?pid=a2f7a82a-cd47-436d-97af-6cdc0ed4c19d&amp;eid=7991b81f-a646-487d-bd22-db662b11b1b2" TargetMode="External"/><Relationship Id="rId17" Type="http://schemas.openxmlformats.org/officeDocument/2006/relationships/hyperlink" Target="https://www.lcacommons.gov/nrel/process/flowDetail/6e32e627-9986-42c6-8840-b098b107a5c7?pid=a2f7a82a-cd47-436d-97af-6cdc0ed4c19d&amp;eid=4519a570-a3cd-43bd-b5cd-37763abf54b8" TargetMode="External"/><Relationship Id="rId25" Type="http://schemas.openxmlformats.org/officeDocument/2006/relationships/hyperlink" Target="https://www.lcacommons.gov/nrel/process/flowDetail/a074c6d9-efe1-4552-9157-116c7bc26dcd?pid=8a1a1102-a870-44fa-acd6-52c844ac181f&amp;eid=ddabb3e3-5d54-40d3-92f0-5df821493631" TargetMode="External"/><Relationship Id="rId33" Type="http://schemas.openxmlformats.org/officeDocument/2006/relationships/hyperlink" Target="https://www.lcacommons.gov/nrel/process/flowDetail/4823cd4c-b22f-4153-8222-2d3c73ba8606?pid=8a1a1102-a870-44fa-acd6-52c844ac181f&amp;eid=2c0f68bb-3e6d-4d56-86ec-1addcf573850" TargetMode="External"/><Relationship Id="rId38" Type="http://schemas.openxmlformats.org/officeDocument/2006/relationships/hyperlink" Target="https://www.lcacommons.gov/nrel/process/flowDetail/8e21f2e0-c605-45fa-9ca6-802bd74af929?pid=8a1a1102-a870-44fa-acd6-52c844ac181f&amp;eid=29177ef9-5bda-4196-a050-0ebf4a8e5c4e" TargetMode="External"/><Relationship Id="rId2" Type="http://schemas.openxmlformats.org/officeDocument/2006/relationships/hyperlink" Target="https://www.lcacommons.gov/nrel/process/flowDetail/77475995-1220-458b-baf0-859baa4074d8?pid=a2f7a82a-cd47-436d-97af-6cdc0ed4c19d&amp;eid=6243647a-64eb-470c-87ff-ed31a721ff6f" TargetMode="External"/><Relationship Id="rId16" Type="http://schemas.openxmlformats.org/officeDocument/2006/relationships/hyperlink" Target="https://www.lcacommons.gov/nrel/process/flowDetail/b3759130-6e5f-4bf0-a85b-5261232c6d73?pid=a2f7a82a-cd47-436d-97af-6cdc0ed4c19d&amp;eid=ec5bff1a-f305-44ef-b1a2-cfbc486105ab" TargetMode="External"/><Relationship Id="rId20" Type="http://schemas.openxmlformats.org/officeDocument/2006/relationships/hyperlink" Target="https://www.lcacommons.gov/nrel/process/flowDetail/8d93eb15-3185-42df-9258-6b6537709deb?pid=a2f7a82a-cd47-436d-97af-6cdc0ed4c19d&amp;eid=c1ca800b-f9ae-4c5d-a9df-34c30584566c" TargetMode="External"/><Relationship Id="rId29" Type="http://schemas.openxmlformats.org/officeDocument/2006/relationships/hyperlink" Target="https://www.lcacommons.gov/nrel/process/flowDetail/22e891af-7647-4210-9e11-530c17b89296?pid=8a1a1102-a870-44fa-acd6-52c844ac181f&amp;eid=515b92a3-edc0-4eb1-abcd-8bbeaf7c522d" TargetMode="External"/><Relationship Id="rId41" Type="http://schemas.openxmlformats.org/officeDocument/2006/relationships/printerSettings" Target="../printerSettings/printerSettings3.bin"/><Relationship Id="rId1" Type="http://schemas.openxmlformats.org/officeDocument/2006/relationships/hyperlink" Target="https://www.lcacommons.gov/nrel/process/flowDetail/39c8152d-2215-49cf-8bd3-403fde0f83fa?pid=a2f7a82a-cd47-436d-97af-6cdc0ed4c19d&amp;eid=4d57c6c1-4841-4218-a0ea-e3fd5f9da830" TargetMode="External"/><Relationship Id="rId6" Type="http://schemas.openxmlformats.org/officeDocument/2006/relationships/hyperlink" Target="https://www.lcacommons.gov/nrel/process/flowDetail/69577949-4f77-4340-8c6b-8083847523f2?pid=a2f7a82a-cd47-436d-97af-6cdc0ed4c19d&amp;eid=0a8f9a5a-1e51-4e24-a3bc-42c1ef6aeb04" TargetMode="External"/><Relationship Id="rId11" Type="http://schemas.openxmlformats.org/officeDocument/2006/relationships/hyperlink" Target="https://www.lcacommons.gov/nrel/process/flowDetail/eb28062d-1f63-46ad-bdb8-05076b899b62?pid=a2f7a82a-cd47-436d-97af-6cdc0ed4c19d&amp;eid=a8d4acec-4c48-404b-8d89-3f7f287523ef" TargetMode="External"/><Relationship Id="rId24" Type="http://schemas.openxmlformats.org/officeDocument/2006/relationships/hyperlink" Target="https://www.lcacommons.gov/nrel/process/flowDetail/4c2411ab-714c-4a9e-aeed-e39902ee70e7?pid=8a1a1102-a870-44fa-acd6-52c844ac181f&amp;eid=a33678b4-afa1-49ca-a061-5f2cc47a0b3e" TargetMode="External"/><Relationship Id="rId32" Type="http://schemas.openxmlformats.org/officeDocument/2006/relationships/hyperlink" Target="https://www.lcacommons.gov/nrel/process/flowDetail/68414458-95e9-45a3-ad49-922b6714ad12?pid=8a1a1102-a870-44fa-acd6-52c844ac181f&amp;eid=9433d4bd-5746-458b-9e77-9d6a71a34d23" TargetMode="External"/><Relationship Id="rId37" Type="http://schemas.openxmlformats.org/officeDocument/2006/relationships/hyperlink" Target="https://www.lcacommons.gov/nrel/process/flowDetail/6e32e627-9986-42c6-8840-b098b107a5c7?pid=8a1a1102-a870-44fa-acd6-52c844ac181f&amp;eid=b90477c0-583e-4755-b6a7-c152ba127f3c" TargetMode="External"/><Relationship Id="rId40" Type="http://schemas.openxmlformats.org/officeDocument/2006/relationships/hyperlink" Target="https://www.lcacommons.gov/nrel/process/flowDetail/8d93eb15-3185-42df-9258-6b6537709deb?pid=8a1a1102-a870-44fa-acd6-52c844ac181f&amp;eid=d06eaad8-6ad0-4f66-828f-d251c05ef2b1" TargetMode="External"/><Relationship Id="rId5" Type="http://schemas.openxmlformats.org/officeDocument/2006/relationships/hyperlink" Target="https://www.lcacommons.gov/nrel/process/flowDetail/a074c6d9-efe1-4552-9157-116c7bc26dcd?pid=a2f7a82a-cd47-436d-97af-6cdc0ed4c19d&amp;eid=813716cf-1044-4e57-b7bc-c1fa677ce0b7" TargetMode="External"/><Relationship Id="rId15" Type="http://schemas.openxmlformats.org/officeDocument/2006/relationships/hyperlink" Target="https://www.lcacommons.gov/nrel/process/flowDetail/0b442507-66d3-494d-83aa-9c4e527ab93e?pid=a2f7a82a-cd47-436d-97af-6cdc0ed4c19d&amp;eid=370fa538-a461-498d-85a5-d5da92f73cd4" TargetMode="External"/><Relationship Id="rId23" Type="http://schemas.openxmlformats.org/officeDocument/2006/relationships/hyperlink" Target="https://www.lcacommons.gov/nrel/process/flowDetail/98f72450-f23a-4442-a415-faad7000ed1f?pid=8a1a1102-a870-44fa-acd6-52c844ac181f&amp;eid=288a0b5a-b703-48b4-b387-36c98990210e" TargetMode="External"/><Relationship Id="rId28" Type="http://schemas.openxmlformats.org/officeDocument/2006/relationships/hyperlink" Target="https://www.lcacommons.gov/nrel/process/flowDetail/50e0374a-a656-42c3-acca-70c3feb85cc6?pid=8a1a1102-a870-44fa-acd6-52c844ac181f&amp;eid=9f84cd96-06c2-4fc1-8520-e736f75673e6" TargetMode="External"/><Relationship Id="rId36" Type="http://schemas.openxmlformats.org/officeDocument/2006/relationships/hyperlink" Target="https://www.lcacommons.gov/nrel/process/flowDetail/b3759130-6e5f-4bf0-a85b-5261232c6d73?pid=8a1a1102-a870-44fa-acd6-52c844ac181f&amp;eid=492e3698-bd03-49fc-b15b-3eeef416b3b5" TargetMode="External"/><Relationship Id="rId10" Type="http://schemas.openxmlformats.org/officeDocument/2006/relationships/hyperlink" Target="https://www.lcacommons.gov/nrel/process/flowDetail/3bb76901-8f53-4668-8d3a-9e3b5eb569b0?pid=a2f7a82a-cd47-436d-97af-6cdc0ed4c19d&amp;eid=7d548c5d-c13c-4b2a-8599-15b14da54929" TargetMode="External"/><Relationship Id="rId19" Type="http://schemas.openxmlformats.org/officeDocument/2006/relationships/hyperlink" Target="https://www.lcacommons.gov/nrel/process/flowDetail/c7049c70-2bb5-428b-afeb-3d37d53eedc7?pid=a2f7a82a-cd47-436d-97af-6cdc0ed4c19d&amp;eid=f49a5d26-689e-46ff-ae61-a1b74be767fc" TargetMode="External"/><Relationship Id="rId31" Type="http://schemas.openxmlformats.org/officeDocument/2006/relationships/hyperlink" Target="https://www.lcacommons.gov/nrel/process/flowDetail/eb28062d-1f63-46ad-bdb8-05076b899b62?pid=8a1a1102-a870-44fa-acd6-52c844ac181f&amp;eid=4464db3f-f4c0-445d-ae2e-eb4010934d7f" TargetMode="External"/><Relationship Id="rId4" Type="http://schemas.openxmlformats.org/officeDocument/2006/relationships/hyperlink" Target="https://www.lcacommons.gov/nrel/process/flowDetail/4c2411ab-714c-4a9e-aeed-e39902ee70e7?pid=a2f7a82a-cd47-436d-97af-6cdc0ed4c19d&amp;eid=33ee60e0-eb77-47c6-8ce9-fc177ed520d1" TargetMode="External"/><Relationship Id="rId9" Type="http://schemas.openxmlformats.org/officeDocument/2006/relationships/hyperlink" Target="https://www.lcacommons.gov/nrel/process/flowDetail/22e891af-7647-4210-9e11-530c17b89296?pid=a2f7a82a-cd47-436d-97af-6cdc0ed4c19d&amp;eid=6f6c37ef-85c0-4a50-bcc3-0fe51b367225" TargetMode="External"/><Relationship Id="rId14" Type="http://schemas.openxmlformats.org/officeDocument/2006/relationships/hyperlink" Target="https://www.lcacommons.gov/nrel/process/flowDetail/43155669-5139-4039-a7e1-2770ff1d1eed?pid=a2f7a82a-cd47-436d-97af-6cdc0ed4c19d&amp;eid=a430e764-2a53-408d-b03d-69a5d7be33d2" TargetMode="External"/><Relationship Id="rId22" Type="http://schemas.openxmlformats.org/officeDocument/2006/relationships/hyperlink" Target="https://www.lcacommons.gov/nrel/process/flowDetail/77475995-1220-458b-baf0-859baa4074d8?pid=8a1a1102-a870-44fa-acd6-52c844ac181f&amp;eid=3b8c8877-ee31-49c4-ad05-ea49ffcbae1b" TargetMode="External"/><Relationship Id="rId27" Type="http://schemas.openxmlformats.org/officeDocument/2006/relationships/hyperlink" Target="https://www.lcacommons.gov/nrel/process/flowDetail/d5ffcb13-2412-477b-859d-9e3828381e61?pid=8a1a1102-a870-44fa-acd6-52c844ac181f&amp;eid=a14b8dd8-df58-4b61-8208-065d6ef7a07f" TargetMode="External"/><Relationship Id="rId30" Type="http://schemas.openxmlformats.org/officeDocument/2006/relationships/hyperlink" Target="https://www.lcacommons.gov/nrel/process/flowDetail/3bb76901-8f53-4668-8d3a-9e3b5eb569b0?pid=8a1a1102-a870-44fa-acd6-52c844ac181f&amp;eid=ed402914-c50e-4c0b-83aa-ae67bf6a66cf" TargetMode="External"/><Relationship Id="rId35" Type="http://schemas.openxmlformats.org/officeDocument/2006/relationships/hyperlink" Target="https://www.lcacommons.gov/nrel/process/flowDetail/0b442507-66d3-494d-83aa-9c4e527ab93e?pid=8a1a1102-a870-44fa-acd6-52c844ac181f&amp;eid=c40a6fbf-f254-4128-a2c2-7df0d65e945d" TargetMode="External"/><Relationship Id="rId43"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7"/>
  <sheetViews>
    <sheetView tabSelected="1" workbookViewId="0">
      <selection activeCell="Q6" sqref="Q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839" t="s">
        <v>0</v>
      </c>
      <c r="B1" s="839"/>
      <c r="C1" s="839"/>
      <c r="D1" s="839"/>
      <c r="E1" s="839"/>
      <c r="F1" s="839"/>
      <c r="G1" s="839"/>
      <c r="H1" s="839"/>
      <c r="I1" s="839"/>
      <c r="J1" s="839"/>
      <c r="K1" s="839"/>
      <c r="L1" s="839"/>
      <c r="M1" s="839"/>
      <c r="N1" s="839"/>
      <c r="O1" s="1"/>
    </row>
    <row r="2" spans="1:27" ht="21" thickBot="1" x14ac:dyDescent="0.35">
      <c r="A2" s="839" t="s">
        <v>1</v>
      </c>
      <c r="B2" s="839"/>
      <c r="C2" s="839"/>
      <c r="D2" s="839"/>
      <c r="E2" s="839"/>
      <c r="F2" s="839"/>
      <c r="G2" s="839"/>
      <c r="H2" s="839"/>
      <c r="I2" s="839"/>
      <c r="J2" s="839"/>
      <c r="K2" s="839"/>
      <c r="L2" s="839"/>
      <c r="M2" s="839"/>
      <c r="N2" s="839"/>
      <c r="O2" s="1"/>
    </row>
    <row r="3" spans="1:27" ht="12.75" customHeight="1" thickBot="1" x14ac:dyDescent="0.25">
      <c r="B3" s="2"/>
      <c r="C3" s="4" t="s">
        <v>2</v>
      </c>
      <c r="D3" s="5" t="str">
        <f>'Data Summary'!D4</f>
        <v>Combustion of Diesel</v>
      </c>
      <c r="E3" s="6"/>
      <c r="F3" s="6"/>
      <c r="G3" s="6"/>
      <c r="H3" s="6"/>
      <c r="I3" s="6"/>
      <c r="J3" s="6"/>
      <c r="K3" s="6"/>
      <c r="L3" s="6"/>
      <c r="M3" s="7"/>
      <c r="N3" s="2"/>
      <c r="O3" s="2"/>
    </row>
    <row r="4" spans="1:27" ht="42.75" customHeight="1" thickBot="1" x14ac:dyDescent="0.25">
      <c r="B4" s="2"/>
      <c r="C4" s="4" t="s">
        <v>3</v>
      </c>
      <c r="D4" s="840" t="str">
        <f>'Data Summary'!D6</f>
        <v>This unit process includes the emissions associated with the combustion of diesel</v>
      </c>
      <c r="E4" s="841"/>
      <c r="F4" s="841"/>
      <c r="G4" s="841"/>
      <c r="H4" s="841"/>
      <c r="I4" s="841"/>
      <c r="J4" s="841"/>
      <c r="K4" s="841"/>
      <c r="L4" s="841"/>
      <c r="M4" s="842"/>
      <c r="N4" s="2"/>
      <c r="O4" s="2"/>
    </row>
    <row r="5" spans="1:27" ht="39" customHeight="1" thickBot="1" x14ac:dyDescent="0.25">
      <c r="B5" s="2"/>
      <c r="C5" s="4" t="s">
        <v>4</v>
      </c>
      <c r="D5" s="843" t="s">
        <v>1122</v>
      </c>
      <c r="E5" s="844"/>
      <c r="F5" s="844"/>
      <c r="G5" s="844"/>
      <c r="H5" s="844"/>
      <c r="I5" s="844"/>
      <c r="J5" s="844"/>
      <c r="K5" s="844"/>
      <c r="L5" s="844"/>
      <c r="M5" s="845"/>
      <c r="N5" s="2"/>
      <c r="O5" s="2"/>
    </row>
    <row r="6" spans="1:27" ht="56.25" customHeight="1" thickBot="1" x14ac:dyDescent="0.25">
      <c r="B6" s="2"/>
      <c r="C6" s="8" t="s">
        <v>5</v>
      </c>
      <c r="D6" s="843" t="s">
        <v>6</v>
      </c>
      <c r="E6" s="844"/>
      <c r="F6" s="844"/>
      <c r="G6" s="844"/>
      <c r="H6" s="844"/>
      <c r="I6" s="844"/>
      <c r="J6" s="844"/>
      <c r="K6" s="844"/>
      <c r="L6" s="844"/>
      <c r="M6" s="84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833" t="s">
        <v>10</v>
      </c>
      <c r="C9" s="10" t="s">
        <v>11</v>
      </c>
      <c r="D9" s="835" t="s">
        <v>12</v>
      </c>
      <c r="E9" s="835"/>
      <c r="F9" s="835"/>
      <c r="G9" s="835"/>
      <c r="H9" s="835"/>
      <c r="I9" s="835"/>
      <c r="J9" s="835"/>
      <c r="K9" s="835"/>
      <c r="L9" s="835"/>
      <c r="M9" s="836"/>
      <c r="N9" s="2"/>
      <c r="O9" s="2"/>
      <c r="P9" s="2"/>
      <c r="Q9" s="2"/>
      <c r="R9" s="2"/>
      <c r="S9" s="2"/>
      <c r="T9" s="2"/>
      <c r="U9" s="2"/>
      <c r="V9" s="2"/>
      <c r="W9" s="2"/>
      <c r="X9" s="2"/>
      <c r="Y9" s="2"/>
      <c r="Z9" s="2"/>
      <c r="AA9" s="2"/>
    </row>
    <row r="10" spans="1:27" s="11" customFormat="1" ht="15" customHeight="1" x14ac:dyDescent="0.2">
      <c r="A10" s="2"/>
      <c r="B10" s="834"/>
      <c r="C10" s="12" t="s">
        <v>13</v>
      </c>
      <c r="D10" s="837" t="s">
        <v>14</v>
      </c>
      <c r="E10" s="837"/>
      <c r="F10" s="837"/>
      <c r="G10" s="837"/>
      <c r="H10" s="837"/>
      <c r="I10" s="837"/>
      <c r="J10" s="837"/>
      <c r="K10" s="837"/>
      <c r="L10" s="837"/>
      <c r="M10" s="838"/>
      <c r="N10" s="2"/>
      <c r="O10" s="2"/>
      <c r="P10" s="2"/>
      <c r="Q10" s="2"/>
      <c r="R10" s="2"/>
      <c r="S10" s="2"/>
      <c r="T10" s="2"/>
      <c r="U10" s="2"/>
      <c r="V10" s="2"/>
      <c r="W10" s="2"/>
      <c r="X10" s="2"/>
      <c r="Y10" s="2"/>
      <c r="Z10" s="2"/>
      <c r="AA10" s="2"/>
    </row>
    <row r="11" spans="1:27" s="11" customFormat="1" ht="15" customHeight="1" x14ac:dyDescent="0.2">
      <c r="A11" s="2"/>
      <c r="B11" s="834"/>
      <c r="C11" s="12" t="s">
        <v>15</v>
      </c>
      <c r="D11" s="837" t="s">
        <v>16</v>
      </c>
      <c r="E11" s="837"/>
      <c r="F11" s="837"/>
      <c r="G11" s="837"/>
      <c r="H11" s="837"/>
      <c r="I11" s="837"/>
      <c r="J11" s="837"/>
      <c r="K11" s="837"/>
      <c r="L11" s="837"/>
      <c r="M11" s="838"/>
      <c r="N11" s="2"/>
      <c r="O11" s="2"/>
      <c r="P11" s="2"/>
      <c r="Q11" s="2"/>
      <c r="R11" s="2"/>
      <c r="S11" s="2"/>
      <c r="T11" s="2"/>
      <c r="U11" s="2"/>
      <c r="V11" s="2"/>
      <c r="W11" s="2"/>
      <c r="X11" s="2"/>
      <c r="Y11" s="2"/>
      <c r="Z11" s="2"/>
      <c r="AA11" s="2"/>
    </row>
    <row r="12" spans="1:27" s="11" customFormat="1" ht="15" customHeight="1" x14ac:dyDescent="0.2">
      <c r="A12" s="2"/>
      <c r="B12" s="834"/>
      <c r="C12" s="12" t="s">
        <v>17</v>
      </c>
      <c r="D12" s="837" t="s">
        <v>18</v>
      </c>
      <c r="E12" s="837"/>
      <c r="F12" s="837"/>
      <c r="G12" s="837"/>
      <c r="H12" s="837"/>
      <c r="I12" s="837"/>
      <c r="J12" s="837"/>
      <c r="K12" s="837"/>
      <c r="L12" s="837"/>
      <c r="M12" s="838"/>
      <c r="N12" s="2"/>
      <c r="O12" s="2"/>
      <c r="P12" s="2"/>
      <c r="Q12" s="2"/>
      <c r="R12" s="2"/>
      <c r="S12" s="2"/>
      <c r="T12" s="2"/>
      <c r="U12" s="2"/>
      <c r="V12" s="2"/>
      <c r="W12" s="2"/>
      <c r="X12" s="2"/>
      <c r="Y12" s="2"/>
      <c r="Z12" s="2"/>
      <c r="AA12" s="2"/>
    </row>
    <row r="13" spans="1:27" s="11" customFormat="1" ht="15" customHeight="1" x14ac:dyDescent="0.2">
      <c r="A13" s="2"/>
      <c r="B13" s="371"/>
      <c r="C13" s="372" t="s">
        <v>1024</v>
      </c>
      <c r="D13" s="829" t="s">
        <v>1023</v>
      </c>
      <c r="E13" s="829"/>
      <c r="F13" s="829"/>
      <c r="G13" s="829"/>
      <c r="H13" s="829"/>
      <c r="I13" s="829"/>
      <c r="J13" s="829"/>
      <c r="K13" s="829"/>
      <c r="L13" s="829"/>
      <c r="M13" s="830"/>
      <c r="N13" s="2"/>
      <c r="O13" s="2"/>
      <c r="P13" s="2"/>
      <c r="Q13" s="2"/>
      <c r="R13" s="2"/>
      <c r="S13" s="2"/>
      <c r="T13" s="2"/>
      <c r="U13" s="2"/>
      <c r="V13" s="2"/>
      <c r="W13" s="2"/>
      <c r="X13" s="2"/>
      <c r="Y13" s="2"/>
      <c r="Z13" s="2"/>
      <c r="AA13" s="2"/>
    </row>
    <row r="14" spans="1:27" ht="15" customHeight="1" x14ac:dyDescent="0.2">
      <c r="B14" s="848" t="s">
        <v>19</v>
      </c>
      <c r="C14" s="13" t="s">
        <v>698</v>
      </c>
      <c r="D14" s="829" t="s">
        <v>1025</v>
      </c>
      <c r="E14" s="829"/>
      <c r="F14" s="829"/>
      <c r="G14" s="829"/>
      <c r="H14" s="829"/>
      <c r="I14" s="829"/>
      <c r="J14" s="829"/>
      <c r="K14" s="829"/>
      <c r="L14" s="829"/>
      <c r="M14" s="830"/>
      <c r="N14" s="2"/>
      <c r="O14" s="2"/>
    </row>
    <row r="15" spans="1:27" ht="15" customHeight="1" x14ac:dyDescent="0.2">
      <c r="B15" s="848"/>
      <c r="C15" s="13" t="s">
        <v>1019</v>
      </c>
      <c r="D15" s="829" t="s">
        <v>1026</v>
      </c>
      <c r="E15" s="829"/>
      <c r="F15" s="829"/>
      <c r="G15" s="829"/>
      <c r="H15" s="829"/>
      <c r="I15" s="829"/>
      <c r="J15" s="829"/>
      <c r="K15" s="829"/>
      <c r="L15" s="829"/>
      <c r="M15" s="830"/>
      <c r="N15" s="2"/>
      <c r="O15" s="2"/>
    </row>
    <row r="16" spans="1:27" ht="15" customHeight="1" x14ac:dyDescent="0.2">
      <c r="B16" s="848"/>
      <c r="C16" s="13" t="s">
        <v>1020</v>
      </c>
      <c r="D16" s="829" t="s">
        <v>826</v>
      </c>
      <c r="E16" s="831"/>
      <c r="F16" s="831"/>
      <c r="G16" s="831"/>
      <c r="H16" s="831"/>
      <c r="I16" s="831"/>
      <c r="J16" s="831"/>
      <c r="K16" s="831"/>
      <c r="L16" s="831"/>
      <c r="M16" s="832"/>
      <c r="N16" s="2"/>
      <c r="O16" s="2"/>
    </row>
    <row r="17" spans="2:15" ht="15" customHeight="1" x14ac:dyDescent="0.2">
      <c r="B17" s="848"/>
      <c r="C17" s="13" t="s">
        <v>827</v>
      </c>
      <c r="D17" s="829" t="s">
        <v>1029</v>
      </c>
      <c r="E17" s="831"/>
      <c r="F17" s="831"/>
      <c r="G17" s="831"/>
      <c r="H17" s="831"/>
      <c r="I17" s="831"/>
      <c r="J17" s="831"/>
      <c r="K17" s="831"/>
      <c r="L17" s="831"/>
      <c r="M17" s="832"/>
      <c r="N17" s="2"/>
      <c r="O17" s="2"/>
    </row>
    <row r="18" spans="2:15" ht="15" customHeight="1" x14ac:dyDescent="0.2">
      <c r="B18" s="848"/>
      <c r="C18" s="13" t="s">
        <v>1121</v>
      </c>
      <c r="D18" s="393" t="s">
        <v>1123</v>
      </c>
      <c r="E18" s="388"/>
      <c r="F18" s="388"/>
      <c r="G18" s="388"/>
      <c r="H18" s="388"/>
      <c r="I18" s="388"/>
      <c r="J18" s="388"/>
      <c r="K18" s="388"/>
      <c r="L18" s="388"/>
      <c r="M18" s="389"/>
      <c r="N18" s="2"/>
      <c r="O18" s="2"/>
    </row>
    <row r="19" spans="2:15" ht="15" customHeight="1" x14ac:dyDescent="0.2">
      <c r="B19" s="848"/>
      <c r="C19" s="13" t="s">
        <v>1323</v>
      </c>
      <c r="D19" s="854" t="s">
        <v>1324</v>
      </c>
      <c r="E19" s="854"/>
      <c r="F19" s="854"/>
      <c r="G19" s="854"/>
      <c r="H19" s="854"/>
      <c r="I19" s="854"/>
      <c r="J19" s="854"/>
      <c r="K19" s="854"/>
      <c r="L19" s="854"/>
      <c r="M19" s="855"/>
      <c r="N19" s="2"/>
      <c r="O19" s="2"/>
    </row>
    <row r="20" spans="2:15" ht="15" customHeight="1" x14ac:dyDescent="0.2">
      <c r="B20" s="848"/>
      <c r="C20" s="13" t="s">
        <v>1021</v>
      </c>
      <c r="D20" s="829" t="s">
        <v>1028</v>
      </c>
      <c r="E20" s="831"/>
      <c r="F20" s="831"/>
      <c r="G20" s="831"/>
      <c r="H20" s="831"/>
      <c r="I20" s="831"/>
      <c r="J20" s="831"/>
      <c r="K20" s="831"/>
      <c r="L20" s="831"/>
      <c r="M20" s="832"/>
      <c r="N20" s="2"/>
      <c r="O20" s="2"/>
    </row>
    <row r="21" spans="2:15" ht="15" customHeight="1" x14ac:dyDescent="0.2">
      <c r="B21" s="848"/>
      <c r="C21" s="13" t="s">
        <v>1022</v>
      </c>
      <c r="D21" s="829" t="s">
        <v>1027</v>
      </c>
      <c r="E21" s="829"/>
      <c r="F21" s="829"/>
      <c r="G21" s="829"/>
      <c r="H21" s="829"/>
      <c r="I21" s="829"/>
      <c r="J21" s="829"/>
      <c r="K21" s="829"/>
      <c r="L21" s="829"/>
      <c r="M21" s="830"/>
      <c r="N21" s="2"/>
      <c r="O21" s="2"/>
    </row>
    <row r="22" spans="2:15" ht="15" customHeight="1" x14ac:dyDescent="0.2">
      <c r="B22" s="848"/>
      <c r="C22" s="13" t="s">
        <v>1447</v>
      </c>
      <c r="D22" s="829" t="s">
        <v>1448</v>
      </c>
      <c r="E22" s="829"/>
      <c r="F22" s="829"/>
      <c r="G22" s="829"/>
      <c r="H22" s="829"/>
      <c r="I22" s="829"/>
      <c r="J22" s="829"/>
      <c r="K22" s="829"/>
      <c r="L22" s="829"/>
      <c r="M22" s="830"/>
      <c r="N22" s="2"/>
      <c r="O22" s="2"/>
    </row>
    <row r="23" spans="2:15" ht="15" customHeight="1" x14ac:dyDescent="0.2">
      <c r="B23" s="848"/>
      <c r="C23" s="14" t="s">
        <v>20</v>
      </c>
      <c r="D23" s="850" t="s">
        <v>21</v>
      </c>
      <c r="E23" s="850"/>
      <c r="F23" s="850"/>
      <c r="G23" s="850"/>
      <c r="H23" s="850"/>
      <c r="I23" s="850"/>
      <c r="J23" s="850"/>
      <c r="K23" s="850"/>
      <c r="L23" s="850"/>
      <c r="M23" s="851"/>
      <c r="N23" s="2"/>
      <c r="O23" s="2"/>
    </row>
    <row r="24" spans="2:15" ht="15" customHeight="1" x14ac:dyDescent="0.2">
      <c r="B24" s="848"/>
      <c r="C24" s="15" t="s">
        <v>22</v>
      </c>
      <c r="D24" s="850" t="s">
        <v>22</v>
      </c>
      <c r="E24" s="850"/>
      <c r="F24" s="850"/>
      <c r="G24" s="850"/>
      <c r="H24" s="850"/>
      <c r="I24" s="850"/>
      <c r="J24" s="850"/>
      <c r="K24" s="850"/>
      <c r="L24" s="850"/>
      <c r="M24" s="851"/>
      <c r="N24" s="2"/>
      <c r="O24" s="2"/>
    </row>
    <row r="25" spans="2:15" ht="15" customHeight="1" x14ac:dyDescent="0.2">
      <c r="B25" s="848"/>
      <c r="C25" s="15" t="s">
        <v>1366</v>
      </c>
      <c r="D25" s="850" t="s">
        <v>1367</v>
      </c>
      <c r="E25" s="850"/>
      <c r="F25" s="850"/>
      <c r="G25" s="850"/>
      <c r="H25" s="850"/>
      <c r="I25" s="850"/>
      <c r="J25" s="850"/>
      <c r="K25" s="850"/>
      <c r="L25" s="850"/>
      <c r="M25" s="851"/>
      <c r="N25" s="2"/>
      <c r="O25" s="2"/>
    </row>
    <row r="26" spans="2:15" ht="15" customHeight="1" thickBot="1" x14ac:dyDescent="0.25">
      <c r="B26" s="849"/>
      <c r="C26" s="628"/>
      <c r="D26" s="852"/>
      <c r="E26" s="852"/>
      <c r="F26" s="852"/>
      <c r="G26" s="852"/>
      <c r="H26" s="852"/>
      <c r="I26" s="852"/>
      <c r="J26" s="852"/>
      <c r="K26" s="852"/>
      <c r="L26" s="852"/>
      <c r="M26" s="853"/>
      <c r="N26" s="2"/>
      <c r="O26" s="2"/>
    </row>
    <row r="27" spans="2:15" x14ac:dyDescent="0.2">
      <c r="B27" s="9"/>
      <c r="C27" s="9"/>
      <c r="D27" s="9"/>
      <c r="E27" s="9"/>
      <c r="F27" s="9"/>
      <c r="G27" s="9"/>
      <c r="H27" s="9"/>
      <c r="I27" s="9"/>
      <c r="J27" s="9"/>
      <c r="K27" s="9"/>
      <c r="L27" s="9"/>
      <c r="M27" s="9"/>
      <c r="N27" s="2"/>
      <c r="O27" s="2"/>
    </row>
    <row r="28" spans="2:15" x14ac:dyDescent="0.2">
      <c r="B28" s="9" t="s">
        <v>23</v>
      </c>
      <c r="C28" s="9"/>
      <c r="D28" s="9"/>
      <c r="E28" s="9"/>
      <c r="F28" s="9"/>
      <c r="G28" s="9"/>
      <c r="H28" s="9"/>
      <c r="I28" s="9"/>
      <c r="J28" s="9"/>
      <c r="K28" s="9"/>
      <c r="L28" s="9"/>
      <c r="M28" s="9"/>
      <c r="N28" s="2"/>
      <c r="O28" s="2"/>
    </row>
    <row r="29" spans="2:15" x14ac:dyDescent="0.2">
      <c r="B29" s="9"/>
      <c r="C29" s="16">
        <v>41723</v>
      </c>
      <c r="D29" s="9"/>
      <c r="E29" s="9"/>
      <c r="F29" s="9"/>
      <c r="G29" s="9"/>
      <c r="H29" s="9"/>
      <c r="I29" s="9"/>
      <c r="J29" s="9"/>
      <c r="K29" s="9"/>
      <c r="L29" s="9"/>
      <c r="M29" s="9"/>
      <c r="N29" s="2"/>
      <c r="O29" s="2"/>
    </row>
    <row r="30" spans="2:15" x14ac:dyDescent="0.2">
      <c r="B30" s="9" t="s">
        <v>24</v>
      </c>
      <c r="C30" s="9"/>
      <c r="D30" s="9"/>
      <c r="E30" s="9"/>
      <c r="F30" s="9"/>
      <c r="G30" s="9"/>
      <c r="H30" s="9"/>
      <c r="I30" s="9"/>
      <c r="J30" s="9"/>
      <c r="K30" s="9"/>
      <c r="L30" s="9"/>
      <c r="M30" s="9"/>
      <c r="N30" s="2"/>
      <c r="O30" s="2"/>
    </row>
    <row r="31" spans="2:15" x14ac:dyDescent="0.2">
      <c r="B31" s="9"/>
      <c r="C31" s="17" t="s">
        <v>25</v>
      </c>
      <c r="D31" s="9"/>
      <c r="E31" s="9"/>
      <c r="F31" s="9"/>
      <c r="G31" s="9"/>
      <c r="H31" s="9"/>
      <c r="I31" s="9"/>
      <c r="J31" s="9"/>
      <c r="K31" s="9"/>
      <c r="L31" s="9"/>
      <c r="M31" s="9"/>
      <c r="N31" s="2"/>
      <c r="O31" s="2"/>
    </row>
    <row r="32" spans="2:15" x14ac:dyDescent="0.2">
      <c r="B32" s="9" t="s">
        <v>26</v>
      </c>
      <c r="C32" s="17"/>
      <c r="D32" s="9"/>
      <c r="E32" s="9"/>
      <c r="F32" s="9"/>
      <c r="G32" s="9"/>
      <c r="H32" s="9"/>
      <c r="I32" s="9"/>
      <c r="J32" s="9"/>
      <c r="K32" s="9"/>
      <c r="L32" s="9"/>
      <c r="M32" s="9"/>
      <c r="N32" s="2"/>
      <c r="O32" s="2"/>
    </row>
    <row r="33" spans="2:16" x14ac:dyDescent="0.2">
      <c r="B33" s="9"/>
      <c r="C33" s="394">
        <v>41699</v>
      </c>
      <c r="D33" s="395" t="s">
        <v>1125</v>
      </c>
      <c r="E33" s="9"/>
      <c r="F33" s="9"/>
      <c r="G33" s="9"/>
      <c r="H33" s="9"/>
      <c r="I33" s="9"/>
      <c r="J33" s="9"/>
      <c r="K33" s="9"/>
      <c r="L33" s="9"/>
      <c r="M33" s="9"/>
      <c r="N33" s="2"/>
      <c r="O33" s="2"/>
    </row>
    <row r="34" spans="2:16" x14ac:dyDescent="0.2">
      <c r="B34" s="9"/>
      <c r="C34" s="394">
        <v>41974</v>
      </c>
      <c r="D34" s="17" t="s">
        <v>1126</v>
      </c>
      <c r="E34" s="9"/>
      <c r="F34" s="9"/>
      <c r="G34" s="9"/>
      <c r="H34" s="9"/>
      <c r="I34" s="9"/>
      <c r="J34" s="9"/>
      <c r="K34" s="9"/>
      <c r="L34" s="9"/>
      <c r="M34" s="9"/>
      <c r="N34" s="2"/>
      <c r="O34" s="2"/>
    </row>
    <row r="35" spans="2:16" x14ac:dyDescent="0.2">
      <c r="B35" s="9"/>
      <c r="C35" s="394">
        <v>42019</v>
      </c>
      <c r="D35" s="17" t="s">
        <v>1325</v>
      </c>
      <c r="E35" s="9"/>
      <c r="F35" s="9"/>
      <c r="G35" s="9"/>
      <c r="H35" s="9"/>
      <c r="I35" s="9"/>
      <c r="J35" s="9"/>
      <c r="K35" s="9"/>
      <c r="L35" s="9"/>
      <c r="M35" s="9"/>
      <c r="N35" s="2"/>
      <c r="O35" s="2"/>
    </row>
    <row r="36" spans="2:16" x14ac:dyDescent="0.2">
      <c r="B36" s="9" t="s">
        <v>27</v>
      </c>
      <c r="C36" s="9"/>
      <c r="D36" s="9"/>
      <c r="E36" s="9"/>
      <c r="F36" s="9"/>
      <c r="G36" s="9"/>
      <c r="H36" s="9"/>
      <c r="I36" s="9"/>
      <c r="J36" s="9"/>
      <c r="K36" s="9"/>
      <c r="L36" s="9"/>
      <c r="M36" s="9"/>
      <c r="N36" s="2"/>
      <c r="O36" s="2"/>
    </row>
    <row r="37" spans="2:16" ht="38.25" customHeight="1" x14ac:dyDescent="0.2">
      <c r="B37" s="9"/>
      <c r="C37" s="846" t="str">
        <f>"This document should be cited as: NETL (2014). NETL Life Cycle Inventory Data – Unit Process: "&amp;D3&amp;". U.S. Department of Energy, National Energy Technology Laboratory. Last Updated: January 2015 (version 02). www.netl.doe.gov/LCA (http://www.netl.doe.gov/LCA)"</f>
        <v>This document should be cited as: NETL (2014). NETL Life Cycle Inventory Data – Unit Process: Combustion of Diesel. U.S. Department of Energy, National Energy Technology Laboratory. Last Updated: January 2015 (version 02). www.netl.doe.gov/LCA (http://www.netl.doe.gov/LCA)</v>
      </c>
      <c r="D37" s="846"/>
      <c r="E37" s="846"/>
      <c r="F37" s="846"/>
      <c r="G37" s="846"/>
      <c r="H37" s="846"/>
      <c r="I37" s="846"/>
      <c r="J37" s="846"/>
      <c r="K37" s="846"/>
      <c r="L37" s="846"/>
      <c r="M37" s="846"/>
      <c r="N37" s="2"/>
      <c r="O37" s="2"/>
    </row>
    <row r="38" spans="2:16" x14ac:dyDescent="0.2">
      <c r="B38" s="9" t="s">
        <v>28</v>
      </c>
      <c r="C38" s="9"/>
      <c r="D38" s="9"/>
      <c r="E38" s="9"/>
      <c r="F38" s="9"/>
      <c r="G38" s="17"/>
      <c r="H38" s="17"/>
      <c r="I38" s="17"/>
      <c r="J38" s="17"/>
      <c r="K38" s="17"/>
      <c r="L38" s="17"/>
      <c r="M38" s="17"/>
      <c r="N38" s="2"/>
      <c r="O38" s="2"/>
    </row>
    <row r="39" spans="2:16" x14ac:dyDescent="0.2">
      <c r="B39" s="17"/>
      <c r="C39" s="17" t="s">
        <v>29</v>
      </c>
      <c r="D39" s="17"/>
      <c r="E39" s="18" t="s">
        <v>30</v>
      </c>
      <c r="F39" s="19"/>
      <c r="G39" s="17" t="s">
        <v>31</v>
      </c>
      <c r="H39" s="17"/>
      <c r="I39" s="17"/>
      <c r="J39" s="17"/>
      <c r="K39" s="17"/>
      <c r="L39" s="17"/>
      <c r="M39" s="17"/>
      <c r="N39" s="2"/>
      <c r="O39" s="2"/>
      <c r="P39" s="17"/>
    </row>
    <row r="40" spans="2:16" x14ac:dyDescent="0.2">
      <c r="B40" s="17"/>
      <c r="C40" s="17" t="s">
        <v>32</v>
      </c>
      <c r="D40" s="17"/>
      <c r="E40" s="17"/>
      <c r="F40" s="17"/>
      <c r="G40" s="17"/>
      <c r="H40" s="17"/>
      <c r="I40" s="17"/>
      <c r="J40" s="17"/>
      <c r="K40" s="17"/>
      <c r="L40" s="17"/>
      <c r="M40" s="17"/>
      <c r="N40" s="2"/>
      <c r="O40" s="2"/>
      <c r="P40" s="17"/>
    </row>
    <row r="41" spans="2:16" x14ac:dyDescent="0.2">
      <c r="B41" s="17"/>
      <c r="C41" s="17" t="s">
        <v>33</v>
      </c>
      <c r="D41" s="17"/>
      <c r="E41" s="17"/>
      <c r="F41" s="17"/>
      <c r="G41" s="17"/>
      <c r="H41" s="17"/>
      <c r="I41" s="17"/>
      <c r="J41" s="17"/>
      <c r="K41" s="17"/>
      <c r="L41" s="17"/>
      <c r="M41" s="17"/>
      <c r="N41" s="17"/>
      <c r="O41" s="17"/>
      <c r="P41" s="17"/>
    </row>
    <row r="42" spans="2:16" ht="12.75" customHeight="1" x14ac:dyDescent="0.2">
      <c r="B42" s="17"/>
      <c r="C42" s="847" t="s">
        <v>34</v>
      </c>
      <c r="D42" s="847"/>
      <c r="E42" s="847"/>
      <c r="F42" s="847"/>
      <c r="G42" s="847"/>
      <c r="H42" s="847"/>
      <c r="I42" s="847"/>
      <c r="J42" s="847"/>
      <c r="K42" s="847"/>
      <c r="L42" s="847"/>
      <c r="M42" s="847"/>
      <c r="N42" s="17"/>
      <c r="O42" s="17"/>
      <c r="P42" s="17"/>
    </row>
    <row r="43" spans="2:16" x14ac:dyDescent="0.2">
      <c r="B43" s="17"/>
      <c r="C43" s="17"/>
      <c r="D43" s="17"/>
      <c r="E43" s="17"/>
      <c r="F43" s="17"/>
      <c r="G43" s="17"/>
      <c r="H43" s="17"/>
      <c r="I43" s="17"/>
      <c r="J43" s="17"/>
      <c r="K43" s="17"/>
      <c r="L43" s="17"/>
      <c r="M43" s="17"/>
      <c r="N43" s="17"/>
      <c r="O43" s="17"/>
    </row>
    <row r="44" spans="2:16" x14ac:dyDescent="0.2">
      <c r="B44" s="9" t="s">
        <v>35</v>
      </c>
      <c r="C44" s="17"/>
      <c r="D44" s="17"/>
      <c r="E44" s="17"/>
      <c r="F44" s="17"/>
      <c r="G44" s="17"/>
      <c r="H44" s="17"/>
      <c r="I44" s="17"/>
      <c r="J44" s="17"/>
      <c r="K44" s="17"/>
      <c r="L44" s="17"/>
      <c r="M44" s="17"/>
      <c r="N44" s="17"/>
      <c r="O44" s="17"/>
    </row>
    <row r="45" spans="2:16" x14ac:dyDescent="0.2">
      <c r="B45" s="17"/>
      <c r="C45" s="17"/>
      <c r="D45" s="17"/>
      <c r="E45" s="17"/>
      <c r="F45" s="17"/>
      <c r="G45" s="17"/>
      <c r="H45" s="17"/>
      <c r="I45" s="17"/>
      <c r="J45" s="17"/>
      <c r="K45" s="17"/>
      <c r="L45" s="17"/>
      <c r="M45" s="17"/>
      <c r="N45" s="17"/>
      <c r="O45" s="17"/>
    </row>
    <row r="46" spans="2:16" x14ac:dyDescent="0.2">
      <c r="B46" s="17"/>
      <c r="C46" s="17"/>
      <c r="D46" s="17"/>
      <c r="E46" s="17"/>
      <c r="F46" s="17"/>
      <c r="G46" s="17"/>
      <c r="H46" s="17"/>
      <c r="I46" s="17"/>
      <c r="J46" s="17"/>
      <c r="K46" s="17"/>
      <c r="L46" s="17"/>
      <c r="M46" s="17"/>
      <c r="N46" s="17"/>
      <c r="O46" s="17"/>
    </row>
    <row r="47" spans="2:16" x14ac:dyDescent="0.2">
      <c r="B47" s="17"/>
      <c r="C47" s="17"/>
      <c r="D47" s="17"/>
      <c r="E47" s="17"/>
      <c r="F47" s="17"/>
      <c r="G47" s="17"/>
      <c r="H47" s="17"/>
      <c r="I47" s="17"/>
      <c r="J47" s="17"/>
      <c r="K47" s="17"/>
      <c r="L47" s="17"/>
      <c r="M47" s="17"/>
      <c r="N47" s="17"/>
      <c r="O47" s="17"/>
    </row>
    <row r="48" spans="2:16"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9" t="s">
        <v>36</v>
      </c>
      <c r="C60" s="17"/>
      <c r="D60" s="17"/>
      <c r="E60" s="17"/>
      <c r="F60" s="17"/>
      <c r="G60" s="17"/>
      <c r="H60" s="17"/>
      <c r="I60" s="17"/>
      <c r="J60" s="17"/>
      <c r="K60" s="17"/>
      <c r="L60" s="17"/>
      <c r="M60" s="17"/>
      <c r="N60" s="17"/>
      <c r="O60" s="17"/>
    </row>
    <row r="61" spans="2:15" x14ac:dyDescent="0.2">
      <c r="B61" s="17"/>
      <c r="C61" s="20" t="s">
        <v>37</v>
      </c>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row r="508" spans="2:15" x14ac:dyDescent="0.2">
      <c r="B508" s="17"/>
      <c r="C508" s="17"/>
      <c r="D508" s="17"/>
      <c r="E508" s="17"/>
      <c r="F508" s="17"/>
      <c r="G508" s="17"/>
      <c r="H508" s="17"/>
      <c r="I508" s="17"/>
      <c r="J508" s="17"/>
      <c r="K508" s="17"/>
      <c r="L508" s="17"/>
      <c r="M508" s="17"/>
      <c r="N508" s="17"/>
      <c r="O508" s="17"/>
    </row>
    <row r="509" spans="2:15" x14ac:dyDescent="0.2">
      <c r="B509" s="17"/>
      <c r="C509" s="17"/>
      <c r="D509" s="17"/>
      <c r="E509" s="17"/>
      <c r="F509" s="17"/>
      <c r="G509" s="17"/>
      <c r="H509" s="17"/>
      <c r="I509" s="17"/>
      <c r="J509" s="17"/>
      <c r="K509" s="17"/>
      <c r="L509" s="17"/>
      <c r="M509" s="17"/>
      <c r="N509" s="17"/>
      <c r="O509" s="17"/>
    </row>
    <row r="510" spans="2:15" x14ac:dyDescent="0.2">
      <c r="B510" s="17"/>
      <c r="C510" s="17"/>
      <c r="D510" s="17"/>
      <c r="E510" s="17"/>
      <c r="F510" s="17"/>
      <c r="G510" s="17"/>
      <c r="H510" s="17"/>
      <c r="I510" s="17"/>
      <c r="J510" s="17"/>
      <c r="K510" s="17"/>
      <c r="L510" s="17"/>
      <c r="M510" s="17"/>
      <c r="N510" s="17"/>
      <c r="O510" s="17"/>
    </row>
    <row r="511" spans="2:15" x14ac:dyDescent="0.2">
      <c r="B511" s="17"/>
      <c r="C511" s="17"/>
      <c r="D511" s="17"/>
      <c r="E511" s="17"/>
      <c r="F511" s="17"/>
      <c r="G511" s="17"/>
      <c r="H511" s="17"/>
      <c r="I511" s="17"/>
      <c r="J511" s="17"/>
      <c r="K511" s="17"/>
      <c r="L511" s="17"/>
      <c r="M511" s="17"/>
      <c r="N511" s="17"/>
      <c r="O511" s="17"/>
    </row>
    <row r="512" spans="2:15" x14ac:dyDescent="0.2">
      <c r="B512" s="17"/>
      <c r="C512" s="17"/>
      <c r="D512" s="17"/>
      <c r="E512" s="17"/>
      <c r="F512" s="17"/>
      <c r="G512" s="17"/>
      <c r="H512" s="17"/>
      <c r="I512" s="17"/>
      <c r="J512" s="17"/>
      <c r="K512" s="17"/>
      <c r="L512" s="17"/>
      <c r="M512" s="17"/>
      <c r="N512" s="17"/>
      <c r="O512" s="17"/>
    </row>
    <row r="513" spans="2:15" x14ac:dyDescent="0.2">
      <c r="B513" s="17"/>
      <c r="C513" s="17"/>
      <c r="D513" s="17"/>
      <c r="E513" s="17"/>
      <c r="F513" s="17"/>
      <c r="G513" s="17"/>
      <c r="H513" s="17"/>
      <c r="I513" s="17"/>
      <c r="J513" s="17"/>
      <c r="K513" s="17"/>
      <c r="L513" s="17"/>
      <c r="M513" s="17"/>
      <c r="N513" s="17"/>
      <c r="O513" s="17"/>
    </row>
    <row r="514" spans="2:15" x14ac:dyDescent="0.2">
      <c r="B514" s="17"/>
      <c r="C514" s="17"/>
      <c r="D514" s="17"/>
      <c r="E514" s="17"/>
      <c r="F514" s="17"/>
      <c r="G514" s="17"/>
      <c r="H514" s="17"/>
      <c r="I514" s="17"/>
      <c r="J514" s="17"/>
      <c r="K514" s="17"/>
      <c r="L514" s="17"/>
      <c r="M514" s="17"/>
      <c r="N514" s="17"/>
      <c r="O514" s="17"/>
    </row>
    <row r="515" spans="2:15" x14ac:dyDescent="0.2">
      <c r="B515" s="17"/>
      <c r="C515" s="17"/>
      <c r="D515" s="17"/>
      <c r="E515" s="17"/>
      <c r="F515" s="17"/>
      <c r="G515" s="17"/>
      <c r="H515" s="17"/>
      <c r="I515" s="17"/>
      <c r="J515" s="17"/>
      <c r="K515" s="17"/>
      <c r="L515" s="17"/>
      <c r="M515" s="17"/>
      <c r="N515" s="17"/>
      <c r="O515" s="17"/>
    </row>
    <row r="516" spans="2:15" x14ac:dyDescent="0.2">
      <c r="B516" s="17"/>
      <c r="C516" s="17"/>
      <c r="D516" s="17"/>
      <c r="E516" s="17"/>
      <c r="F516" s="17"/>
      <c r="G516" s="17"/>
      <c r="H516" s="17"/>
      <c r="I516" s="17"/>
      <c r="J516" s="17"/>
      <c r="K516" s="17"/>
      <c r="L516" s="17"/>
      <c r="M516" s="17"/>
      <c r="N516" s="17"/>
      <c r="O516" s="17"/>
    </row>
    <row r="517" spans="2:15" x14ac:dyDescent="0.2">
      <c r="B517" s="17"/>
      <c r="C517" s="17"/>
      <c r="D517" s="17"/>
      <c r="E517" s="17"/>
      <c r="F517" s="17"/>
      <c r="G517" s="17"/>
      <c r="H517" s="17"/>
      <c r="I517" s="17"/>
      <c r="J517" s="17"/>
      <c r="K517" s="17"/>
      <c r="L517" s="17"/>
      <c r="M517" s="17"/>
      <c r="N517" s="17"/>
      <c r="O517" s="17"/>
    </row>
  </sheetData>
  <mergeCells count="26">
    <mergeCell ref="C37:M37"/>
    <mergeCell ref="C42:M42"/>
    <mergeCell ref="B14:B26"/>
    <mergeCell ref="D14:M14"/>
    <mergeCell ref="D15:M15"/>
    <mergeCell ref="D16:M16"/>
    <mergeCell ref="D21:M21"/>
    <mergeCell ref="D23:M23"/>
    <mergeCell ref="D24:M24"/>
    <mergeCell ref="D26:M26"/>
    <mergeCell ref="D19:M19"/>
    <mergeCell ref="D25:M25"/>
    <mergeCell ref="D22:M22"/>
    <mergeCell ref="A1:N1"/>
    <mergeCell ref="A2:N2"/>
    <mergeCell ref="D4:M4"/>
    <mergeCell ref="D5:M5"/>
    <mergeCell ref="D6:M6"/>
    <mergeCell ref="D13:M13"/>
    <mergeCell ref="D17:M17"/>
    <mergeCell ref="D20:M20"/>
    <mergeCell ref="B9:B12"/>
    <mergeCell ref="D9:M9"/>
    <mergeCell ref="D10:M10"/>
    <mergeCell ref="D11:M11"/>
    <mergeCell ref="D12:M12"/>
  </mergeCells>
  <pageMargins left="0.25" right="0.25" top="0.5" bottom="0.5" header="0.3" footer="0.3"/>
  <pageSetup orientation="landscape" horizontalDpi="1200" verticalDpi="1200"/>
  <headerFooter>
    <oddFooter>Page &amp;P&amp;R&amp;F</oddFooter>
  </headerFooter>
  <rowBreaks count="1" manualBreakCount="1">
    <brk id="37" max="16383" man="1"/>
  </rowBreaks>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H60"/>
  <sheetViews>
    <sheetView workbookViewId="0">
      <selection activeCell="F58" sqref="F58"/>
    </sheetView>
  </sheetViews>
  <sheetFormatPr defaultColWidth="8.85546875" defaultRowHeight="15" x14ac:dyDescent="0.25"/>
  <cols>
    <col min="1" max="1" width="26.42578125" customWidth="1"/>
    <col min="6" max="6" width="11.85546875" customWidth="1"/>
  </cols>
  <sheetData>
    <row r="1" spans="1:8" ht="20.25" x14ac:dyDescent="0.3">
      <c r="H1" s="318" t="s">
        <v>827</v>
      </c>
    </row>
    <row r="3" spans="1:8" x14ac:dyDescent="0.25">
      <c r="A3" t="s">
        <v>835</v>
      </c>
      <c r="B3" s="319"/>
      <c r="E3" t="s">
        <v>1310</v>
      </c>
    </row>
    <row r="4" spans="1:8" x14ac:dyDescent="0.25">
      <c r="A4" s="185" t="s">
        <v>719</v>
      </c>
      <c r="B4" s="185" t="s">
        <v>720</v>
      </c>
      <c r="C4" s="185" t="s">
        <v>721</v>
      </c>
    </row>
    <row r="5" spans="1:8" x14ac:dyDescent="0.25">
      <c r="A5">
        <v>100</v>
      </c>
      <c r="B5" s="248">
        <v>4.7361299052773997</v>
      </c>
      <c r="C5" s="248">
        <v>95.263870094722606</v>
      </c>
    </row>
    <row r="6" spans="1:8" x14ac:dyDescent="0.25">
      <c r="A6">
        <v>75</v>
      </c>
      <c r="B6" s="248">
        <v>2.6713286713286699</v>
      </c>
      <c r="C6" s="248">
        <v>97.328671328671305</v>
      </c>
    </row>
    <row r="7" spans="1:8" x14ac:dyDescent="0.25">
      <c r="A7">
        <v>50</v>
      </c>
      <c r="B7" s="248">
        <v>3.7614279494993399</v>
      </c>
      <c r="C7" s="248">
        <v>96.238572050500593</v>
      </c>
    </row>
    <row r="8" spans="1:8" x14ac:dyDescent="0.25">
      <c r="A8">
        <v>25</v>
      </c>
      <c r="B8" s="248">
        <v>3.9328743545611</v>
      </c>
      <c r="C8" s="248">
        <v>96.067125645438793</v>
      </c>
    </row>
    <row r="9" spans="1:8" x14ac:dyDescent="0.25">
      <c r="A9">
        <v>10</v>
      </c>
      <c r="B9" s="248">
        <v>7.5826086956521701</v>
      </c>
      <c r="C9" s="248">
        <v>92.417391304347802</v>
      </c>
    </row>
    <row r="10" spans="1:8" x14ac:dyDescent="0.25">
      <c r="A10" t="s">
        <v>722</v>
      </c>
      <c r="B10" s="249">
        <f>(AVERAGE(B5:B9))/100</f>
        <v>4.5368739152637359E-2</v>
      </c>
      <c r="C10" s="249">
        <f>(AVERAGE(C5:C9))/100</f>
        <v>0.95463126084736216</v>
      </c>
      <c r="D10" s="250"/>
    </row>
    <row r="13" spans="1:8" x14ac:dyDescent="0.25">
      <c r="A13" t="s">
        <v>836</v>
      </c>
    </row>
    <row r="14" spans="1:8" x14ac:dyDescent="0.25">
      <c r="A14" s="185" t="s">
        <v>723</v>
      </c>
      <c r="B14" s="185" t="s">
        <v>720</v>
      </c>
      <c r="C14" s="185" t="s">
        <v>721</v>
      </c>
    </row>
    <row r="15" spans="1:8" x14ac:dyDescent="0.25">
      <c r="A15" t="s">
        <v>724</v>
      </c>
      <c r="B15" s="248">
        <v>50.342827004219401</v>
      </c>
      <c r="C15" s="248">
        <v>49.657172995780499</v>
      </c>
    </row>
    <row r="16" spans="1:8" x14ac:dyDescent="0.25">
      <c r="A16" t="s">
        <v>725</v>
      </c>
      <c r="B16" s="248">
        <v>50.324675324675297</v>
      </c>
      <c r="C16" s="248">
        <v>49.675324675324603</v>
      </c>
    </row>
    <row r="17" spans="1:3" x14ac:dyDescent="0.25">
      <c r="A17" t="s">
        <v>726</v>
      </c>
      <c r="B17" s="248">
        <v>49.567623659633298</v>
      </c>
      <c r="C17" s="248">
        <v>50.432376340366602</v>
      </c>
    </row>
    <row r="18" spans="1:3" x14ac:dyDescent="0.25">
      <c r="A18" t="s">
        <v>727</v>
      </c>
      <c r="B18" s="248">
        <v>49.494382022471903</v>
      </c>
      <c r="C18" s="248">
        <v>50.505617977527997</v>
      </c>
    </row>
    <row r="19" spans="1:3" x14ac:dyDescent="0.25">
      <c r="A19" t="s">
        <v>727</v>
      </c>
      <c r="B19" s="248">
        <v>50.045578851412898</v>
      </c>
      <c r="C19" s="248">
        <v>49.954421148587002</v>
      </c>
    </row>
    <row r="20" spans="1:3" x14ac:dyDescent="0.25">
      <c r="A20" t="s">
        <v>722</v>
      </c>
      <c r="B20" s="249">
        <f>(AVERAGE(B15:B19))/100</f>
        <v>0.49955017372482563</v>
      </c>
      <c r="C20" s="249">
        <f>(AVERAGE(C15:C19))/100</f>
        <v>0.50044982627517343</v>
      </c>
    </row>
    <row r="23" spans="1:3" x14ac:dyDescent="0.25">
      <c r="A23" t="s">
        <v>1311</v>
      </c>
    </row>
    <row r="53" spans="1:7" x14ac:dyDescent="0.25">
      <c r="A53" s="492" t="s">
        <v>1312</v>
      </c>
      <c r="B53" s="492"/>
      <c r="C53" s="492"/>
      <c r="D53" s="492"/>
      <c r="E53" s="492"/>
    </row>
    <row r="54" spans="1:7" x14ac:dyDescent="0.25">
      <c r="A54" s="492"/>
      <c r="B54" s="492" t="s">
        <v>1313</v>
      </c>
      <c r="C54" s="492"/>
      <c r="D54" s="492"/>
      <c r="E54" s="492"/>
    </row>
    <row r="55" spans="1:7" x14ac:dyDescent="0.25">
      <c r="A55" s="492"/>
      <c r="B55" s="492" t="s">
        <v>1257</v>
      </c>
      <c r="C55" s="492" t="s">
        <v>1314</v>
      </c>
      <c r="D55" s="492" t="s">
        <v>1315</v>
      </c>
      <c r="E55" s="492" t="s">
        <v>1316</v>
      </c>
      <c r="F55" t="s">
        <v>1317</v>
      </c>
      <c r="G55" t="s">
        <v>1318</v>
      </c>
    </row>
    <row r="56" spans="1:7" x14ac:dyDescent="0.25">
      <c r="A56" s="492"/>
      <c r="B56" s="492" t="s">
        <v>721</v>
      </c>
      <c r="C56" s="492">
        <v>0.11459999999999999</v>
      </c>
      <c r="D56" s="492">
        <v>1.5</v>
      </c>
      <c r="E56" s="492">
        <v>9.5181000000000004</v>
      </c>
      <c r="F56">
        <f>C56*(1^-1.5)+E56</f>
        <v>9.6326999999999998</v>
      </c>
      <c r="G56" s="493">
        <f>F56/F58</f>
        <v>0.38007962468286255</v>
      </c>
    </row>
    <row r="57" spans="1:7" x14ac:dyDescent="0.25">
      <c r="A57" s="492"/>
      <c r="B57" s="492" t="s">
        <v>720</v>
      </c>
      <c r="C57" s="492">
        <v>0.1865</v>
      </c>
      <c r="D57" s="492">
        <v>1.5</v>
      </c>
      <c r="E57" s="492">
        <v>15.524699999999999</v>
      </c>
      <c r="F57">
        <f>C57*(1^-1.5)+E57</f>
        <v>15.7112</v>
      </c>
      <c r="G57" s="493">
        <f>F57/F58</f>
        <v>0.61992037531713751</v>
      </c>
    </row>
    <row r="58" spans="1:7" x14ac:dyDescent="0.25">
      <c r="A58" s="492"/>
      <c r="B58" s="492"/>
      <c r="C58" s="492"/>
      <c r="D58" s="492"/>
      <c r="E58" s="492" t="s">
        <v>72</v>
      </c>
      <c r="F58" s="392">
        <f>F56+F57</f>
        <v>25.343899999999998</v>
      </c>
      <c r="G58" s="392"/>
    </row>
    <row r="59" spans="1:7" x14ac:dyDescent="0.25">
      <c r="A59" s="492"/>
      <c r="B59" s="492"/>
      <c r="C59" s="492"/>
      <c r="D59" s="492"/>
      <c r="E59" s="492"/>
    </row>
    <row r="60" spans="1:7" x14ac:dyDescent="0.25">
      <c r="A60" s="492"/>
      <c r="B60" s="492"/>
      <c r="C60" s="492"/>
      <c r="D60" s="492"/>
      <c r="E60" s="492"/>
    </row>
  </sheetData>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P72"/>
  <sheetViews>
    <sheetView topLeftCell="A9" workbookViewId="0">
      <selection activeCell="E5" sqref="E5"/>
    </sheetView>
  </sheetViews>
  <sheetFormatPr defaultColWidth="8.85546875" defaultRowHeight="15" x14ac:dyDescent="0.25"/>
  <cols>
    <col min="2" max="2" width="34" style="386" customWidth="1"/>
    <col min="3" max="3" width="19.85546875" customWidth="1"/>
    <col min="4" max="4" width="18.7109375" bestFit="1" customWidth="1"/>
    <col min="5" max="6" width="16.7109375" bestFit="1" customWidth="1"/>
    <col min="7" max="7" width="13.42578125" bestFit="1" customWidth="1"/>
  </cols>
  <sheetData>
    <row r="1" spans="1:16" ht="20.25" x14ac:dyDescent="0.3">
      <c r="H1" s="385" t="s">
        <v>1121</v>
      </c>
    </row>
    <row r="2" spans="1:16" ht="20.25" x14ac:dyDescent="0.3">
      <c r="H2" s="390"/>
    </row>
    <row r="3" spans="1:16" x14ac:dyDescent="0.25">
      <c r="B3" s="392" t="s">
        <v>1414</v>
      </c>
    </row>
    <row r="5" spans="1:16" s="386" customFormat="1" ht="30" x14ac:dyDescent="0.25">
      <c r="B5" s="387" t="s">
        <v>1124</v>
      </c>
      <c r="C5" s="387" t="s">
        <v>1415</v>
      </c>
      <c r="D5" s="387" t="s">
        <v>1110</v>
      </c>
      <c r="E5" s="387" t="s">
        <v>1416</v>
      </c>
      <c r="F5" s="387" t="s">
        <v>1109</v>
      </c>
      <c r="G5" s="387" t="s">
        <v>1105</v>
      </c>
    </row>
    <row r="6" spans="1:16" ht="60" x14ac:dyDescent="0.25">
      <c r="B6" s="386" t="s">
        <v>1106</v>
      </c>
      <c r="C6" t="s">
        <v>1108</v>
      </c>
      <c r="D6" t="s">
        <v>1107</v>
      </c>
      <c r="E6" s="391">
        <f>AVERAGE(50,95)/100</f>
        <v>0.72499999999999998</v>
      </c>
      <c r="F6" s="391">
        <f>AVERAGE(90,98)/100</f>
        <v>0.94</v>
      </c>
      <c r="G6">
        <v>12</v>
      </c>
    </row>
    <row r="7" spans="1:16" x14ac:dyDescent="0.25">
      <c r="B7" s="386" t="s">
        <v>1111</v>
      </c>
      <c r="C7" t="s">
        <v>1112</v>
      </c>
      <c r="D7" t="s">
        <v>1112</v>
      </c>
      <c r="E7" s="391">
        <f>AVERAGE(70,90)/100</f>
        <v>0.8</v>
      </c>
      <c r="F7" s="391">
        <f>AVERAGE(70,90)/100</f>
        <v>0.8</v>
      </c>
      <c r="G7">
        <v>13</v>
      </c>
    </row>
    <row r="8" spans="1:16" ht="30" x14ac:dyDescent="0.25">
      <c r="B8" s="386" t="s">
        <v>1275</v>
      </c>
      <c r="C8" s="391">
        <v>40</v>
      </c>
      <c r="D8" s="391">
        <v>80</v>
      </c>
      <c r="G8">
        <v>14</v>
      </c>
    </row>
    <row r="10" spans="1:16" x14ac:dyDescent="0.25">
      <c r="B10" t="s">
        <v>1115</v>
      </c>
      <c r="F10" t="s">
        <v>1116</v>
      </c>
      <c r="P10" t="s">
        <v>1274</v>
      </c>
    </row>
    <row r="11" spans="1:16" x14ac:dyDescent="0.25">
      <c r="A11" t="s">
        <v>1208</v>
      </c>
    </row>
    <row r="41" spans="2:2" x14ac:dyDescent="0.25">
      <c r="B41"/>
    </row>
    <row r="44" spans="2:2" x14ac:dyDescent="0.25">
      <c r="B44" s="392" t="s">
        <v>1276</v>
      </c>
    </row>
    <row r="71" spans="2:2" x14ac:dyDescent="0.25">
      <c r="B71"/>
    </row>
    <row r="72" spans="2:2" x14ac:dyDescent="0.25">
      <c r="B72"/>
    </row>
  </sheetData>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8219"/>
  </sheetPr>
  <dimension ref="A1:P50"/>
  <sheetViews>
    <sheetView workbookViewId="0"/>
  </sheetViews>
  <sheetFormatPr defaultColWidth="8.85546875" defaultRowHeight="15" x14ac:dyDescent="0.25"/>
  <cols>
    <col min="1" max="1" width="61.140625" customWidth="1"/>
    <col min="2" max="2" width="12" bestFit="1" customWidth="1"/>
    <col min="3" max="3" width="15.85546875" bestFit="1" customWidth="1"/>
    <col min="4" max="4" width="16" bestFit="1" customWidth="1"/>
    <col min="5" max="5" width="15.85546875" bestFit="1" customWidth="1"/>
    <col min="6" max="6" width="4" customWidth="1"/>
    <col min="16" max="16" width="12.85546875" customWidth="1"/>
  </cols>
  <sheetData>
    <row r="1" spans="1:16" ht="21" thickBot="1" x14ac:dyDescent="0.35">
      <c r="D1" s="483" t="s">
        <v>1296</v>
      </c>
    </row>
    <row r="2" spans="1:16" x14ac:dyDescent="0.25">
      <c r="G2" s="957" t="s">
        <v>1300</v>
      </c>
      <c r="H2" s="958"/>
      <c r="I2" s="958"/>
      <c r="J2" s="958"/>
      <c r="K2" s="958"/>
      <c r="L2" s="958"/>
      <c r="M2" s="958"/>
      <c r="N2" s="958"/>
      <c r="O2" s="958"/>
      <c r="P2" s="959"/>
    </row>
    <row r="3" spans="1:16" x14ac:dyDescent="0.25">
      <c r="A3" t="s">
        <v>1299</v>
      </c>
      <c r="G3" s="960"/>
      <c r="H3" s="961"/>
      <c r="I3" s="961"/>
      <c r="J3" s="961"/>
      <c r="K3" s="961"/>
      <c r="L3" s="961"/>
      <c r="M3" s="961"/>
      <c r="N3" s="961"/>
      <c r="O3" s="961"/>
      <c r="P3" s="962"/>
    </row>
    <row r="4" spans="1:16" x14ac:dyDescent="0.25">
      <c r="A4" t="s">
        <v>1219</v>
      </c>
      <c r="G4" s="235" t="s">
        <v>1301</v>
      </c>
      <c r="H4" s="181"/>
      <c r="I4" s="181"/>
      <c r="J4" s="181"/>
      <c r="K4" s="181"/>
      <c r="L4" s="181"/>
      <c r="M4" s="181">
        <v>1.1000000000000001</v>
      </c>
      <c r="N4" s="181" t="s">
        <v>1302</v>
      </c>
      <c r="O4" s="181"/>
      <c r="P4" s="220"/>
    </row>
    <row r="5" spans="1:16" x14ac:dyDescent="0.25">
      <c r="A5" t="s">
        <v>1220</v>
      </c>
      <c r="G5" s="346" t="s">
        <v>1218</v>
      </c>
      <c r="H5" s="201"/>
      <c r="I5" s="181"/>
      <c r="J5" s="181"/>
      <c r="K5" s="181"/>
      <c r="L5" s="181"/>
      <c r="M5" s="201">
        <v>185</v>
      </c>
      <c r="N5" s="181" t="s">
        <v>1302</v>
      </c>
      <c r="O5" s="181"/>
      <c r="P5" s="220"/>
    </row>
    <row r="6" spans="1:16" x14ac:dyDescent="0.25">
      <c r="B6" t="s">
        <v>1214</v>
      </c>
      <c r="D6" t="s">
        <v>1215</v>
      </c>
      <c r="G6" s="346" t="s">
        <v>1305</v>
      </c>
      <c r="H6" s="181"/>
      <c r="I6" s="181"/>
      <c r="J6" s="181"/>
      <c r="K6" s="181" t="s">
        <v>1303</v>
      </c>
      <c r="L6" s="181"/>
      <c r="M6" s="222">
        <f>M4/M5</f>
        <v>5.9459459459459468E-3</v>
      </c>
      <c r="N6" s="181" t="s">
        <v>1304</v>
      </c>
      <c r="O6" s="181"/>
      <c r="P6" s="220"/>
    </row>
    <row r="7" spans="1:16" x14ac:dyDescent="0.25">
      <c r="B7" t="s">
        <v>1216</v>
      </c>
      <c r="C7" t="s">
        <v>1217</v>
      </c>
      <c r="D7" t="s">
        <v>1216</v>
      </c>
      <c r="E7" t="s">
        <v>1217</v>
      </c>
      <c r="G7" s="346"/>
      <c r="H7" s="181"/>
      <c r="I7" s="181"/>
      <c r="J7" s="181"/>
      <c r="K7" s="181"/>
      <c r="L7" s="181"/>
      <c r="M7" s="222"/>
      <c r="N7" s="181"/>
      <c r="O7" s="181"/>
      <c r="P7" s="220"/>
    </row>
    <row r="8" spans="1:16" x14ac:dyDescent="0.25">
      <c r="A8" s="391" t="s">
        <v>1218</v>
      </c>
      <c r="B8" s="391">
        <v>195</v>
      </c>
      <c r="C8" s="391">
        <v>185</v>
      </c>
      <c r="D8" s="391">
        <v>227</v>
      </c>
      <c r="E8" s="391">
        <v>217</v>
      </c>
      <c r="G8" s="235"/>
      <c r="H8" s="181"/>
      <c r="I8" s="181"/>
      <c r="J8" s="181"/>
      <c r="K8" s="181"/>
      <c r="L8" s="181"/>
      <c r="M8" s="181"/>
      <c r="N8" s="181"/>
      <c r="O8" s="181"/>
      <c r="P8" s="220"/>
    </row>
    <row r="9" spans="1:16" x14ac:dyDescent="0.25">
      <c r="G9" s="235"/>
      <c r="H9" s="181"/>
      <c r="I9" s="181"/>
      <c r="J9" s="181"/>
      <c r="K9" s="181"/>
      <c r="L9" s="181"/>
      <c r="M9" s="181"/>
      <c r="N9" s="181"/>
      <c r="O9" s="181"/>
      <c r="P9" s="220"/>
    </row>
    <row r="10" spans="1:16" ht="15.75" thickBot="1" x14ac:dyDescent="0.3">
      <c r="G10" s="485"/>
      <c r="H10" s="225"/>
      <c r="I10" s="225"/>
      <c r="J10" s="225"/>
      <c r="K10" s="225"/>
      <c r="L10" s="225"/>
      <c r="M10" s="225"/>
      <c r="N10" s="225"/>
      <c r="O10" s="225"/>
      <c r="P10" s="227"/>
    </row>
    <row r="12" spans="1:16" x14ac:dyDescent="0.25">
      <c r="G12" t="s">
        <v>1298</v>
      </c>
    </row>
    <row r="30" spans="1:1" x14ac:dyDescent="0.25">
      <c r="A30" t="s">
        <v>1297</v>
      </c>
    </row>
    <row r="47" spans="1:4" x14ac:dyDescent="0.25">
      <c r="A47" s="963" t="s">
        <v>1306</v>
      </c>
      <c r="B47" s="963"/>
      <c r="C47" s="963"/>
      <c r="D47" s="963"/>
    </row>
    <row r="48" spans="1:4" x14ac:dyDescent="0.25">
      <c r="A48" s="963"/>
      <c r="B48" s="963"/>
      <c r="C48" s="963"/>
      <c r="D48" s="963"/>
    </row>
    <row r="50" spans="4:4" x14ac:dyDescent="0.25">
      <c r="D50" t="s">
        <v>1297</v>
      </c>
    </row>
  </sheetData>
  <mergeCells count="2">
    <mergeCell ref="G2:P3"/>
    <mergeCell ref="A47:D4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B313"/>
  <sheetViews>
    <sheetView topLeftCell="A16" workbookViewId="0">
      <selection activeCell="G8" sqref="G8"/>
    </sheetView>
  </sheetViews>
  <sheetFormatPr defaultColWidth="8.85546875" defaultRowHeight="15" x14ac:dyDescent="0.25"/>
  <cols>
    <col min="1" max="1" width="41.42578125" style="494" customWidth="1"/>
    <col min="2" max="2" width="23.7109375" style="494" customWidth="1"/>
    <col min="3" max="3" width="22.42578125" style="494" bestFit="1" customWidth="1"/>
    <col min="4" max="4" width="33.42578125" style="494" customWidth="1"/>
    <col min="5" max="5" width="20.42578125" style="494" bestFit="1" customWidth="1"/>
    <col min="6" max="6" width="15.85546875" style="494" customWidth="1"/>
    <col min="7" max="7" width="38.42578125" style="494" bestFit="1" customWidth="1"/>
    <col min="8" max="8" width="14.85546875" style="494" customWidth="1"/>
    <col min="9" max="9" width="38.42578125" style="494" bestFit="1" customWidth="1"/>
    <col min="10" max="10" width="16.42578125" style="494" bestFit="1" customWidth="1"/>
    <col min="11" max="11" width="28.140625" style="494" bestFit="1" customWidth="1"/>
    <col min="12" max="12" width="24.5703125" style="494" customWidth="1"/>
    <col min="13" max="13" width="43.140625" style="494" bestFit="1" customWidth="1"/>
    <col min="14" max="14" width="12.7109375" style="494" bestFit="1" customWidth="1"/>
    <col min="15" max="15" width="15" style="494" customWidth="1"/>
    <col min="16" max="16" width="38.42578125" style="494" bestFit="1" customWidth="1"/>
    <col min="17" max="18" width="22.85546875" style="494" bestFit="1" customWidth="1"/>
    <col min="19" max="19" width="20" style="494" bestFit="1" customWidth="1"/>
    <col min="20" max="20" width="38.42578125" style="494" bestFit="1" customWidth="1"/>
    <col min="21" max="21" width="12.7109375" style="494" bestFit="1" customWidth="1"/>
    <col min="22" max="22" width="10.42578125" style="494" bestFit="1" customWidth="1"/>
    <col min="23" max="23" width="38.42578125" style="494" bestFit="1" customWidth="1"/>
    <col min="24" max="24" width="22.85546875" style="494" bestFit="1" customWidth="1"/>
    <col min="25" max="25" width="23" style="494" bestFit="1" customWidth="1"/>
    <col min="26" max="26" width="21.140625" style="494" customWidth="1"/>
    <col min="27" max="27" width="10.42578125" style="494" bestFit="1" customWidth="1"/>
    <col min="28" max="16384" width="8.85546875" style="494"/>
  </cols>
  <sheetData>
    <row r="1" spans="1:24" ht="20.25" x14ac:dyDescent="0.3">
      <c r="E1" s="613" t="s">
        <v>837</v>
      </c>
    </row>
    <row r="2" spans="1:24" x14ac:dyDescent="0.25">
      <c r="A2" s="612" t="s">
        <v>728</v>
      </c>
    </row>
    <row r="5" spans="1:24" x14ac:dyDescent="0.25">
      <c r="A5" s="583"/>
      <c r="B5" s="546"/>
      <c r="C5" s="546"/>
      <c r="D5" s="546"/>
      <c r="G5" s="611"/>
      <c r="H5" s="546"/>
      <c r="I5" s="546"/>
      <c r="J5" s="546"/>
      <c r="M5" s="610"/>
      <c r="N5" s="610"/>
      <c r="O5" s="610"/>
      <c r="P5" s="610"/>
      <c r="T5" s="583"/>
      <c r="U5" s="546"/>
      <c r="V5" s="546"/>
      <c r="W5" s="546"/>
    </row>
    <row r="6" spans="1:24" x14ac:dyDescent="0.25">
      <c r="A6" s="535" t="s">
        <v>847</v>
      </c>
      <c r="B6" s="585"/>
      <c r="C6" s="584"/>
      <c r="D6" s="541"/>
      <c r="G6" s="535" t="s">
        <v>847</v>
      </c>
      <c r="H6" s="585"/>
      <c r="I6" s="584"/>
      <c r="J6" s="541"/>
      <c r="M6" s="535" t="s">
        <v>847</v>
      </c>
      <c r="N6" s="609"/>
      <c r="O6" s="540"/>
      <c r="P6" s="540"/>
      <c r="T6" s="535" t="s">
        <v>847</v>
      </c>
      <c r="U6" s="585"/>
      <c r="V6" s="584"/>
      <c r="W6" s="541"/>
    </row>
    <row r="7" spans="1:24" ht="15.75" x14ac:dyDescent="0.25">
      <c r="A7" s="511" t="s">
        <v>729</v>
      </c>
      <c r="B7" s="581"/>
      <c r="C7" s="580"/>
      <c r="D7" s="579"/>
      <c r="G7" s="511" t="s">
        <v>729</v>
      </c>
      <c r="H7" s="581"/>
      <c r="I7" s="580"/>
      <c r="J7" s="579"/>
      <c r="M7" s="511" t="s">
        <v>729</v>
      </c>
      <c r="N7" s="608"/>
      <c r="O7" s="607"/>
      <c r="P7" s="607"/>
      <c r="T7" s="511" t="s">
        <v>729</v>
      </c>
      <c r="U7" s="581"/>
      <c r="V7" s="580"/>
      <c r="W7" s="579"/>
    </row>
    <row r="8" spans="1:24" ht="15.75" thickBot="1" x14ac:dyDescent="0.3">
      <c r="A8" s="582" t="s">
        <v>730</v>
      </c>
      <c r="B8" s="581"/>
      <c r="C8" s="580"/>
      <c r="D8" s="579"/>
      <c r="E8" s="541"/>
      <c r="G8" s="582" t="s">
        <v>731</v>
      </c>
      <c r="H8" s="581"/>
      <c r="I8" s="580"/>
      <c r="J8" s="579"/>
      <c r="M8" s="582" t="s">
        <v>732</v>
      </c>
      <c r="N8" s="608"/>
      <c r="O8" s="607"/>
      <c r="P8" s="607"/>
      <c r="T8" s="582" t="s">
        <v>733</v>
      </c>
      <c r="U8" s="581"/>
      <c r="V8" s="580"/>
      <c r="W8" s="579"/>
    </row>
    <row r="9" spans="1:24" x14ac:dyDescent="0.25">
      <c r="A9" s="736" t="s">
        <v>734</v>
      </c>
      <c r="B9" s="737" t="s">
        <v>735</v>
      </c>
      <c r="C9" s="738" t="s">
        <v>1259</v>
      </c>
      <c r="D9" s="739" t="s">
        <v>736</v>
      </c>
      <c r="E9" s="546"/>
      <c r="G9" s="606" t="s">
        <v>734</v>
      </c>
      <c r="H9" s="573" t="s">
        <v>735</v>
      </c>
      <c r="I9" s="572" t="s">
        <v>1259</v>
      </c>
      <c r="J9" s="571" t="s">
        <v>736</v>
      </c>
      <c r="K9" s="546"/>
      <c r="M9" s="605" t="s">
        <v>734</v>
      </c>
      <c r="N9" s="604" t="s">
        <v>735</v>
      </c>
      <c r="O9" s="603" t="s">
        <v>1259</v>
      </c>
      <c r="P9" s="602" t="s">
        <v>736</v>
      </c>
      <c r="Q9" s="546"/>
      <c r="T9" s="601" t="s">
        <v>734</v>
      </c>
      <c r="U9" s="573" t="s">
        <v>735</v>
      </c>
      <c r="V9" s="572" t="s">
        <v>1259</v>
      </c>
      <c r="W9" s="571" t="s">
        <v>736</v>
      </c>
      <c r="X9" s="546"/>
    </row>
    <row r="10" spans="1:24" x14ac:dyDescent="0.25">
      <c r="A10" s="507" t="s">
        <v>590</v>
      </c>
      <c r="B10" s="560">
        <f>'Diesel_Filter1_(X)'!$B$510</f>
        <v>1.8333351365481993E-5</v>
      </c>
      <c r="C10" s="560">
        <f>'Diesel_Filter1_(X)'!$B$510</f>
        <v>1.8333351365481993E-5</v>
      </c>
      <c r="D10" s="559">
        <f>'Diesel_Filter1_(X)'!$B$510</f>
        <v>1.8333351365481993E-5</v>
      </c>
      <c r="E10" s="538"/>
      <c r="G10" s="507" t="s">
        <v>582</v>
      </c>
      <c r="H10" s="560">
        <f>'Diesel_Filter1_(X)'!$N$502</f>
        <v>7.2239089140112373E-7</v>
      </c>
      <c r="I10" s="560">
        <f>'Diesel_Filter1_(X)'!$N$502</f>
        <v>7.2239089140112373E-7</v>
      </c>
      <c r="J10" s="559">
        <f>'Diesel_Filter1_(X)'!$N$502</f>
        <v>7.2239089140112373E-7</v>
      </c>
      <c r="K10" s="545"/>
      <c r="M10" s="566" t="s">
        <v>582</v>
      </c>
      <c r="N10" s="560">
        <f>'Diesel_Filter1_(X)'!$U$502</f>
        <v>2.9560752589304299E-7</v>
      </c>
      <c r="O10" s="560">
        <f>'Diesel_Filter1_(X)'!$U$502</f>
        <v>2.9560752589304299E-7</v>
      </c>
      <c r="P10" s="559">
        <f>'Diesel_Filter1_(X)'!$U$502</f>
        <v>2.9560752589304299E-7</v>
      </c>
      <c r="Q10" s="545"/>
      <c r="T10" s="561" t="s">
        <v>582</v>
      </c>
      <c r="U10" s="560">
        <f>'Diesel_Filter1_(X)'!$X$502</f>
        <v>7.2239089140112373E-7</v>
      </c>
      <c r="V10" s="560">
        <f>'Diesel_Filter1_(X)'!$X$502</f>
        <v>7.2239089140112373E-7</v>
      </c>
      <c r="W10" s="559">
        <f>'Diesel_Filter1_(X)'!$X$502</f>
        <v>7.2239089140112373E-7</v>
      </c>
      <c r="X10" s="538"/>
    </row>
    <row r="11" spans="1:24" x14ac:dyDescent="0.25">
      <c r="A11" s="507" t="s">
        <v>368</v>
      </c>
      <c r="B11" s="560">
        <f>'Diesel_Filter1_(X)'!$B$511</f>
        <v>2.1602088430645451E-10</v>
      </c>
      <c r="C11" s="560">
        <f>'Diesel_Filter1_(X)'!$B$511</f>
        <v>2.1602088430645451E-10</v>
      </c>
      <c r="D11" s="559">
        <f>'Diesel_Filter1_(X)'!$B$511</f>
        <v>2.1602088430645451E-10</v>
      </c>
      <c r="E11" s="538"/>
      <c r="G11" s="507" t="s">
        <v>583</v>
      </c>
      <c r="H11" s="560">
        <f>'Diesel_Filter1_(X)'!$N$503</f>
        <v>2.6235167923007564E-8</v>
      </c>
      <c r="I11" s="560">
        <f>'Diesel_Filter1_(X)'!$N$503</f>
        <v>2.6235167923007564E-8</v>
      </c>
      <c r="J11" s="559">
        <f>'Diesel_Filter1_(X)'!$N$503</f>
        <v>2.6235167923007564E-8</v>
      </c>
      <c r="K11" s="545"/>
      <c r="M11" s="566" t="s">
        <v>584</v>
      </c>
      <c r="N11" s="560">
        <f>'Diesel_Filter1_(X)'!$U$504</f>
        <v>1.976875329409725E-5</v>
      </c>
      <c r="O11" s="560">
        <f>'Diesel_Filter1_(X)'!$U$504</f>
        <v>1.976875329409725E-5</v>
      </c>
      <c r="P11" s="559">
        <f>'Diesel_Filter1_(X)'!$U$504</f>
        <v>1.976875329409725E-5</v>
      </c>
      <c r="Q11" s="545"/>
      <c r="T11" s="561" t="s">
        <v>583</v>
      </c>
      <c r="U11" s="560">
        <f>'Diesel_Filter1_(X)'!$X$503</f>
        <v>2.6235167923007564E-8</v>
      </c>
      <c r="V11" s="560">
        <f>'Diesel_Filter1_(X)'!$X$503</f>
        <v>2.6235167923007564E-8</v>
      </c>
      <c r="W11" s="559">
        <f>'Diesel_Filter1_(X)'!$X$503</f>
        <v>2.6235167923007564E-8</v>
      </c>
      <c r="X11" s="538"/>
    </row>
    <row r="12" spans="1:24" x14ac:dyDescent="0.25">
      <c r="A12" s="507" t="s">
        <v>591</v>
      </c>
      <c r="B12" s="560">
        <f>'Diesel_Filter1_(X)'!$B$512</f>
        <v>7.9259767880072164E-9</v>
      </c>
      <c r="C12" s="560">
        <f>'Diesel_Filter1_(X)'!$B$512</f>
        <v>7.9259767880072164E-9</v>
      </c>
      <c r="D12" s="559">
        <f>'Diesel_Filter1_(X)'!$B$512</f>
        <v>7.9259767880072164E-9</v>
      </c>
      <c r="E12" s="538"/>
      <c r="G12" s="507" t="s">
        <v>584</v>
      </c>
      <c r="H12" s="560">
        <f>'Diesel_Filter1_(X)'!$N$504</f>
        <v>1.4170685772497751E-5</v>
      </c>
      <c r="I12" s="560">
        <f>'Diesel_Filter1_(X)'!$N$504</f>
        <v>1.4170685772497751E-5</v>
      </c>
      <c r="J12" s="559">
        <f>'Diesel_Filter1_(X)'!$N$504</f>
        <v>1.4170685772497751E-5</v>
      </c>
      <c r="K12" s="545"/>
      <c r="M12" s="566" t="s">
        <v>586</v>
      </c>
      <c r="N12" s="560">
        <f>'Diesel_Filter1_(X)'!$U$506</f>
        <v>9.7919992952070476E-7</v>
      </c>
      <c r="O12" s="560">
        <f>'Diesel_Filter1_(X)'!$U$506</f>
        <v>9.7919992952070476E-7</v>
      </c>
      <c r="P12" s="559">
        <f>'Diesel_Filter1_(X)'!$U$506</f>
        <v>9.7919992952070476E-7</v>
      </c>
      <c r="Q12" s="545"/>
      <c r="T12" s="561" t="s">
        <v>584</v>
      </c>
      <c r="U12" s="560">
        <f>'Diesel_Filter1_(X)'!$X$504</f>
        <v>1.4170685772497751E-5</v>
      </c>
      <c r="V12" s="560">
        <f>'Diesel_Filter1_(X)'!$X$504</f>
        <v>1.4170685772497751E-5</v>
      </c>
      <c r="W12" s="559">
        <f>'Diesel_Filter1_(X)'!$X$504</f>
        <v>1.4170685772497751E-5</v>
      </c>
      <c r="X12" s="538"/>
    </row>
    <row r="13" spans="1:24" x14ac:dyDescent="0.25">
      <c r="A13" s="507" t="s">
        <v>273</v>
      </c>
      <c r="B13" s="560">
        <f>'Diesel_Filter1_(X)'!$B$519</f>
        <v>1.705428033998325E-9</v>
      </c>
      <c r="C13" s="560">
        <f>'Diesel_Filter1_(X)'!$B$519</f>
        <v>1.705428033998325E-9</v>
      </c>
      <c r="D13" s="559">
        <f>'Diesel_Filter1_(X)'!$B$519</f>
        <v>1.705428033998325E-9</v>
      </c>
      <c r="E13" s="538"/>
      <c r="G13" s="507" t="s">
        <v>585</v>
      </c>
      <c r="H13" s="560">
        <f>'Diesel_Filter1_(X)'!$N$505</f>
        <v>9.348588006367485E-8</v>
      </c>
      <c r="I13" s="560">
        <f>'Diesel_Filter1_(X)'!$N$505</f>
        <v>9.348588006367485E-8</v>
      </c>
      <c r="J13" s="559">
        <f>'Diesel_Filter1_(X)'!$N$505</f>
        <v>9.348588006367485E-8</v>
      </c>
      <c r="K13" s="545"/>
      <c r="M13" s="566" t="s">
        <v>590</v>
      </c>
      <c r="N13" s="560">
        <f>'Diesel_Filter1_(X)'!$U$510</f>
        <v>9.9028521174169422E-6</v>
      </c>
      <c r="O13" s="560">
        <f>'Diesel_Filter1_(X)'!$U$510</f>
        <v>9.9028521174169422E-6</v>
      </c>
      <c r="P13" s="559">
        <f>'Diesel_Filter1_(X)'!$U$510</f>
        <v>9.9028521174169422E-6</v>
      </c>
      <c r="Q13" s="545"/>
      <c r="T13" s="561" t="s">
        <v>585</v>
      </c>
      <c r="U13" s="560">
        <f>'Diesel_Filter1_(X)'!$X$505</f>
        <v>9.348588006367485E-8</v>
      </c>
      <c r="V13" s="560">
        <f>'Diesel_Filter1_(X)'!$X$505</f>
        <v>9.348588006367485E-8</v>
      </c>
      <c r="W13" s="559">
        <f>'Diesel_Filter1_(X)'!$X$505</f>
        <v>9.348588006367485E-8</v>
      </c>
      <c r="X13" s="538"/>
    </row>
    <row r="14" spans="1:24" x14ac:dyDescent="0.25">
      <c r="A14" s="507" t="s">
        <v>593</v>
      </c>
      <c r="B14" s="560">
        <f>'Diesel_Filter1_(X)'!$B$521</f>
        <v>1.8475470368315188E-2</v>
      </c>
      <c r="C14" s="560">
        <f>'Diesel_Filter1_(X)'!$B$521</f>
        <v>1.8475470368315188E-2</v>
      </c>
      <c r="D14" s="559">
        <f>'Diesel_Filter1_(X)'!$B$521</f>
        <v>1.8475470368315188E-2</v>
      </c>
      <c r="E14" s="538"/>
      <c r="G14" s="507" t="s">
        <v>586</v>
      </c>
      <c r="H14" s="560">
        <f>'Diesel_Filter1_(X)'!$N$506</f>
        <v>1.7089810090691551E-6</v>
      </c>
      <c r="I14" s="560">
        <f>'Diesel_Filter1_(X)'!$N$506</f>
        <v>1.7089810090691551E-6</v>
      </c>
      <c r="J14" s="559">
        <f>'Diesel_Filter1_(X)'!$N$506</f>
        <v>1.7089810090691551E-6</v>
      </c>
      <c r="K14" s="545"/>
      <c r="M14" s="566" t="s">
        <v>368</v>
      </c>
      <c r="N14" s="560">
        <f>'Diesel_Filter1_(X)'!$U$511</f>
        <v>4.9699015290767851E-8</v>
      </c>
      <c r="O14" s="560">
        <f>'Diesel_Filter1_(X)'!$U$511</f>
        <v>4.9699015290767851E-8</v>
      </c>
      <c r="P14" s="559">
        <f>'Diesel_Filter1_(X)'!$U$511</f>
        <v>4.9699015290767851E-8</v>
      </c>
      <c r="Q14" s="545"/>
      <c r="T14" s="561" t="s">
        <v>586</v>
      </c>
      <c r="U14" s="560">
        <f>'Diesel_Filter1_(X)'!$X$506</f>
        <v>1.7089810090691551E-6</v>
      </c>
      <c r="V14" s="560">
        <f>'Diesel_Filter1_(X)'!$X$506</f>
        <v>1.7089810090691551E-6</v>
      </c>
      <c r="W14" s="559">
        <f>'Diesel_Filter1_(X)'!$X$506</f>
        <v>1.7089810090691551E-6</v>
      </c>
      <c r="X14" s="538"/>
    </row>
    <row r="15" spans="1:24" x14ac:dyDescent="0.25">
      <c r="A15" s="507" t="s">
        <v>277</v>
      </c>
      <c r="B15" s="560">
        <f>'Diesel_Filter1_(X)'!$B$524</f>
        <v>4.363053386979048E-7</v>
      </c>
      <c r="C15" s="560">
        <f>'Diesel_Filter1_(X)'!$B$524</f>
        <v>4.363053386979048E-7</v>
      </c>
      <c r="D15" s="559">
        <f>'Diesel_Filter1_(X)'!$B$524</f>
        <v>4.363053386979048E-7</v>
      </c>
      <c r="E15" s="538"/>
      <c r="G15" s="561" t="s">
        <v>587</v>
      </c>
      <c r="H15" s="560">
        <f>'Diesel_Filter1_(X)'!$N$507</f>
        <v>1.2932829257820632E-3</v>
      </c>
      <c r="I15" s="560">
        <f>'Diesel_Filter1_(X)'!$N$507</f>
        <v>1.2932829257820632E-3</v>
      </c>
      <c r="J15" s="559">
        <f>'Diesel_Filter1_(X)'!$N$507</f>
        <v>1.2932829257820632E-3</v>
      </c>
      <c r="K15" s="545"/>
      <c r="M15" s="566" t="s">
        <v>591</v>
      </c>
      <c r="N15" s="560">
        <f>'Diesel_Filter1_(X)'!$U$512</f>
        <v>1.9029734479364642E-10</v>
      </c>
      <c r="O15" s="560">
        <f>'Diesel_Filter1_(X)'!$U$512</f>
        <v>1.9029734479364642E-10</v>
      </c>
      <c r="P15" s="559">
        <f>'Diesel_Filter1_(X)'!$U$512</f>
        <v>1.9029734479364642E-10</v>
      </c>
      <c r="Q15" s="545"/>
      <c r="T15" s="561" t="s">
        <v>587</v>
      </c>
      <c r="U15" s="560">
        <f>'Diesel_Filter1_(X)'!$X$507</f>
        <v>1.2932829257820632E-3</v>
      </c>
      <c r="V15" s="560">
        <f>'Diesel_Filter1_(X)'!$X$507</f>
        <v>1.2932829257820632E-3</v>
      </c>
      <c r="W15" s="559">
        <f>'Diesel_Filter1_(X)'!$X$507</f>
        <v>1.2932829257820632E-3</v>
      </c>
      <c r="X15" s="538"/>
    </row>
    <row r="16" spans="1:24" x14ac:dyDescent="0.25">
      <c r="A16" s="507" t="s">
        <v>280</v>
      </c>
      <c r="B16" s="560">
        <f>'Diesel_Filter1_(X)'!$B$525</f>
        <v>1.8617589371148383E-8</v>
      </c>
      <c r="C16" s="560">
        <f>'Diesel_Filter1_(X)'!$B$525</f>
        <v>1.8617589371148383E-8</v>
      </c>
      <c r="D16" s="559">
        <f>'Diesel_Filter1_(X)'!$B$525</f>
        <v>1.8617589371148383E-8</v>
      </c>
      <c r="E16" s="538"/>
      <c r="G16" s="507" t="s">
        <v>588</v>
      </c>
      <c r="H16" s="560">
        <f>'Diesel_Filter1_(X)'!$N$508</f>
        <v>3.45491295887494E-8</v>
      </c>
      <c r="I16" s="560">
        <f>'Diesel_Filter1_(X)'!$N$508</f>
        <v>3.45491295887494E-8</v>
      </c>
      <c r="J16" s="559">
        <f>'Diesel_Filter1_(X)'!$N$508</f>
        <v>3.45491295887494E-8</v>
      </c>
      <c r="K16" s="545"/>
      <c r="M16" s="566" t="s">
        <v>593</v>
      </c>
      <c r="N16" s="560">
        <f>'Diesel_Filter1_(X)'!$U$521</f>
        <v>1.8475470368315188E-2</v>
      </c>
      <c r="O16" s="560">
        <f>'Diesel_Filter1_(X)'!$U$521</f>
        <v>1.8475470368315188E-2</v>
      </c>
      <c r="P16" s="559">
        <f>'Diesel_Filter1_(X)'!$U$521</f>
        <v>1.8475470368315188E-2</v>
      </c>
      <c r="Q16" s="545"/>
      <c r="T16" s="561" t="s">
        <v>588</v>
      </c>
      <c r="U16" s="560">
        <f>'Diesel_Filter1_(X)'!$X$508</f>
        <v>3.45491295887494E-8</v>
      </c>
      <c r="V16" s="560">
        <f>'Diesel_Filter1_(X)'!$X$508</f>
        <v>3.45491295887494E-8</v>
      </c>
      <c r="W16" s="559">
        <f>'Diesel_Filter1_(X)'!$X$508</f>
        <v>3.45491295887494E-8</v>
      </c>
      <c r="X16" s="538"/>
    </row>
    <row r="17" spans="1:24" x14ac:dyDescent="0.25">
      <c r="A17" s="507" t="s">
        <v>282</v>
      </c>
      <c r="B17" s="560">
        <f>'Diesel_Filter1_(X)'!$B$527</f>
        <v>9.4224898878407465E-6</v>
      </c>
      <c r="C17" s="560">
        <f>'Diesel_Filter1_(X)'!$B$527</f>
        <v>9.4224898878407465E-6</v>
      </c>
      <c r="D17" s="559">
        <f>'Diesel_Filter1_(X)'!$B$527</f>
        <v>9.4224898878407465E-6</v>
      </c>
      <c r="E17" s="538"/>
      <c r="G17" s="507" t="s">
        <v>590</v>
      </c>
      <c r="H17" s="560">
        <f>'Diesel_Filter1_(X)'!$N$510</f>
        <v>1.7237613853638071E-5</v>
      </c>
      <c r="I17" s="560">
        <f>'Diesel_Filter1_(X)'!$N$510</f>
        <v>1.7237613853638071E-5</v>
      </c>
      <c r="J17" s="559">
        <f>'Diesel_Filter1_(X)'!$N$510</f>
        <v>1.7237613853638071E-5</v>
      </c>
      <c r="K17" s="545"/>
      <c r="M17" s="566" t="s">
        <v>280</v>
      </c>
      <c r="N17" s="560">
        <f>'Diesel_Filter1_(X)'!$U$525</f>
        <v>2.3463847367760289E-7</v>
      </c>
      <c r="O17" s="560">
        <f>'Diesel_Filter1_(X)'!$U$525</f>
        <v>2.3463847367760289E-7</v>
      </c>
      <c r="P17" s="559">
        <f>'Diesel_Filter1_(X)'!$U$525</f>
        <v>2.3463847367760289E-7</v>
      </c>
      <c r="Q17" s="545"/>
      <c r="T17" s="561" t="s">
        <v>590</v>
      </c>
      <c r="U17" s="560">
        <f>'Diesel_Filter1_(X)'!$X$510</f>
        <v>1.7237613853638071E-5</v>
      </c>
      <c r="V17" s="560">
        <f>'Diesel_Filter1_(X)'!$X$510</f>
        <v>1.7237613853638071E-5</v>
      </c>
      <c r="W17" s="559">
        <f>'Diesel_Filter1_(X)'!$X$510</f>
        <v>1.7237613853638071E-5</v>
      </c>
      <c r="X17" s="538"/>
    </row>
    <row r="18" spans="1:24" x14ac:dyDescent="0.25">
      <c r="A18" s="507" t="s">
        <v>284</v>
      </c>
      <c r="B18" s="560">
        <f>'Diesel_Filter1_(X)'!$B$529</f>
        <v>9.7209397937904518E-7</v>
      </c>
      <c r="C18" s="560">
        <f>'Diesel_Filter1_(X)'!$B$529</f>
        <v>9.7209397937904518E-7</v>
      </c>
      <c r="D18" s="559">
        <f>'Diesel_Filter1_(X)'!$B$529</f>
        <v>9.7209397937904518E-7</v>
      </c>
      <c r="E18" s="538"/>
      <c r="G18" s="507" t="s">
        <v>368</v>
      </c>
      <c r="H18" s="560">
        <f>'Diesel_Filter1_(X)'!$N$511</f>
        <v>3.1038790218769509E-8</v>
      </c>
      <c r="I18" s="560">
        <f>'Diesel_Filter1_(X)'!$N$511</f>
        <v>3.1038790218769509E-8</v>
      </c>
      <c r="J18" s="559">
        <f>'Diesel_Filter1_(X)'!$N$511</f>
        <v>3.1038790218769509E-8</v>
      </c>
      <c r="K18" s="545"/>
      <c r="M18" s="566" t="s">
        <v>282</v>
      </c>
      <c r="N18" s="560">
        <f>'Diesel_Filter1_(X)'!$U$527</f>
        <v>2.5496149108274963E-5</v>
      </c>
      <c r="O18" s="560">
        <f>'Diesel_Filter1_(X)'!$U$527</f>
        <v>2.5496149108274963E-5</v>
      </c>
      <c r="P18" s="559">
        <f>'Diesel_Filter1_(X)'!$U$527</f>
        <v>2.5496149108274963E-5</v>
      </c>
      <c r="Q18" s="545"/>
      <c r="T18" s="561" t="s">
        <v>368</v>
      </c>
      <c r="U18" s="560">
        <f>'Diesel_Filter1_(X)'!$X$511</f>
        <v>3.1038790218769509E-8</v>
      </c>
      <c r="V18" s="560">
        <f>'Diesel_Filter1_(X)'!$X$511</f>
        <v>3.1038790218769509E-8</v>
      </c>
      <c r="W18" s="559">
        <f>'Diesel_Filter1_(X)'!$X$511</f>
        <v>3.1038790218769509E-8</v>
      </c>
      <c r="X18" s="538"/>
    </row>
    <row r="19" spans="1:24" x14ac:dyDescent="0.25">
      <c r="A19" s="507" t="s">
        <v>286</v>
      </c>
      <c r="B19" s="560">
        <f>'Diesel_Filter1_(X)'!$B$534</f>
        <v>1.8333351365481994E-6</v>
      </c>
      <c r="C19" s="560">
        <f>'Diesel_Filter1_(X)'!$B$534</f>
        <v>1.8333351365481994E-6</v>
      </c>
      <c r="D19" s="559">
        <f>'Diesel_Filter1_(X)'!$B$534</f>
        <v>1.8333351365481994E-6</v>
      </c>
      <c r="E19" s="538"/>
      <c r="G19" s="507" t="s">
        <v>591</v>
      </c>
      <c r="H19" s="560">
        <f>'Diesel_Filter1_(X)'!$N$512</f>
        <v>3.473388429243255E-9</v>
      </c>
      <c r="I19" s="560">
        <f>'Diesel_Filter1_(X)'!$N$512</f>
        <v>3.473388429243255E-9</v>
      </c>
      <c r="J19" s="559">
        <f>'Diesel_Filter1_(X)'!$N$512</f>
        <v>3.473388429243255E-9</v>
      </c>
      <c r="K19" s="545"/>
      <c r="M19" s="566" t="s">
        <v>284</v>
      </c>
      <c r="N19" s="560">
        <f>'Diesel_Filter1_(X)'!$U$529</f>
        <v>5.7458712845460236E-6</v>
      </c>
      <c r="O19" s="560">
        <f>'Diesel_Filter1_(X)'!$U$529</f>
        <v>5.7458712845460236E-6</v>
      </c>
      <c r="P19" s="559">
        <f>'Diesel_Filter1_(X)'!$U$529</f>
        <v>5.7458712845460236E-6</v>
      </c>
      <c r="Q19" s="545"/>
      <c r="T19" s="561" t="s">
        <v>591</v>
      </c>
      <c r="U19" s="560">
        <f>'Diesel_Filter1_(X)'!$X$512</f>
        <v>3.473388429243255E-9</v>
      </c>
      <c r="V19" s="560">
        <f>'Diesel_Filter1_(X)'!$X$512</f>
        <v>3.473388429243255E-9</v>
      </c>
      <c r="W19" s="559">
        <f>'Diesel_Filter1_(X)'!$X$512</f>
        <v>3.473388429243255E-9</v>
      </c>
      <c r="X19" s="538"/>
    </row>
    <row r="20" spans="1:24" ht="18" x14ac:dyDescent="0.35">
      <c r="A20" s="507" t="s">
        <v>737</v>
      </c>
      <c r="B20" s="560">
        <f>'Diesel_Filter1_(X)'!$B$537*'NOx_Species_(X)'!$B$10</f>
        <v>3.8944470207759466E-3</v>
      </c>
      <c r="C20" s="560">
        <f>'Diesel_Filter1_(X)'!$C$537*'NOx_Species_(X)'!$B$10</f>
        <v>1.0709729307133856E-3</v>
      </c>
      <c r="D20" s="559">
        <f>'Diesel_Filter1_(X)'!$D$537*'NOx_Species_(X)'!$B$10</f>
        <v>2.3366682124655703E-4</v>
      </c>
      <c r="E20" s="538"/>
      <c r="G20" s="507" t="s">
        <v>592</v>
      </c>
      <c r="H20" s="560">
        <f>'Diesel_Filter1_(X)'!$N$513</f>
        <v>1.8309191135000349E-9</v>
      </c>
      <c r="I20" s="560">
        <f>'Diesel_Filter1_(X)'!$N$513</f>
        <v>1.8309191135000349E-9</v>
      </c>
      <c r="J20" s="559">
        <f>'Diesel_Filter1_(X)'!$N$513</f>
        <v>1.8309191135000349E-9</v>
      </c>
      <c r="K20" s="545"/>
      <c r="M20" s="566" t="s">
        <v>286</v>
      </c>
      <c r="N20" s="560">
        <f>'Diesel_Filter1_(X)'!$U$534</f>
        <v>9.6996219433654726E-7</v>
      </c>
      <c r="O20" s="560">
        <f>'Diesel_Filter1_(X)'!$U$534</f>
        <v>9.6996219433654726E-7</v>
      </c>
      <c r="P20" s="559">
        <f>'Diesel_Filter1_(X)'!$U$534</f>
        <v>9.6996219433654726E-7</v>
      </c>
      <c r="Q20" s="545"/>
      <c r="T20" s="561" t="s">
        <v>592</v>
      </c>
      <c r="U20" s="560">
        <f>'Diesel_Filter1_(X)'!$X$513</f>
        <v>1.8309191135000349E-9</v>
      </c>
      <c r="V20" s="560">
        <f>'Diesel_Filter1_(X)'!$X$513</f>
        <v>1.8309191135000349E-9</v>
      </c>
      <c r="W20" s="559">
        <f>'Diesel_Filter1_(X)'!$X$513</f>
        <v>1.8309191135000349E-9</v>
      </c>
      <c r="X20" s="538"/>
    </row>
    <row r="21" spans="1:24" ht="18" x14ac:dyDescent="0.35">
      <c r="A21" s="507" t="s">
        <v>721</v>
      </c>
      <c r="B21" s="560">
        <f>'Diesel_Filter1_(X)'!$B$537*'NOx_Species_(X)'!$C$10</f>
        <v>8.194543069047304E-2</v>
      </c>
      <c r="C21" s="560">
        <f>'Diesel_Filter1_(X)'!$C$537*'NOx_Species_(X)'!$C$10</f>
        <v>2.253499343988009E-2</v>
      </c>
      <c r="D21" s="559">
        <f>'Diesel_Filter1_(X)'!$D$537*'NOx_Species_(X)'!$C$10</f>
        <v>4.9167258414283864E-3</v>
      </c>
      <c r="E21" s="538"/>
      <c r="G21" s="507" t="s">
        <v>404</v>
      </c>
      <c r="H21" s="560">
        <f>'Diesel_Filter1_(X)'!$N$514</f>
        <v>9.0345050101061276E-9</v>
      </c>
      <c r="I21" s="560">
        <f>'Diesel_Filter1_(X)'!$N$514</f>
        <v>9.0345050101061276E-9</v>
      </c>
      <c r="J21" s="559">
        <f>'Diesel_Filter1_(X)'!$N$514</f>
        <v>9.0345050101061276E-9</v>
      </c>
      <c r="K21" s="545"/>
      <c r="M21" s="566" t="s">
        <v>595</v>
      </c>
      <c r="N21" s="560">
        <f>'Diesel_Filter1_(X)'!U535</f>
        <v>0</v>
      </c>
      <c r="O21" s="560">
        <f>'Diesel_Filter1_(X)'!W535</f>
        <v>4.1214510821626184E-4</v>
      </c>
      <c r="P21" s="559">
        <f>'Diesel_Filter1_(X)'!V535</f>
        <v>1.9896660396647123E-4</v>
      </c>
      <c r="Q21" s="545"/>
      <c r="T21" s="561" t="s">
        <v>404</v>
      </c>
      <c r="U21" s="560">
        <f>'Diesel_Filter1_(X)'!$X$514</f>
        <v>9.0345050101061276E-9</v>
      </c>
      <c r="V21" s="560">
        <f>'Diesel_Filter1_(X)'!$X$514</f>
        <v>9.0345050101061276E-9</v>
      </c>
      <c r="W21" s="559">
        <f>'Diesel_Filter1_(X)'!$X$514</f>
        <v>9.0345050101061276E-9</v>
      </c>
      <c r="X21" s="538"/>
    </row>
    <row r="22" spans="1:24" ht="18" x14ac:dyDescent="0.35">
      <c r="A22" s="735" t="s">
        <v>1351</v>
      </c>
      <c r="B22" s="560">
        <f>'Diesel_Filter1_(X)'!B537</f>
        <v>8.5839877711249027E-2</v>
      </c>
      <c r="C22" s="560">
        <f>'Diesel_Filter1_(X)'!C537</f>
        <v>2.3605966370593486E-2</v>
      </c>
      <c r="D22" s="559">
        <f>'Diesel_Filter1_(X)'!D537</f>
        <v>5.1503926626749463E-3</v>
      </c>
      <c r="E22" s="538"/>
      <c r="G22" s="507" t="s">
        <v>407</v>
      </c>
      <c r="H22" s="560">
        <f>'Diesel_Filter1_(X)'!$N$515</f>
        <v>2.863697907088854E-9</v>
      </c>
      <c r="I22" s="560">
        <f>'Diesel_Filter1_(X)'!$N$515</f>
        <v>2.863697907088854E-9</v>
      </c>
      <c r="J22" s="559">
        <f>'Diesel_Filter1_(X)'!$N$515</f>
        <v>2.863697907088854E-9</v>
      </c>
      <c r="K22" s="545"/>
      <c r="M22" s="566" t="s">
        <v>737</v>
      </c>
      <c r="N22" s="560">
        <f>'Diesel_Filter1_(X)'!U537*'NOx_Species_(X)'!$B$10</f>
        <v>3.8944470207759466E-3</v>
      </c>
      <c r="O22" s="560">
        <f>'Diesel_Filter1_(X)'!W537*'NOx_Species_(X)'!$B$10</f>
        <v>1.0709729307133856E-3</v>
      </c>
      <c r="P22" s="559">
        <f>'Diesel_Filter1_(X)'!V537*'NOx_Species_(X)'!$B$10</f>
        <v>2.3366682124655703E-4</v>
      </c>
      <c r="Q22" s="545"/>
      <c r="T22" s="561" t="s">
        <v>407</v>
      </c>
      <c r="U22" s="560">
        <f>'Diesel_Filter1_(X)'!$X$515</f>
        <v>2.863697907088854E-9</v>
      </c>
      <c r="V22" s="560">
        <f>'Diesel_Filter1_(X)'!$X$515</f>
        <v>2.863697907088854E-9</v>
      </c>
      <c r="W22" s="559">
        <f>'Diesel_Filter1_(X)'!$X$515</f>
        <v>2.863697907088854E-9</v>
      </c>
      <c r="X22" s="538"/>
    </row>
    <row r="23" spans="1:24" ht="18" x14ac:dyDescent="0.35">
      <c r="A23" s="561" t="s">
        <v>595</v>
      </c>
      <c r="B23" s="560">
        <f>'Diesel_Filter1_(X)'!B535</f>
        <v>0</v>
      </c>
      <c r="C23" s="560">
        <f>'Diesel_Filter1_(X)'!C535</f>
        <v>4.1214510821626184E-4</v>
      </c>
      <c r="D23" s="559">
        <f>'Diesel_Filter1_(X)'!D535</f>
        <v>1.9896660396647123E-4</v>
      </c>
      <c r="E23" s="538"/>
      <c r="G23" s="507" t="s">
        <v>273</v>
      </c>
      <c r="H23" s="560">
        <f>'Diesel_Filter1_(X)'!$N$519</f>
        <v>6.521841040015261E-9</v>
      </c>
      <c r="I23" s="560">
        <f>'Diesel_Filter1_(X)'!$N$519</f>
        <v>6.521841040015261E-9</v>
      </c>
      <c r="J23" s="559">
        <f>'Diesel_Filter1_(X)'!$N$519</f>
        <v>6.521841040015261E-9</v>
      </c>
      <c r="K23" s="545"/>
      <c r="M23" s="566" t="s">
        <v>721</v>
      </c>
      <c r="N23" s="560">
        <f>'Diesel_Filter1_(X)'!U537*'NOx_Species_(X)'!$C$10</f>
        <v>8.194543069047304E-2</v>
      </c>
      <c r="O23" s="560">
        <f>'Diesel_Filter1_(X)'!W537*'NOx_Species_(X)'!$C$10</f>
        <v>2.253499343988009E-2</v>
      </c>
      <c r="P23" s="559">
        <f>'Diesel_Filter1_(X)'!V537*'NOx_Species_(X)'!$C$10</f>
        <v>4.9167258414283864E-3</v>
      </c>
      <c r="Q23" s="545"/>
      <c r="T23" s="561" t="s">
        <v>273</v>
      </c>
      <c r="U23" s="560">
        <f>'Diesel_Filter1_(X)'!$X$519</f>
        <v>6.521841040015261E-9</v>
      </c>
      <c r="V23" s="560">
        <f>'Diesel_Filter1_(X)'!$X$519</f>
        <v>6.521841040015261E-9</v>
      </c>
      <c r="W23" s="559">
        <f>'Diesel_Filter1_(X)'!$X$519</f>
        <v>6.521841040015261E-9</v>
      </c>
      <c r="X23" s="538"/>
    </row>
    <row r="24" spans="1:24" x14ac:dyDescent="0.25">
      <c r="A24" s="507" t="s">
        <v>1038</v>
      </c>
      <c r="B24" s="560">
        <f t="shared" ref="B24:D25" si="0">B35-B36</f>
        <v>0.25666691911674794</v>
      </c>
      <c r="C24" s="560">
        <f t="shared" si="0"/>
        <v>0.25666691911674794</v>
      </c>
      <c r="D24" s="559">
        <f t="shared" si="0"/>
        <v>0.25666691911674794</v>
      </c>
      <c r="E24" s="538"/>
      <c r="G24" s="561" t="s">
        <v>593</v>
      </c>
      <c r="H24" s="560">
        <f>'Diesel_Filter1_(X)'!$N$521</f>
        <v>1.8475470368315188E-2</v>
      </c>
      <c r="I24" s="560">
        <f>'Diesel_Filter1_(X)'!$N$521</f>
        <v>1.8475470368315188E-2</v>
      </c>
      <c r="J24" s="559">
        <f>'Diesel_Filter1_(X)'!$N$521</f>
        <v>1.8475470368315188E-2</v>
      </c>
      <c r="K24" s="545"/>
      <c r="M24" s="735" t="s">
        <v>1351</v>
      </c>
      <c r="N24" s="560">
        <f>'Diesel_Filter1_(X)'!U537</f>
        <v>8.5839877711249027E-2</v>
      </c>
      <c r="O24" s="560">
        <f>'Diesel_Filter1_(X)'!W537</f>
        <v>2.3605966370593486E-2</v>
      </c>
      <c r="P24" s="560">
        <f>'Diesel_Filter1_(X)'!V537</f>
        <v>5.1503926626749463E-3</v>
      </c>
      <c r="Q24" s="545"/>
      <c r="T24" s="561" t="s">
        <v>593</v>
      </c>
      <c r="U24" s="560">
        <f>'Diesel_Filter1_(X)'!$X$521</f>
        <v>1.8475470368315188E-2</v>
      </c>
      <c r="V24" s="560">
        <f>'Diesel_Filter1_(X)'!$X$521</f>
        <v>1.8475470368315188E-2</v>
      </c>
      <c r="W24" s="559">
        <f>'Diesel_Filter1_(X)'!$X$521</f>
        <v>1.8475470368315188E-2</v>
      </c>
      <c r="X24" s="538"/>
    </row>
    <row r="25" spans="1:24" x14ac:dyDescent="0.25">
      <c r="A25" s="507" t="s">
        <v>1033</v>
      </c>
      <c r="B25" s="560">
        <f t="shared" si="0"/>
        <v>0</v>
      </c>
      <c r="C25" s="560">
        <f t="shared" si="0"/>
        <v>0</v>
      </c>
      <c r="D25" s="559">
        <f t="shared" si="0"/>
        <v>0</v>
      </c>
      <c r="E25" s="538"/>
      <c r="G25" s="507" t="s">
        <v>412</v>
      </c>
      <c r="H25" s="560">
        <f>'Diesel_Filter1_(X)'!$N$523</f>
        <v>1.0771199224727754E-8</v>
      </c>
      <c r="I25" s="560">
        <f>'Diesel_Filter1_(X)'!$N$523</f>
        <v>1.0771199224727754E-8</v>
      </c>
      <c r="J25" s="559">
        <f>'Diesel_Filter1_(X)'!$N$523</f>
        <v>1.0771199224727754E-8</v>
      </c>
      <c r="K25" s="545"/>
      <c r="M25" s="507" t="s">
        <v>1038</v>
      </c>
      <c r="N25" s="560">
        <f t="shared" ref="N25:P26" si="1">N36-N37</f>
        <v>0.77916743303298486</v>
      </c>
      <c r="O25" s="560">
        <f t="shared" si="1"/>
        <v>0.77916743303298486</v>
      </c>
      <c r="P25" s="559">
        <f t="shared" si="1"/>
        <v>0.77916743303298486</v>
      </c>
      <c r="Q25" s="545"/>
      <c r="T25" s="561" t="s">
        <v>412</v>
      </c>
      <c r="U25" s="560">
        <f>'Diesel_Filter1_(X)'!$X$523</f>
        <v>1.0771199224727754E-8</v>
      </c>
      <c r="V25" s="560">
        <f>'Diesel_Filter1_(X)'!$X$523</f>
        <v>1.0771199224727754E-8</v>
      </c>
      <c r="W25" s="559">
        <f>'Diesel_Filter1_(X)'!$X$523</f>
        <v>1.0771199224727754E-8</v>
      </c>
      <c r="X25" s="538"/>
    </row>
    <row r="26" spans="1:24" x14ac:dyDescent="0.25">
      <c r="A26" s="507" t="s">
        <v>930</v>
      </c>
      <c r="B26" s="560">
        <f>B37</f>
        <v>1.9896660396647127E-3</v>
      </c>
      <c r="C26" s="560">
        <f>C37</f>
        <v>1.9896660396647127E-3</v>
      </c>
      <c r="D26" s="559">
        <f>D37</f>
        <v>1.9896660396647127E-3</v>
      </c>
      <c r="E26" s="538"/>
      <c r="G26" s="507" t="s">
        <v>280</v>
      </c>
      <c r="H26" s="560">
        <f>'Diesel_Filter1_(X)'!$N$525</f>
        <v>1.4059832950287859E-7</v>
      </c>
      <c r="I26" s="560">
        <f>'Diesel_Filter1_(X)'!$N$525</f>
        <v>1.4059832950287859E-7</v>
      </c>
      <c r="J26" s="559">
        <f>'Diesel_Filter1_(X)'!$N$525</f>
        <v>1.4059832950287859E-7</v>
      </c>
      <c r="K26" s="545"/>
      <c r="L26" s="517"/>
      <c r="M26" s="507" t="s">
        <v>1033</v>
      </c>
      <c r="N26" s="560">
        <f t="shared" si="1"/>
        <v>0</v>
      </c>
      <c r="O26" s="560">
        <f t="shared" si="1"/>
        <v>0</v>
      </c>
      <c r="P26" s="559">
        <f t="shared" si="1"/>
        <v>0</v>
      </c>
      <c r="Q26" s="545"/>
      <c r="T26" s="561" t="s">
        <v>280</v>
      </c>
      <c r="U26" s="560">
        <f>'Diesel_Filter1_(X)'!$X$525</f>
        <v>1.4059832950287859E-7</v>
      </c>
      <c r="V26" s="560">
        <f>'Diesel_Filter1_(X)'!$X$525</f>
        <v>1.4059832950287859E-7</v>
      </c>
      <c r="W26" s="559">
        <f>'Diesel_Filter1_(X)'!$X$525</f>
        <v>1.4059832950287859E-7</v>
      </c>
      <c r="X26" s="538"/>
    </row>
    <row r="27" spans="1:24" x14ac:dyDescent="0.25">
      <c r="A27" s="507" t="s">
        <v>1031</v>
      </c>
      <c r="B27" s="560">
        <f>B37*'Black Carbon_(X)'!$D$11</f>
        <v>1.5320428505418288E-3</v>
      </c>
      <c r="C27" s="560">
        <f>C37*'Black Carbon_(X)'!$D$11</f>
        <v>1.5320428505418288E-3</v>
      </c>
      <c r="D27" s="559">
        <f>D37*'Black Carbon_(X)'!$D$11</f>
        <v>1.5320428505418288E-3</v>
      </c>
      <c r="E27" s="538"/>
      <c r="G27" s="507" t="s">
        <v>415</v>
      </c>
      <c r="H27" s="560">
        <f>'Diesel_Filter1_(X)'!$N$526</f>
        <v>5.394837347548034E-7</v>
      </c>
      <c r="I27" s="560">
        <f>'Diesel_Filter1_(X)'!$N$526</f>
        <v>5.394837347548034E-7</v>
      </c>
      <c r="J27" s="559">
        <f>'Diesel_Filter1_(X)'!$N$526</f>
        <v>5.394837347548034E-7</v>
      </c>
      <c r="K27" s="545"/>
      <c r="M27" s="507" t="s">
        <v>930</v>
      </c>
      <c r="N27" s="560">
        <f>N38</f>
        <v>6.0400576204107347E-3</v>
      </c>
      <c r="O27" s="560">
        <f>O38</f>
        <v>6.0400576204107347E-3</v>
      </c>
      <c r="P27" s="560">
        <f>P38</f>
        <v>6.0400576204107347E-3</v>
      </c>
      <c r="Q27" s="545"/>
      <c r="T27" s="561" t="s">
        <v>415</v>
      </c>
      <c r="U27" s="560">
        <f>'Diesel_Filter1_(X)'!$X$526</f>
        <v>5.394837347548034E-7</v>
      </c>
      <c r="V27" s="560">
        <f>'Diesel_Filter1_(X)'!$X$526</f>
        <v>5.394837347548034E-7</v>
      </c>
      <c r="W27" s="559">
        <f>'Diesel_Filter1_(X)'!$X$526</f>
        <v>5.394837347548034E-7</v>
      </c>
      <c r="X27" s="538"/>
    </row>
    <row r="28" spans="1:24" x14ac:dyDescent="0.25">
      <c r="A28" s="507" t="s">
        <v>1032</v>
      </c>
      <c r="B28" s="560">
        <f>B27*'Black Carbon_(X)'!$C$11</f>
        <v>3.0640857010836577E-4</v>
      </c>
      <c r="C28" s="560">
        <f>C27*'Black Carbon_(X)'!$C$11</f>
        <v>3.0640857010836577E-4</v>
      </c>
      <c r="D28" s="559">
        <f>D27*'Black Carbon_(X)'!$C$11</f>
        <v>3.0640857010836577E-4</v>
      </c>
      <c r="E28" s="538"/>
      <c r="G28" s="507" t="s">
        <v>282</v>
      </c>
      <c r="H28" s="560">
        <f>'Diesel_Filter1_(X)'!$N$527</f>
        <v>2.1801055034611922E-5</v>
      </c>
      <c r="I28" s="560">
        <f>'Diesel_Filter1_(X)'!$N$527</f>
        <v>2.1801055034611922E-5</v>
      </c>
      <c r="J28" s="559">
        <f>'Diesel_Filter1_(X)'!$N$527</f>
        <v>2.1801055034611922E-5</v>
      </c>
      <c r="K28" s="545"/>
      <c r="M28" s="507" t="s">
        <v>1031</v>
      </c>
      <c r="N28" s="560">
        <f>N38*'Black Carbon_(X)'!$D$11</f>
        <v>4.6508443677162658E-3</v>
      </c>
      <c r="O28" s="560">
        <f>O38*'Black Carbon_(X)'!$D$11</f>
        <v>4.6508443677162658E-3</v>
      </c>
      <c r="P28" s="559">
        <f>P38*'Black Carbon_(X)'!$D$11</f>
        <v>4.6508443677162658E-3</v>
      </c>
      <c r="Q28" s="545"/>
      <c r="T28" s="561" t="s">
        <v>282</v>
      </c>
      <c r="U28" s="560">
        <f>'Diesel_Filter1_(X)'!$X$527</f>
        <v>2.1801055034611922E-5</v>
      </c>
      <c r="V28" s="560">
        <f>'Diesel_Filter1_(X)'!$X$527</f>
        <v>2.1801055034611922E-5</v>
      </c>
      <c r="W28" s="559">
        <f>'Diesel_Filter1_(X)'!$X$527</f>
        <v>2.1801055034611922E-5</v>
      </c>
      <c r="X28" s="538"/>
    </row>
    <row r="29" spans="1:24" ht="18" x14ac:dyDescent="0.35">
      <c r="A29" s="507" t="s">
        <v>742</v>
      </c>
      <c r="B29" s="560">
        <f>'Diesel_Filter1_(X)'!$B$553</f>
        <v>5.6421244124777933E-3</v>
      </c>
      <c r="C29" s="560">
        <f>'Diesel_Filter1_(X)'!$B$553</f>
        <v>5.6421244124777933E-3</v>
      </c>
      <c r="D29" s="559">
        <f>'Diesel_Filter1_(X)'!$B$553</f>
        <v>5.6421244124777933E-3</v>
      </c>
      <c r="E29" s="538"/>
      <c r="G29" s="507" t="s">
        <v>417</v>
      </c>
      <c r="H29" s="560">
        <f>'Diesel_Filter1_(X)'!$N$528</f>
        <v>6.9283013881181959E-9</v>
      </c>
      <c r="I29" s="560">
        <f>'Diesel_Filter1_(X)'!$N$528</f>
        <v>6.9283013881181959E-9</v>
      </c>
      <c r="J29" s="559">
        <f>'Diesel_Filter1_(X)'!$N$528</f>
        <v>6.9283013881181959E-9</v>
      </c>
      <c r="K29" s="545"/>
      <c r="M29" s="507" t="s">
        <v>1032</v>
      </c>
      <c r="N29" s="560">
        <f>N28*'Black Carbon_(X)'!$C$11</f>
        <v>9.3016887354325324E-4</v>
      </c>
      <c r="O29" s="560">
        <f>O28*'Black Carbon_(X)'!$C$11</f>
        <v>9.3016887354325324E-4</v>
      </c>
      <c r="P29" s="559">
        <f>P28*'Black Carbon_(X)'!$C$11</f>
        <v>9.3016887354325324E-4</v>
      </c>
      <c r="Q29" s="545"/>
      <c r="T29" s="561" t="s">
        <v>417</v>
      </c>
      <c r="U29" s="560">
        <f>'Diesel_Filter1_(X)'!$X$528</f>
        <v>6.9283013881181959E-9</v>
      </c>
      <c r="V29" s="560">
        <f>'Diesel_Filter1_(X)'!$X$528</f>
        <v>6.9283013881181959E-9</v>
      </c>
      <c r="W29" s="559">
        <f>'Diesel_Filter1_(X)'!$X$528</f>
        <v>6.9283013881181959E-9</v>
      </c>
      <c r="X29" s="538"/>
    </row>
    <row r="30" spans="1:24" ht="18" x14ac:dyDescent="0.35">
      <c r="A30" s="507" t="s">
        <v>600</v>
      </c>
      <c r="B30" s="560">
        <f>'Diesel_Filter1_(X)'!$B$554</f>
        <v>7.0064668396764519E-3</v>
      </c>
      <c r="C30" s="560">
        <f>'Diesel_Filter1_(X)'!$B$554</f>
        <v>7.0064668396764519E-3</v>
      </c>
      <c r="D30" s="559">
        <f>'Diesel_Filter1_(X)'!$B$554</f>
        <v>7.0064668396764519E-3</v>
      </c>
      <c r="E30" s="538"/>
      <c r="G30" s="507" t="s">
        <v>284</v>
      </c>
      <c r="H30" s="560">
        <f>'Diesel_Filter1_(X)'!$N$529</f>
        <v>5.2655090549698288E-6</v>
      </c>
      <c r="I30" s="560">
        <f>'Diesel_Filter1_(X)'!$N$529</f>
        <v>5.2655090549698288E-6</v>
      </c>
      <c r="J30" s="559">
        <f>'Diesel_Filter1_(X)'!$N$529</f>
        <v>5.2655090549698288E-6</v>
      </c>
      <c r="K30" s="545"/>
      <c r="M30" s="507" t="s">
        <v>742</v>
      </c>
      <c r="N30" s="560">
        <f>'Diesel_Filter1_(X)'!$U$553</f>
        <v>5.6421244124777933E-3</v>
      </c>
      <c r="O30" s="560">
        <f>'Diesel_Filter1_(X)'!$U$553</f>
        <v>5.6421244124777933E-3</v>
      </c>
      <c r="P30" s="559">
        <f>'Diesel_Filter1_(X)'!$U$553</f>
        <v>5.6421244124777933E-3</v>
      </c>
      <c r="Q30" s="538"/>
      <c r="T30" s="561" t="s">
        <v>284</v>
      </c>
      <c r="U30" s="560">
        <f>'Diesel_Filter1_(X)'!$X$529</f>
        <v>5.2655090549698288E-6</v>
      </c>
      <c r="V30" s="560">
        <f>'Diesel_Filter1_(X)'!$X$529</f>
        <v>5.2655090549698288E-6</v>
      </c>
      <c r="W30" s="559">
        <f>'Diesel_Filter1_(X)'!$X$529</f>
        <v>5.2655090549698288E-6</v>
      </c>
      <c r="X30" s="538"/>
    </row>
    <row r="31" spans="1:24" x14ac:dyDescent="0.25">
      <c r="A31" s="507" t="s">
        <v>371</v>
      </c>
      <c r="B31" s="560">
        <f>'Diesel_Filter1_(X)'!$B$556</f>
        <v>5.48579350936128E-6</v>
      </c>
      <c r="C31" s="560">
        <f>'Diesel_Filter1_(X)'!$B$556</f>
        <v>5.48579350936128E-6</v>
      </c>
      <c r="D31" s="559">
        <f>'Diesel_Filter1_(X)'!$B$556</f>
        <v>5.48579350936128E-6</v>
      </c>
      <c r="E31" s="538"/>
      <c r="G31" s="507" t="s">
        <v>332</v>
      </c>
      <c r="H31" s="560">
        <f>'Diesel_Filter1_(X)'!$N$532</f>
        <v>5.5685067690101979E-9</v>
      </c>
      <c r="I31" s="560">
        <f>'Diesel_Filter1_(X)'!$N$532</f>
        <v>5.5685067690101979E-9</v>
      </c>
      <c r="J31" s="559">
        <f>'Diesel_Filter1_(X)'!$N$532</f>
        <v>5.5685067690101979E-9</v>
      </c>
      <c r="K31" s="545"/>
      <c r="M31" s="566" t="s">
        <v>600</v>
      </c>
      <c r="N31" s="560">
        <f>'Diesel_Filter1_(X)'!$U$554</f>
        <v>7.0064668396764519E-3</v>
      </c>
      <c r="O31" s="560">
        <f>'Diesel_Filter1_(X)'!$U$554</f>
        <v>7.0064668396764519E-3</v>
      </c>
      <c r="P31" s="559">
        <f>'Diesel_Filter1_(X)'!$U$554</f>
        <v>7.0064668396764519E-3</v>
      </c>
      <c r="Q31" s="538"/>
      <c r="T31" s="561" t="s">
        <v>286</v>
      </c>
      <c r="U31" s="560">
        <f>'Diesel_Filter1_(X)'!$X$534</f>
        <v>1.566719887233128E-6</v>
      </c>
      <c r="V31" s="560">
        <f>'Diesel_Filter1_(X)'!$X$534</f>
        <v>1.566719887233128E-6</v>
      </c>
      <c r="W31" s="559">
        <f>'Diesel_Filter1_(X)'!$X$534</f>
        <v>1.566719887233128E-6</v>
      </c>
      <c r="X31" s="538"/>
    </row>
    <row r="32" spans="1:24" ht="18" x14ac:dyDescent="0.35">
      <c r="A32" s="561" t="s">
        <v>594</v>
      </c>
      <c r="B32" s="560">
        <f>Diesel_GHG!$J$32</f>
        <v>3.1989846278210283</v>
      </c>
      <c r="C32" s="560">
        <f>Diesel_GHG!$J$32</f>
        <v>3.1989846278210283</v>
      </c>
      <c r="D32" s="559">
        <f>Diesel_GHG!$J$32</f>
        <v>3.1989846278210283</v>
      </c>
      <c r="E32" s="545"/>
      <c r="G32" s="507" t="s">
        <v>286</v>
      </c>
      <c r="H32" s="560">
        <f>'Diesel_Filter1_(X)'!$N$534</f>
        <v>1.566719887233128E-6</v>
      </c>
      <c r="I32" s="560">
        <f>'Diesel_Filter1_(X)'!$N$534</f>
        <v>1.566719887233128E-6</v>
      </c>
      <c r="J32" s="559">
        <f>'Diesel_Filter1_(X)'!$N$534</f>
        <v>1.566719887233128E-6</v>
      </c>
      <c r="K32" s="545"/>
      <c r="M32" s="566" t="s">
        <v>371</v>
      </c>
      <c r="N32" s="560">
        <f>'Diesel_Filter1_(X)'!$U$556</f>
        <v>4.8590487068668949E-6</v>
      </c>
      <c r="O32" s="560">
        <f>'Diesel_Filter1_(X)'!$U$556</f>
        <v>4.8590487068668949E-6</v>
      </c>
      <c r="P32" s="559">
        <f>'Diesel_Filter1_(X)'!$U$556</f>
        <v>4.8590487068668949E-6</v>
      </c>
      <c r="Q32" s="538"/>
      <c r="T32" s="561" t="s">
        <v>595</v>
      </c>
      <c r="U32" s="560">
        <f>'Diesel_Filter1_(X)'!X535</f>
        <v>0</v>
      </c>
      <c r="V32" s="560">
        <f>'Diesel_Filter1_(X)'!Z535</f>
        <v>4.1214510821626184E-4</v>
      </c>
      <c r="W32" s="559">
        <f>'Diesel_Filter1_(X)'!Y535</f>
        <v>1.9896660396647123E-4</v>
      </c>
      <c r="X32" s="538"/>
    </row>
    <row r="33" spans="1:24" ht="18" x14ac:dyDescent="0.35">
      <c r="A33" s="507" t="s">
        <v>743</v>
      </c>
      <c r="B33" s="560">
        <f>Diesel_GHG!$J$33</f>
        <v>1.2846069514266617E-4</v>
      </c>
      <c r="C33" s="560">
        <f>Diesel_GHG!$J$33</f>
        <v>1.2846069514266617E-4</v>
      </c>
      <c r="D33" s="559">
        <f>Diesel_GHG!$J$33</f>
        <v>1.2846069514266617E-4</v>
      </c>
      <c r="E33" s="545"/>
      <c r="G33" s="561" t="s">
        <v>595</v>
      </c>
      <c r="H33" s="560">
        <f>'Diesel_Filter1_(X)'!N535</f>
        <v>0</v>
      </c>
      <c r="I33" s="560">
        <f>'Diesel_Filter1_(X)'!O535</f>
        <v>4.1214510821626184E-4</v>
      </c>
      <c r="J33" s="559">
        <f>'Diesel_Filter1_(X)'!P535</f>
        <v>1.9896660396647123E-4</v>
      </c>
      <c r="K33" s="545"/>
      <c r="M33" s="566" t="s">
        <v>594</v>
      </c>
      <c r="N33" s="560">
        <f>Diesel_GHG!$J$32</f>
        <v>3.1989846278210283</v>
      </c>
      <c r="O33" s="560">
        <f>Diesel_GHG!$J$32</f>
        <v>3.1989846278210283</v>
      </c>
      <c r="P33" s="559">
        <f>Diesel_GHG!$J$32</f>
        <v>3.1989846278210283</v>
      </c>
      <c r="T33" s="561" t="s">
        <v>721</v>
      </c>
      <c r="U33" s="560">
        <f>'Diesel_Filter1_(X)'!$X$537*'NOx_Species_(X)'!$C$10</f>
        <v>8.194543069047304E-2</v>
      </c>
      <c r="V33" s="560">
        <f>'Diesel_Filter1_(X)'!$Z$537*'NOx_Species_(X)'!$C$10</f>
        <v>2.253499343988009E-2</v>
      </c>
      <c r="W33" s="560">
        <f>'Diesel_Filter1_(X)'!$Y$537*'NOx_Species_(X)'!$C$10</f>
        <v>4.9167258414283864E-3</v>
      </c>
      <c r="X33" s="538"/>
    </row>
    <row r="34" spans="1:24" ht="18.75" thickBot="1" x14ac:dyDescent="0.4">
      <c r="A34" s="590" t="s">
        <v>744</v>
      </c>
      <c r="B34" s="557">
        <f>Diesel_GHG!$J$34</f>
        <v>2.5065501491251939E-5</v>
      </c>
      <c r="C34" s="557">
        <f>Diesel_GHG!$J$34</f>
        <v>2.5065501491251939E-5</v>
      </c>
      <c r="D34" s="556">
        <f>Diesel_GHG!$J$34</f>
        <v>2.5065501491251939E-5</v>
      </c>
      <c r="E34" s="545"/>
      <c r="G34" s="507" t="s">
        <v>737</v>
      </c>
      <c r="H34" s="560">
        <f>'Diesel_Filter1_(X)'!$N$537*'NOx_Species_(X)'!$B$10</f>
        <v>3.8944470207759466E-3</v>
      </c>
      <c r="I34" s="560">
        <f>'Diesel_Filter1_(X)'!$O$537*'NOx_Species_(X)'!$B$10</f>
        <v>1.0709729307133856E-3</v>
      </c>
      <c r="J34" s="559">
        <f>'Diesel_Filter1_(X)'!$P$537*'NOx_Species_(X)'!$B$10</f>
        <v>2.3366682124655703E-4</v>
      </c>
      <c r="K34" s="545"/>
      <c r="M34" s="566" t="s">
        <v>743</v>
      </c>
      <c r="N34" s="560">
        <f>Diesel_GHG!$J$33</f>
        <v>1.2846069514266617E-4</v>
      </c>
      <c r="O34" s="560">
        <f>Diesel_GHG!$J$33</f>
        <v>1.2846069514266617E-4</v>
      </c>
      <c r="P34" s="559">
        <f>Diesel_GHG!$J$33</f>
        <v>1.2846069514266617E-4</v>
      </c>
      <c r="T34" s="599" t="s">
        <v>720</v>
      </c>
      <c r="U34" s="560">
        <f>'Diesel_Filter1_(X)'!$X$537*'NOx_Species_(X)'!$B$10</f>
        <v>3.8944470207759466E-3</v>
      </c>
      <c r="V34" s="560">
        <f>'Diesel_Filter1_(X)'!$Z$537*'NOx_Species_(X)'!$B$10</f>
        <v>1.0709729307133856E-3</v>
      </c>
      <c r="W34" s="560">
        <f>'Diesel_Filter1_(X)'!$Y$537*'NOx_Species_(X)'!$B$10</f>
        <v>2.3366682124655703E-4</v>
      </c>
      <c r="X34" s="538"/>
    </row>
    <row r="35" spans="1:24" ht="18.75" thickBot="1" x14ac:dyDescent="0.4">
      <c r="A35" s="595" t="s">
        <v>290</v>
      </c>
      <c r="B35" s="552">
        <f>'Diesel_Filter1_(X)'!$B$541</f>
        <v>0.25865658515641266</v>
      </c>
      <c r="C35" s="552">
        <f>'Diesel_Filter1_(X)'!$B$541</f>
        <v>0.25865658515641266</v>
      </c>
      <c r="D35" s="552">
        <f>'Diesel_Filter1_(X)'!$B$541</f>
        <v>0.25865658515641266</v>
      </c>
      <c r="E35" s="545"/>
      <c r="G35" s="507" t="s">
        <v>721</v>
      </c>
      <c r="H35" s="560">
        <f>'Diesel_Filter1_(X)'!$N$537*'NOx_Species_(X)'!$C$10</f>
        <v>8.194543069047304E-2</v>
      </c>
      <c r="I35" s="560">
        <f>'Diesel_Filter1_(X)'!$O$537*'NOx_Species_(X)'!$C$10</f>
        <v>2.253499343988009E-2</v>
      </c>
      <c r="J35" s="559">
        <f>'Diesel_Filter1_(X)'!$P$537*'NOx_Species_(X)'!$C$10</f>
        <v>4.9167258414283864E-3</v>
      </c>
      <c r="K35" s="545"/>
      <c r="M35" s="600" t="s">
        <v>744</v>
      </c>
      <c r="N35" s="557">
        <f>Diesel_GHG!$J$34</f>
        <v>2.5065501491251939E-5</v>
      </c>
      <c r="O35" s="557">
        <f>Diesel_GHG!$J$34</f>
        <v>2.5065501491251939E-5</v>
      </c>
      <c r="P35" s="556">
        <f>Diesel_GHG!$J$34</f>
        <v>2.5065501491251939E-5</v>
      </c>
      <c r="T35" s="735" t="s">
        <v>1351</v>
      </c>
      <c r="U35" s="560">
        <f>'Diesel_Filter1_(X)'!X537</f>
        <v>8.5839877711249027E-2</v>
      </c>
      <c r="V35" s="560">
        <f>'Diesel_Filter1_(X)'!Z537</f>
        <v>2.3605966370593486E-2</v>
      </c>
      <c r="W35" s="560">
        <f>'Diesel_Filter1_(X)'!Y537</f>
        <v>5.1503926626749463E-3</v>
      </c>
      <c r="X35" s="538"/>
    </row>
    <row r="36" spans="1:24" x14ac:dyDescent="0.25">
      <c r="A36" s="595" t="s">
        <v>342</v>
      </c>
      <c r="B36" s="552">
        <f>'Diesel_Filter1_(X)'!$B$543</f>
        <v>1.9896660396647127E-3</v>
      </c>
      <c r="C36" s="552">
        <f>'Diesel_Filter1_(X)'!$B$543</f>
        <v>1.9896660396647127E-3</v>
      </c>
      <c r="D36" s="552">
        <f>'Diesel_Filter1_(X)'!$B$543</f>
        <v>1.9896660396647127E-3</v>
      </c>
      <c r="E36" s="545"/>
      <c r="G36" s="735" t="s">
        <v>1351</v>
      </c>
      <c r="H36" s="560">
        <f>'Diesel_Filter1_(X)'!N537</f>
        <v>8.5839877711249027E-2</v>
      </c>
      <c r="I36" s="560">
        <f>'Diesel_Filter1_(X)'!O537</f>
        <v>2.3605966370593486E-2</v>
      </c>
      <c r="J36" s="560">
        <f>'Diesel_Filter1_(X)'!P537</f>
        <v>5.1503926626749463E-3</v>
      </c>
      <c r="K36" s="545"/>
      <c r="M36" s="598" t="s">
        <v>290</v>
      </c>
      <c r="N36" s="587">
        <f>'Diesel_Filter1_(X)'!$U$541</f>
        <v>0.78520749065339557</v>
      </c>
      <c r="O36" s="587">
        <f>'Diesel_Filter1_(X)'!$U$541</f>
        <v>0.78520749065339557</v>
      </c>
      <c r="P36" s="587">
        <f>'Diesel_Filter1_(X)'!$U$541</f>
        <v>0.78520749065339557</v>
      </c>
      <c r="T36" s="561" t="s">
        <v>421</v>
      </c>
      <c r="U36" s="597">
        <f>'Diesel_Filter1_(X)'!$X$539</f>
        <v>5.4317882882846642E-7</v>
      </c>
      <c r="V36" s="597">
        <f>'Diesel_Filter1_(X)'!$X$539</f>
        <v>5.4317882882846642E-7</v>
      </c>
      <c r="W36" s="596">
        <f>'Diesel_Filter1_(X)'!$X$539</f>
        <v>5.4317882882846642E-7</v>
      </c>
      <c r="X36" s="538"/>
    </row>
    <row r="37" spans="1:24" x14ac:dyDescent="0.25">
      <c r="A37" s="595" t="s">
        <v>597</v>
      </c>
      <c r="B37" s="552">
        <f>'Diesel_Filter1_(X)'!$B$545</f>
        <v>1.9896660396647127E-3</v>
      </c>
      <c r="C37" s="552">
        <f>'Diesel_Filter1_(X)'!$B$545</f>
        <v>1.9896660396647127E-3</v>
      </c>
      <c r="D37" s="552">
        <f>'Diesel_Filter1_(X)'!$B$545</f>
        <v>1.9896660396647127E-3</v>
      </c>
      <c r="E37" s="545"/>
      <c r="G37" s="507" t="s">
        <v>421</v>
      </c>
      <c r="H37" s="560">
        <f>'Diesel_Filter1_(X)'!$N$539</f>
        <v>5.4317882882846642E-7</v>
      </c>
      <c r="I37" s="560">
        <f>'Diesel_Filter1_(X)'!$N$539</f>
        <v>5.4317882882846642E-7</v>
      </c>
      <c r="J37" s="559">
        <f>'Diesel_Filter1_(X)'!$N$539</f>
        <v>5.4317882882846642E-7</v>
      </c>
      <c r="K37" s="545"/>
      <c r="M37" s="594" t="s">
        <v>342</v>
      </c>
      <c r="N37" s="552">
        <f>'Diesel_Filter1_(X)'!$U$543</f>
        <v>6.0400576204107347E-3</v>
      </c>
      <c r="O37" s="552">
        <f>'Diesel_Filter1_(X)'!$U$543</f>
        <v>6.0400576204107347E-3</v>
      </c>
      <c r="P37" s="552">
        <f>'Diesel_Filter1_(X)'!$U$543</f>
        <v>6.0400576204107347E-3</v>
      </c>
      <c r="T37" s="593" t="s">
        <v>1038</v>
      </c>
      <c r="U37" s="560">
        <f t="shared" ref="U37:W38" si="2">U51-U52</f>
        <v>0.77916743303298486</v>
      </c>
      <c r="V37" s="560">
        <f t="shared" si="2"/>
        <v>0.77916743303298486</v>
      </c>
      <c r="W37" s="559">
        <f t="shared" si="2"/>
        <v>0.77916743303298486</v>
      </c>
      <c r="X37" s="538"/>
    </row>
    <row r="38" spans="1:24" x14ac:dyDescent="0.25">
      <c r="A38" s="541"/>
      <c r="B38" s="538"/>
      <c r="C38" s="584"/>
      <c r="D38" s="584"/>
      <c r="E38" s="545"/>
      <c r="G38" s="507" t="s">
        <v>1038</v>
      </c>
      <c r="H38" s="560">
        <f t="shared" ref="H38:J39" si="3">H52-H53</f>
        <v>0.77916743303298486</v>
      </c>
      <c r="I38" s="560">
        <f t="shared" si="3"/>
        <v>0.77916743303298486</v>
      </c>
      <c r="J38" s="559">
        <f t="shared" si="3"/>
        <v>0.77916743303298486</v>
      </c>
      <c r="K38" s="545"/>
      <c r="M38" s="594" t="s">
        <v>597</v>
      </c>
      <c r="N38" s="552">
        <f>'Diesel_Filter1_(X)'!$U$545</f>
        <v>6.0400576204107347E-3</v>
      </c>
      <c r="O38" s="552">
        <f>'Diesel_Filter1_(X)'!$U$545</f>
        <v>6.0400576204107347E-3</v>
      </c>
      <c r="P38" s="552">
        <f>'Diesel_Filter1_(X)'!$U$545</f>
        <v>6.0400576204107347E-3</v>
      </c>
      <c r="T38" s="593" t="s">
        <v>1033</v>
      </c>
      <c r="U38" s="560">
        <f t="shared" si="2"/>
        <v>0</v>
      </c>
      <c r="V38" s="560">
        <f t="shared" si="2"/>
        <v>0</v>
      </c>
      <c r="W38" s="559">
        <f t="shared" si="2"/>
        <v>0</v>
      </c>
      <c r="X38" s="538"/>
    </row>
    <row r="39" spans="1:24" x14ac:dyDescent="0.25">
      <c r="A39" s="541"/>
      <c r="B39" s="538"/>
      <c r="C39" s="584"/>
      <c r="D39" s="584"/>
      <c r="E39" s="545"/>
      <c r="G39" s="507" t="s">
        <v>1033</v>
      </c>
      <c r="H39" s="560">
        <f t="shared" si="3"/>
        <v>0</v>
      </c>
      <c r="I39" s="560">
        <f t="shared" si="3"/>
        <v>0</v>
      </c>
      <c r="J39" s="559">
        <f t="shared" si="3"/>
        <v>0</v>
      </c>
      <c r="K39" s="545"/>
      <c r="T39" s="507" t="s">
        <v>930</v>
      </c>
      <c r="U39" s="560">
        <f>U53</f>
        <v>6.0400576204107347E-3</v>
      </c>
      <c r="V39" s="560">
        <f>V53</f>
        <v>6.0400576204107347E-3</v>
      </c>
      <c r="W39" s="560">
        <f>W53</f>
        <v>6.0400576204107347E-3</v>
      </c>
      <c r="X39" s="538"/>
    </row>
    <row r="40" spans="1:24" x14ac:dyDescent="0.25">
      <c r="A40" s="541"/>
      <c r="B40" s="538"/>
      <c r="C40" s="584"/>
      <c r="D40" s="584"/>
      <c r="E40" s="545"/>
      <c r="G40" s="507" t="s">
        <v>930</v>
      </c>
      <c r="H40" s="560">
        <f>H54</f>
        <v>6.0400576204107347E-3</v>
      </c>
      <c r="I40" s="560">
        <f>I54</f>
        <v>6.0400576204107347E-3</v>
      </c>
      <c r="J40" s="560">
        <f>J54</f>
        <v>6.0400576204107347E-3</v>
      </c>
      <c r="K40" s="545"/>
      <c r="T40" s="507" t="s">
        <v>1031</v>
      </c>
      <c r="U40" s="560">
        <f>U53*'Black Carbon_(X)'!$D$11</f>
        <v>4.6508443677162658E-3</v>
      </c>
      <c r="V40" s="560">
        <f>V53*'Black Carbon_(X)'!$D$11</f>
        <v>4.6508443677162658E-3</v>
      </c>
      <c r="W40" s="559">
        <f>W53*'Black Carbon_(X)'!$D$11</f>
        <v>4.6508443677162658E-3</v>
      </c>
      <c r="X40" s="538"/>
    </row>
    <row r="41" spans="1:24" x14ac:dyDescent="0.25">
      <c r="A41" s="541"/>
      <c r="B41" s="538"/>
      <c r="C41" s="584"/>
      <c r="D41" s="584"/>
      <c r="E41" s="545"/>
      <c r="G41" s="507" t="s">
        <v>1031</v>
      </c>
      <c r="H41" s="560">
        <f>H54*'Black Carbon_(X)'!$D$11</f>
        <v>4.6508443677162658E-3</v>
      </c>
      <c r="I41" s="560">
        <f>I54*'Black Carbon_(X)'!$D$11</f>
        <v>4.6508443677162658E-3</v>
      </c>
      <c r="J41" s="559">
        <f>J54*'Black Carbon_(X)'!$D$11</f>
        <v>4.6508443677162658E-3</v>
      </c>
      <c r="K41" s="545"/>
      <c r="T41" s="507" t="s">
        <v>1032</v>
      </c>
      <c r="U41" s="560">
        <f>U40*'Black Carbon_(X)'!$C$11</f>
        <v>9.3016887354325324E-4</v>
      </c>
      <c r="V41" s="560">
        <f>V40*'Black Carbon_(X)'!$C$11</f>
        <v>9.3016887354325324E-4</v>
      </c>
      <c r="W41" s="559">
        <f>W40*'Black Carbon_(X)'!$C$11</f>
        <v>9.3016887354325324E-4</v>
      </c>
      <c r="X41" s="538"/>
    </row>
    <row r="42" spans="1:24" x14ac:dyDescent="0.25">
      <c r="A42" s="541"/>
      <c r="B42" s="538"/>
      <c r="C42" s="584"/>
      <c r="D42" s="584"/>
      <c r="E42" s="545"/>
      <c r="G42" s="507" t="s">
        <v>1032</v>
      </c>
      <c r="H42" s="560">
        <f>H41*'Black Carbon_(X)'!$C$11</f>
        <v>9.3016887354325324E-4</v>
      </c>
      <c r="I42" s="560">
        <f>I41*'Black Carbon_(X)'!$C$11</f>
        <v>9.3016887354325324E-4</v>
      </c>
      <c r="J42" s="559">
        <f>J41*'Black Carbon_(X)'!$C$11</f>
        <v>9.3016887354325324E-4</v>
      </c>
      <c r="K42" s="545"/>
      <c r="T42" s="593" t="s">
        <v>355</v>
      </c>
      <c r="U42" s="560">
        <f>'Diesel_Filter1_(X)'!$X$547</f>
        <v>3.1038790218769515E-6</v>
      </c>
      <c r="V42" s="560">
        <f>'Diesel_Filter1_(X)'!$X$547</f>
        <v>3.1038790218769515E-6</v>
      </c>
      <c r="W42" s="559">
        <f>'Diesel_Filter1_(X)'!$X$547</f>
        <v>3.1038790218769515E-6</v>
      </c>
      <c r="X42" s="538"/>
    </row>
    <row r="43" spans="1:24" x14ac:dyDescent="0.25">
      <c r="A43" s="541"/>
      <c r="B43" s="538"/>
      <c r="C43" s="584"/>
      <c r="D43" s="584"/>
      <c r="E43" s="545"/>
      <c r="G43" s="507" t="s">
        <v>355</v>
      </c>
      <c r="H43" s="560">
        <f>'Diesel_Filter1_(X)'!$N$547</f>
        <v>3.1038790218769515E-6</v>
      </c>
      <c r="I43" s="560">
        <f>'Diesel_Filter1_(X)'!$N$547</f>
        <v>3.1038790218769515E-6</v>
      </c>
      <c r="J43" s="559">
        <f>'Diesel_Filter1_(X)'!$N$547</f>
        <v>3.1038790218769515E-6</v>
      </c>
      <c r="K43" s="545"/>
      <c r="T43" s="561" t="s">
        <v>424</v>
      </c>
      <c r="U43" s="592">
        <f>'Diesel_Filter1_(X)'!$X$548</f>
        <v>4.766671355025318E-5</v>
      </c>
      <c r="V43" s="592">
        <f>'Diesel_Filter1_(X)'!$X$548</f>
        <v>4.766671355025318E-5</v>
      </c>
      <c r="W43" s="591">
        <f>'Diesel_Filter1_(X)'!$X$548</f>
        <v>4.766671355025318E-5</v>
      </c>
      <c r="X43" s="538"/>
    </row>
    <row r="44" spans="1:24" x14ac:dyDescent="0.25">
      <c r="A44" s="541"/>
      <c r="B44" s="538"/>
      <c r="C44" s="584"/>
      <c r="D44" s="584"/>
      <c r="E44" s="545"/>
      <c r="G44" s="507" t="s">
        <v>424</v>
      </c>
      <c r="H44" s="560">
        <f>'Diesel_Filter1_(X)'!$N$548</f>
        <v>4.766671355025318E-5</v>
      </c>
      <c r="I44" s="560">
        <f>'Diesel_Filter1_(X)'!$N$548</f>
        <v>4.766671355025318E-5</v>
      </c>
      <c r="J44" s="559">
        <f>'Diesel_Filter1_(X)'!$N$548</f>
        <v>4.766671355025318E-5</v>
      </c>
      <c r="K44" s="545"/>
      <c r="T44" s="561" t="s">
        <v>426</v>
      </c>
      <c r="U44" s="560">
        <f>'Diesel_Filter1_(X)'!$X$549</f>
        <v>8.8312748360546606E-8</v>
      </c>
      <c r="V44" s="560">
        <f>'Diesel_Filter1_(X)'!$X$549</f>
        <v>8.8312748360546606E-8</v>
      </c>
      <c r="W44" s="559">
        <f>'Diesel_Filter1_(X)'!$X$549</f>
        <v>8.8312748360546606E-8</v>
      </c>
      <c r="X44" s="538"/>
    </row>
    <row r="45" spans="1:24" ht="18" x14ac:dyDescent="0.35">
      <c r="A45" s="541"/>
      <c r="B45" s="538"/>
      <c r="C45" s="584"/>
      <c r="D45" s="584"/>
      <c r="E45" s="545"/>
      <c r="G45" s="507" t="s">
        <v>426</v>
      </c>
      <c r="H45" s="560">
        <f>'Diesel_Filter1_(X)'!$N$549</f>
        <v>8.8312748360546606E-8</v>
      </c>
      <c r="I45" s="560">
        <f>'Diesel_Filter1_(X)'!$N$549</f>
        <v>8.8312748360546606E-8</v>
      </c>
      <c r="J45" s="559">
        <f>'Diesel_Filter1_(X)'!$N$549</f>
        <v>8.8312748360546606E-8</v>
      </c>
      <c r="K45" s="545"/>
      <c r="T45" s="561" t="s">
        <v>742</v>
      </c>
      <c r="U45" s="560">
        <f>'Diesel_Filter1_(X)'!$X$553</f>
        <v>0.73347617362211304</v>
      </c>
      <c r="V45" s="560">
        <f>'Diesel_Filter1_(X)'!$X$553</f>
        <v>0.73347617362211304</v>
      </c>
      <c r="W45" s="559">
        <f>'Diesel_Filter1_(X)'!$X$553</f>
        <v>0.73347617362211304</v>
      </c>
      <c r="X45" s="538"/>
    </row>
    <row r="46" spans="1:24" ht="18" x14ac:dyDescent="0.35">
      <c r="A46" s="541"/>
      <c r="B46" s="538"/>
      <c r="C46" s="584"/>
      <c r="D46" s="584"/>
      <c r="E46" s="545"/>
      <c r="G46" s="507" t="s">
        <v>742</v>
      </c>
      <c r="H46" s="560">
        <f>'Diesel_Filter1_(X)'!$N$553</f>
        <v>5.6421244124777933E-3</v>
      </c>
      <c r="I46" s="560">
        <f>'Diesel_Filter1_(X)'!$N$553</f>
        <v>5.6421244124777933E-3</v>
      </c>
      <c r="J46" s="559">
        <f>'Diesel_Filter1_(X)'!$N$553</f>
        <v>5.6421244124777933E-3</v>
      </c>
      <c r="K46" s="538"/>
      <c r="T46" s="561" t="s">
        <v>600</v>
      </c>
      <c r="U46" s="560">
        <f>'Diesel_Filter1_(X)'!$X$554</f>
        <v>7.0064668396764519E-3</v>
      </c>
      <c r="V46" s="560">
        <f>'Diesel_Filter1_(X)'!$X$554</f>
        <v>7.0064668396764519E-3</v>
      </c>
      <c r="W46" s="559">
        <f>'Diesel_Filter1_(X)'!$X$554</f>
        <v>7.0064668396764519E-3</v>
      </c>
      <c r="X46" s="538"/>
    </row>
    <row r="47" spans="1:24" x14ac:dyDescent="0.25">
      <c r="A47" s="541"/>
      <c r="B47" s="538"/>
      <c r="C47" s="584"/>
      <c r="D47" s="584"/>
      <c r="E47" s="545"/>
      <c r="G47" s="561" t="s">
        <v>600</v>
      </c>
      <c r="H47" s="560">
        <f>'Diesel_Filter1_(X)'!$N$554</f>
        <v>7.0064668396764519E-3</v>
      </c>
      <c r="I47" s="560">
        <f>'Diesel_Filter1_(X)'!$N$554</f>
        <v>7.0064668396764519E-3</v>
      </c>
      <c r="J47" s="559">
        <f>'Diesel_Filter1_(X)'!$N$554</f>
        <v>7.0064668396764519E-3</v>
      </c>
      <c r="K47" s="538"/>
      <c r="T47" s="561" t="s">
        <v>371</v>
      </c>
      <c r="U47" s="560">
        <f>'Diesel_Filter1_(X)'!$X$556</f>
        <v>7.5564673806409128E-6</v>
      </c>
      <c r="V47" s="560">
        <f>'Diesel_Filter1_(X)'!$X$556</f>
        <v>7.5564673806409128E-6</v>
      </c>
      <c r="W47" s="559">
        <f>'Diesel_Filter1_(X)'!$X$556</f>
        <v>7.5564673806409128E-6</v>
      </c>
    </row>
    <row r="48" spans="1:24" ht="18" x14ac:dyDescent="0.35">
      <c r="A48" s="541"/>
      <c r="B48" s="538"/>
      <c r="C48" s="584"/>
      <c r="D48" s="584"/>
      <c r="E48" s="545"/>
      <c r="G48" s="507" t="s">
        <v>371</v>
      </c>
      <c r="H48" s="560">
        <f>'Diesel_Filter1_(X)'!$N$556</f>
        <v>7.5564673806409128E-6</v>
      </c>
      <c r="I48" s="560">
        <f>'Diesel_Filter1_(X)'!$N$556</f>
        <v>7.5564673806409128E-6</v>
      </c>
      <c r="J48" s="559">
        <f>'Diesel_Filter1_(X)'!$N$556</f>
        <v>7.5564673806409128E-6</v>
      </c>
      <c r="K48" s="538"/>
      <c r="T48" s="561" t="s">
        <v>594</v>
      </c>
      <c r="U48" s="560">
        <f>Diesel_GHG!J32</f>
        <v>3.1989846278210283</v>
      </c>
      <c r="V48" s="560">
        <f>Diesel_GHG!$J$32</f>
        <v>3.1989846278210283</v>
      </c>
      <c r="W48" s="559">
        <f>Diesel_GHG!$J$32</f>
        <v>3.1989846278210283</v>
      </c>
    </row>
    <row r="49" spans="1:24" ht="18" x14ac:dyDescent="0.35">
      <c r="A49" s="541"/>
      <c r="B49" s="538"/>
      <c r="C49" s="584"/>
      <c r="D49" s="584"/>
      <c r="E49" s="545"/>
      <c r="G49" s="561" t="s">
        <v>594</v>
      </c>
      <c r="H49" s="560">
        <f>Diesel_GHG!$J$32</f>
        <v>3.1989846278210283</v>
      </c>
      <c r="I49" s="560">
        <f>Diesel_GHG!$J$32</f>
        <v>3.1989846278210283</v>
      </c>
      <c r="J49" s="559">
        <f>Diesel_GHG!$J$32</f>
        <v>3.1989846278210283</v>
      </c>
      <c r="T49" s="561" t="s">
        <v>743</v>
      </c>
      <c r="U49" s="560">
        <f>Diesel_GHG!$J$33</f>
        <v>1.2846069514266617E-4</v>
      </c>
      <c r="V49" s="560">
        <f>Diesel_GHG!$J$33</f>
        <v>1.2846069514266617E-4</v>
      </c>
      <c r="W49" s="559">
        <f>Diesel_GHG!$J$33</f>
        <v>1.2846069514266617E-4</v>
      </c>
    </row>
    <row r="50" spans="1:24" ht="18.75" thickBot="1" x14ac:dyDescent="0.4">
      <c r="A50" s="541"/>
      <c r="B50" s="538"/>
      <c r="C50" s="584"/>
      <c r="D50" s="584"/>
      <c r="E50" s="545"/>
      <c r="G50" s="507" t="s">
        <v>743</v>
      </c>
      <c r="H50" s="560">
        <f>Diesel_GHG!$J$33</f>
        <v>1.2846069514266617E-4</v>
      </c>
      <c r="I50" s="560">
        <f>Diesel_GHG!$J$33</f>
        <v>1.2846069514266617E-4</v>
      </c>
      <c r="J50" s="559">
        <f>Diesel_GHG!$J$33</f>
        <v>1.2846069514266617E-4</v>
      </c>
      <c r="T50" s="558" t="s">
        <v>744</v>
      </c>
      <c r="U50" s="557">
        <f>Diesel_GHG!$J$34</f>
        <v>2.5065501491251939E-5</v>
      </c>
      <c r="V50" s="557">
        <f>Diesel_GHG!$J$34</f>
        <v>2.5065501491251939E-5</v>
      </c>
      <c r="W50" s="556">
        <f>Diesel_GHG!$J$34</f>
        <v>2.5065501491251939E-5</v>
      </c>
    </row>
    <row r="51" spans="1:24" ht="18.75" thickBot="1" x14ac:dyDescent="0.4">
      <c r="A51" s="541"/>
      <c r="B51" s="538"/>
      <c r="C51" s="584"/>
      <c r="D51" s="584"/>
      <c r="E51" s="545"/>
      <c r="G51" s="590" t="s">
        <v>744</v>
      </c>
      <c r="H51" s="557">
        <f>Diesel_GHG!$J$34</f>
        <v>2.5065501491251939E-5</v>
      </c>
      <c r="I51" s="557">
        <f>Diesel_GHG!$J$34</f>
        <v>2.5065501491251939E-5</v>
      </c>
      <c r="J51" s="556">
        <f>Diesel_GHG!$J$34</f>
        <v>2.5065501491251939E-5</v>
      </c>
      <c r="T51" s="589" t="s">
        <v>290</v>
      </c>
      <c r="U51" s="587">
        <f>'Diesel_Filter1_(X)'!$X$541</f>
        <v>0.78520749065339557</v>
      </c>
      <c r="V51" s="587">
        <f>'Diesel_Filter1_(X)'!$X$541</f>
        <v>0.78520749065339557</v>
      </c>
      <c r="W51" s="587">
        <f>'Diesel_Filter1_(X)'!$X$541</f>
        <v>0.78520749065339557</v>
      </c>
    </row>
    <row r="52" spans="1:24" x14ac:dyDescent="0.25">
      <c r="A52" s="541"/>
      <c r="B52" s="538"/>
      <c r="C52" s="584"/>
      <c r="D52" s="584"/>
      <c r="E52" s="545"/>
      <c r="G52" s="588" t="s">
        <v>290</v>
      </c>
      <c r="H52" s="587">
        <f>'Diesel_Filter1_(X)'!$N$541</f>
        <v>0.78520749065339557</v>
      </c>
      <c r="I52" s="587">
        <f>'Diesel_Filter1_(X)'!$N$541</f>
        <v>0.78520749065339557</v>
      </c>
      <c r="J52" s="587">
        <f>'Diesel_Filter1_(X)'!$N$541</f>
        <v>0.78520749065339557</v>
      </c>
      <c r="T52" s="586" t="s">
        <v>342</v>
      </c>
      <c r="U52" s="552">
        <f>'Diesel_Filter1_(X)'!$X$543</f>
        <v>6.0400576204107347E-3</v>
      </c>
      <c r="V52" s="552">
        <f>'Diesel_Filter1_(X)'!$X$543</f>
        <v>6.0400576204107347E-3</v>
      </c>
      <c r="W52" s="552">
        <f>'Diesel_Filter1_(X)'!$X$543</f>
        <v>6.0400576204107347E-3</v>
      </c>
    </row>
    <row r="53" spans="1:24" x14ac:dyDescent="0.25">
      <c r="A53" s="541"/>
      <c r="B53" s="538"/>
      <c r="C53" s="584"/>
      <c r="D53" s="584"/>
      <c r="E53" s="545"/>
      <c r="G53" s="586" t="s">
        <v>342</v>
      </c>
      <c r="H53" s="552">
        <f>'Diesel_Filter1_(X)'!$N$543</f>
        <v>6.0400576204107347E-3</v>
      </c>
      <c r="I53" s="552">
        <f>'Diesel_Filter1_(X)'!$N$543</f>
        <v>6.0400576204107347E-3</v>
      </c>
      <c r="J53" s="552">
        <f>'Diesel_Filter1_(X)'!$N$543</f>
        <v>6.0400576204107347E-3</v>
      </c>
      <c r="K53" s="541"/>
      <c r="L53" s="541"/>
      <c r="T53" s="586" t="s">
        <v>597</v>
      </c>
      <c r="U53" s="552">
        <f>'Diesel_Filter1_(X)'!$X$545</f>
        <v>6.0400576204107347E-3</v>
      </c>
      <c r="V53" s="552">
        <f>'Diesel_Filter1_(X)'!$X$545</f>
        <v>6.0400576204107347E-3</v>
      </c>
      <c r="W53" s="552">
        <f>'Diesel_Filter1_(X)'!$X$545</f>
        <v>6.0400576204107347E-3</v>
      </c>
    </row>
    <row r="54" spans="1:24" x14ac:dyDescent="0.25">
      <c r="A54" s="541"/>
      <c r="B54" s="538"/>
      <c r="C54" s="584"/>
      <c r="D54" s="584"/>
      <c r="E54" s="545"/>
      <c r="G54" s="586" t="s">
        <v>597</v>
      </c>
      <c r="H54" s="552">
        <f>'Diesel_Filter1_(X)'!$N$545</f>
        <v>6.0400576204107347E-3</v>
      </c>
      <c r="I54" s="552">
        <f>'Diesel_Filter1_(X)'!$N$545</f>
        <v>6.0400576204107347E-3</v>
      </c>
      <c r="J54" s="552">
        <f>'Diesel_Filter1_(X)'!$N$545</f>
        <v>6.0400576204107347E-3</v>
      </c>
      <c r="K54" s="541"/>
      <c r="L54" s="541"/>
      <c r="M54" s="541"/>
      <c r="N54" s="541"/>
      <c r="O54" s="541"/>
      <c r="Q54" s="517"/>
    </row>
    <row r="55" spans="1:24" x14ac:dyDescent="0.25">
      <c r="A55" s="541"/>
      <c r="B55" s="538"/>
      <c r="C55" s="584"/>
      <c r="D55" s="584"/>
      <c r="E55" s="545"/>
      <c r="G55" s="541"/>
      <c r="H55" s="541"/>
      <c r="I55" s="541"/>
      <c r="J55" s="541"/>
      <c r="K55" s="541"/>
      <c r="L55" s="541"/>
      <c r="M55" s="541"/>
      <c r="N55" s="545"/>
      <c r="O55" s="545"/>
      <c r="P55" s="517"/>
      <c r="Q55" s="517"/>
    </row>
    <row r="56" spans="1:24" x14ac:dyDescent="0.25">
      <c r="A56" s="541"/>
      <c r="B56" s="538"/>
      <c r="C56" s="584"/>
      <c r="D56" s="584"/>
      <c r="G56" s="541"/>
      <c r="H56" s="541"/>
      <c r="I56" s="541"/>
      <c r="J56" s="541"/>
      <c r="K56" s="541"/>
      <c r="L56" s="541"/>
      <c r="M56" s="541"/>
      <c r="N56" s="545"/>
      <c r="O56" s="545"/>
      <c r="P56" s="517"/>
      <c r="Q56" s="517"/>
    </row>
    <row r="57" spans="1:24" x14ac:dyDescent="0.25">
      <c r="B57" s="517"/>
      <c r="G57" s="541"/>
      <c r="H57" s="541"/>
      <c r="I57" s="541"/>
      <c r="J57" s="541"/>
      <c r="K57" s="541"/>
      <c r="L57" s="541"/>
      <c r="M57" s="541"/>
      <c r="N57" s="545"/>
      <c r="O57" s="545"/>
      <c r="P57" s="517"/>
    </row>
    <row r="58" spans="1:24" x14ac:dyDescent="0.25">
      <c r="B58" s="517"/>
      <c r="G58" s="541"/>
      <c r="H58" s="541"/>
      <c r="I58" s="541"/>
      <c r="J58" s="541"/>
      <c r="K58" s="541"/>
      <c r="L58" s="541"/>
      <c r="M58" s="541"/>
      <c r="N58" s="541"/>
      <c r="O58" s="541"/>
    </row>
    <row r="59" spans="1:24" x14ac:dyDescent="0.25">
      <c r="B59" s="517"/>
      <c r="G59" s="541"/>
      <c r="H59" s="541"/>
      <c r="I59" s="541"/>
      <c r="J59" s="541"/>
      <c r="K59" s="541"/>
      <c r="L59" s="541"/>
      <c r="M59" s="541"/>
      <c r="N59" s="541"/>
      <c r="O59" s="541"/>
    </row>
    <row r="60" spans="1:24" x14ac:dyDescent="0.25">
      <c r="G60" s="541"/>
      <c r="H60" s="541"/>
      <c r="I60" s="541"/>
      <c r="J60" s="541"/>
      <c r="M60" s="541"/>
      <c r="N60" s="541"/>
      <c r="O60" s="541"/>
      <c r="Q60" s="517"/>
      <c r="X60" s="584"/>
    </row>
    <row r="61" spans="1:24" x14ac:dyDescent="0.25">
      <c r="G61" s="541"/>
      <c r="H61" s="538"/>
      <c r="O61" s="541"/>
      <c r="P61" s="517"/>
      <c r="T61" s="584"/>
      <c r="U61" s="538"/>
      <c r="V61" s="584"/>
      <c r="W61" s="584"/>
    </row>
    <row r="62" spans="1:24" x14ac:dyDescent="0.25">
      <c r="E62" s="541"/>
      <c r="F62" s="541"/>
      <c r="G62" s="541"/>
      <c r="H62" s="541"/>
      <c r="K62" s="583"/>
      <c r="L62" s="583"/>
      <c r="O62" s="541"/>
    </row>
    <row r="63" spans="1:24" x14ac:dyDescent="0.25">
      <c r="A63" s="583"/>
      <c r="B63" s="583"/>
      <c r="C63" s="583"/>
      <c r="D63" s="583"/>
      <c r="E63" s="541"/>
      <c r="F63" s="541"/>
      <c r="G63" s="541"/>
      <c r="H63" s="541"/>
      <c r="I63" s="583"/>
      <c r="J63" s="583"/>
      <c r="K63" s="584"/>
      <c r="L63" s="541"/>
      <c r="M63" s="541"/>
      <c r="O63" s="541"/>
    </row>
    <row r="64" spans="1:24" x14ac:dyDescent="0.25">
      <c r="A64" s="535"/>
      <c r="B64" s="585"/>
      <c r="C64" s="584"/>
      <c r="D64" s="541"/>
      <c r="E64" s="541"/>
      <c r="F64" s="541"/>
      <c r="I64" s="535"/>
      <c r="J64" s="585"/>
      <c r="K64" s="584"/>
      <c r="L64" s="541"/>
      <c r="M64" s="541"/>
    </row>
    <row r="65" spans="1:28" x14ac:dyDescent="0.25">
      <c r="A65" s="535"/>
      <c r="B65" s="585"/>
      <c r="C65" s="584"/>
      <c r="D65" s="541"/>
      <c r="E65" s="541"/>
      <c r="F65" s="541"/>
      <c r="I65" s="535"/>
      <c r="J65" s="585"/>
      <c r="K65" s="584"/>
      <c r="L65" s="541"/>
      <c r="M65" s="541"/>
      <c r="X65" s="583"/>
      <c r="Y65" s="583"/>
      <c r="Z65" s="583"/>
      <c r="AA65" s="541"/>
    </row>
    <row r="66" spans="1:28" x14ac:dyDescent="0.25">
      <c r="A66" s="535" t="s">
        <v>847</v>
      </c>
      <c r="B66" s="585"/>
      <c r="C66" s="584"/>
      <c r="D66" s="541"/>
      <c r="E66" s="541"/>
      <c r="F66" s="541"/>
      <c r="I66" s="535" t="s">
        <v>847</v>
      </c>
      <c r="P66" s="535" t="s">
        <v>847</v>
      </c>
      <c r="Q66" s="583"/>
      <c r="R66" s="583"/>
      <c r="S66" s="583"/>
      <c r="T66" s="541"/>
      <c r="W66" s="535" t="s">
        <v>847</v>
      </c>
      <c r="X66" s="583"/>
      <c r="Y66" s="583"/>
      <c r="Z66" s="583"/>
      <c r="AA66" s="541"/>
    </row>
    <row r="67" spans="1:28" ht="15.75" x14ac:dyDescent="0.25">
      <c r="A67" s="511" t="s">
        <v>729</v>
      </c>
      <c r="B67" s="581"/>
      <c r="C67" s="580"/>
      <c r="D67" s="579"/>
      <c r="E67" s="579"/>
      <c r="F67" s="579"/>
      <c r="I67" s="511" t="s">
        <v>729</v>
      </c>
      <c r="J67" s="581"/>
      <c r="K67" s="580"/>
      <c r="L67" s="579"/>
      <c r="M67" s="579"/>
      <c r="P67" s="511" t="s">
        <v>729</v>
      </c>
      <c r="Q67" s="581"/>
      <c r="R67" s="580"/>
      <c r="S67" s="579"/>
      <c r="T67" s="579"/>
      <c r="W67" s="511" t="s">
        <v>729</v>
      </c>
      <c r="X67" s="581"/>
      <c r="Y67" s="580"/>
      <c r="Z67" s="579"/>
      <c r="AA67" s="579"/>
    </row>
    <row r="68" spans="1:28" ht="15.75" thickBot="1" x14ac:dyDescent="0.3">
      <c r="A68" s="582" t="s">
        <v>745</v>
      </c>
      <c r="B68" s="581"/>
      <c r="C68" s="580"/>
      <c r="D68" s="579"/>
      <c r="E68" s="579"/>
      <c r="F68" s="579"/>
      <c r="I68" s="582" t="s">
        <v>746</v>
      </c>
      <c r="J68" s="581"/>
      <c r="K68" s="580"/>
      <c r="L68" s="579"/>
      <c r="M68" s="579"/>
      <c r="N68" s="546"/>
      <c r="P68" s="582" t="s">
        <v>747</v>
      </c>
      <c r="Q68" s="581"/>
      <c r="R68" s="580"/>
      <c r="S68" s="579"/>
      <c r="T68" s="579"/>
      <c r="W68" s="582" t="s">
        <v>748</v>
      </c>
      <c r="X68" s="581"/>
      <c r="Y68" s="580"/>
      <c r="Z68" s="579"/>
      <c r="AA68" s="579"/>
    </row>
    <row r="69" spans="1:28" x14ac:dyDescent="0.25">
      <c r="A69" s="578" t="s">
        <v>697</v>
      </c>
      <c r="B69" s="577" t="s">
        <v>735</v>
      </c>
      <c r="C69" s="576" t="s">
        <v>1259</v>
      </c>
      <c r="D69" s="576" t="s">
        <v>736</v>
      </c>
      <c r="E69" s="576" t="s">
        <v>749</v>
      </c>
      <c r="F69" s="575" t="s">
        <v>750</v>
      </c>
      <c r="G69" s="546"/>
      <c r="I69" s="578" t="s">
        <v>697</v>
      </c>
      <c r="J69" s="577" t="s">
        <v>735</v>
      </c>
      <c r="K69" s="576" t="s">
        <v>1259</v>
      </c>
      <c r="L69" s="576" t="s">
        <v>736</v>
      </c>
      <c r="M69" s="575" t="s">
        <v>750</v>
      </c>
      <c r="N69" s="538"/>
      <c r="P69" s="574" t="s">
        <v>697</v>
      </c>
      <c r="Q69" s="573" t="s">
        <v>735</v>
      </c>
      <c r="R69" s="572" t="s">
        <v>1259</v>
      </c>
      <c r="S69" s="572" t="s">
        <v>736</v>
      </c>
      <c r="T69" s="571" t="s">
        <v>750</v>
      </c>
      <c r="W69" s="570" t="s">
        <v>697</v>
      </c>
      <c r="X69" s="569" t="s">
        <v>735</v>
      </c>
      <c r="Y69" s="569" t="s">
        <v>1259</v>
      </c>
      <c r="Z69" s="569" t="s">
        <v>736</v>
      </c>
      <c r="AA69" s="568" t="s">
        <v>750</v>
      </c>
    </row>
    <row r="70" spans="1:28" x14ac:dyDescent="0.25">
      <c r="A70" s="564" t="s">
        <v>589</v>
      </c>
      <c r="B70" s="554">
        <f>'Diesel_Filter1_(X)'!$E$509</f>
        <v>2.0323017405146704E-7</v>
      </c>
      <c r="C70" s="554">
        <f>'Diesel_Filter1_(X)'!$E$509</f>
        <v>2.0323017405146704E-7</v>
      </c>
      <c r="D70" s="554">
        <f>'Diesel_Filter1_(X)'!$E$509</f>
        <v>2.0323017405146704E-7</v>
      </c>
      <c r="E70" s="554">
        <f>'Diesel_Filter1_(X)'!$E$509</f>
        <v>2.0323017405146704E-7</v>
      </c>
      <c r="F70" s="553">
        <f>'Diesel_Filter1_(X)'!$E$509</f>
        <v>2.0323017405146704E-7</v>
      </c>
      <c r="G70" s="538"/>
      <c r="I70" s="555" t="s">
        <v>582</v>
      </c>
      <c r="J70" s="554">
        <f>'Diesel_Filter1_(X)'!$L$502</f>
        <v>2.9560752589304299E-7</v>
      </c>
      <c r="K70" s="554">
        <f>'Diesel_Filter1_(X)'!$L$502</f>
        <v>2.9560752589304299E-7</v>
      </c>
      <c r="L70" s="554">
        <f>'Diesel_Filter1_(X)'!$L$502</f>
        <v>2.9560752589304299E-7</v>
      </c>
      <c r="M70" s="553">
        <f>'Diesel_Filter1_(X)'!$L$502</f>
        <v>2.9560752589304299E-7</v>
      </c>
      <c r="N70" s="538"/>
      <c r="P70" s="507" t="s">
        <v>589</v>
      </c>
      <c r="Q70" s="560">
        <f>'Diesel_Filter1_(X)'!$S$509</f>
        <v>2.0323017405146704E-7</v>
      </c>
      <c r="R70" s="560">
        <f>'Diesel_Filter1_(X)'!$S$509</f>
        <v>2.0323017405146704E-7</v>
      </c>
      <c r="S70" s="560">
        <f>'Diesel_Filter1_(X)'!$S$509</f>
        <v>2.0323017405146704E-7</v>
      </c>
      <c r="T70" s="559">
        <f>'Diesel_Filter1_(X)'!$S$509</f>
        <v>2.0323017405146704E-7</v>
      </c>
      <c r="W70" s="562" t="s">
        <v>582</v>
      </c>
      <c r="X70" s="554">
        <f>'Diesel_Filter1_(X)'!$AA$502</f>
        <v>2.9560752589304299E-7</v>
      </c>
      <c r="Y70" s="554">
        <f>'Diesel_Filter1_(X)'!$AA$502</f>
        <v>2.9560752589304299E-7</v>
      </c>
      <c r="Z70" s="554">
        <f>'Diesel_Filter1_(X)'!$AA$502</f>
        <v>2.9560752589304299E-7</v>
      </c>
      <c r="AA70" s="553">
        <f>'Diesel_Filter1_(X)'!$AA$502</f>
        <v>2.9560752589304299E-7</v>
      </c>
      <c r="AB70" s="546"/>
    </row>
    <row r="71" spans="1:28" x14ac:dyDescent="0.25">
      <c r="A71" s="564" t="s">
        <v>590</v>
      </c>
      <c r="B71" s="554">
        <f>'Diesel_Filter1_(X)'!$E$510</f>
        <v>1.0161508702573354E-6</v>
      </c>
      <c r="C71" s="554">
        <f>'Diesel_Filter1_(X)'!$E$510</f>
        <v>1.0161508702573354E-6</v>
      </c>
      <c r="D71" s="554">
        <f>'Diesel_Filter1_(X)'!$E$510</f>
        <v>1.0161508702573354E-6</v>
      </c>
      <c r="E71" s="554">
        <f>'Diesel_Filter1_(X)'!H510</f>
        <v>1.6868104446271767E-6</v>
      </c>
      <c r="F71" s="553">
        <f>'Diesel_Filter1_(X)'!$E$510</f>
        <v>1.0161508702573354E-6</v>
      </c>
      <c r="G71" s="538"/>
      <c r="I71" s="555" t="s">
        <v>589</v>
      </c>
      <c r="J71" s="554">
        <f>'Diesel_Filter1_(X)'!$L$509</f>
        <v>2.0323017405146704E-7</v>
      </c>
      <c r="K71" s="554">
        <f>'Diesel_Filter1_(X)'!$L$509</f>
        <v>2.0323017405146704E-7</v>
      </c>
      <c r="L71" s="554">
        <f>'Diesel_Filter1_(X)'!$L$509</f>
        <v>2.0323017405146704E-7</v>
      </c>
      <c r="M71" s="553">
        <f>'Diesel_Filter1_(X)'!$L$509</f>
        <v>2.0323017405146704E-7</v>
      </c>
      <c r="N71" s="538"/>
      <c r="P71" s="507" t="s">
        <v>590</v>
      </c>
      <c r="Q71" s="560">
        <f>'Diesel_Filter1_(X)'!$S$510</f>
        <v>1.0161508702573354E-6</v>
      </c>
      <c r="R71" s="560">
        <f>'Diesel_Filter1_(X)'!$S$510</f>
        <v>1.0161508702573354E-6</v>
      </c>
      <c r="S71" s="560">
        <f>'Diesel_Filter1_(X)'!$S$510</f>
        <v>1.0161508702573354E-6</v>
      </c>
      <c r="T71" s="559">
        <f>'Diesel_Filter1_(X)'!$S$510</f>
        <v>1.0161508702573354E-6</v>
      </c>
      <c r="U71" s="546"/>
      <c r="W71" s="562" t="s">
        <v>589</v>
      </c>
      <c r="X71" s="554">
        <f>'Diesel_Filter1_(X)'!$AA$509</f>
        <v>2.0323017405146704E-7</v>
      </c>
      <c r="Y71" s="554">
        <f>'Diesel_Filter1_(X)'!$AA$509</f>
        <v>2.0323017405146704E-7</v>
      </c>
      <c r="Z71" s="554">
        <f>'Diesel_Filter1_(X)'!$AA$509</f>
        <v>2.0323017405146704E-7</v>
      </c>
      <c r="AA71" s="553">
        <f>'Diesel_Filter1_(X)'!$AA$509</f>
        <v>2.0323017405146704E-7</v>
      </c>
      <c r="AB71" s="545"/>
    </row>
    <row r="72" spans="1:28" x14ac:dyDescent="0.25">
      <c r="A72" s="564" t="s">
        <v>313</v>
      </c>
      <c r="B72" s="554">
        <f>'Diesel_Filter1_(X)'!$E$516</f>
        <v>5.727395814177708E-9</v>
      </c>
      <c r="C72" s="554">
        <f>'Diesel_Filter1_(X)'!$E$516</f>
        <v>5.727395814177708E-9</v>
      </c>
      <c r="D72" s="554">
        <f>'Diesel_Filter1_(X)'!$E$516</f>
        <v>5.727395814177708E-9</v>
      </c>
      <c r="E72" s="554">
        <f>'Diesel_Filter1_(X)'!$E$516</f>
        <v>5.727395814177708E-9</v>
      </c>
      <c r="F72" s="553">
        <f>'Diesel_Filter1_(X)'!$E$516</f>
        <v>5.727395814177708E-9</v>
      </c>
      <c r="G72" s="538"/>
      <c r="I72" s="555" t="s">
        <v>590</v>
      </c>
      <c r="J72" s="554">
        <f>'Diesel_Filter1_(X)'!$L$510</f>
        <v>1.0161508702573354E-6</v>
      </c>
      <c r="K72" s="554">
        <f>'Diesel_Filter1_(X)'!$L$510</f>
        <v>1.0161508702573354E-6</v>
      </c>
      <c r="L72" s="554">
        <f>'Diesel_Filter1_(X)'!$L$510</f>
        <v>1.0161508702573354E-6</v>
      </c>
      <c r="M72" s="553">
        <f>'Diesel_Filter1_(X)'!$L$510</f>
        <v>1.0161508702573354E-6</v>
      </c>
      <c r="N72" s="538"/>
      <c r="P72" s="507" t="s">
        <v>313</v>
      </c>
      <c r="Q72" s="560">
        <v>0</v>
      </c>
      <c r="R72" s="560">
        <v>0</v>
      </c>
      <c r="S72" s="560">
        <f>'Diesel_Filter1_(X)'!Q516</f>
        <v>5.727395814177708E-9</v>
      </c>
      <c r="T72" s="559">
        <v>0</v>
      </c>
      <c r="U72" s="545"/>
      <c r="W72" s="562" t="s">
        <v>590</v>
      </c>
      <c r="X72" s="554">
        <f>'Diesel_Filter1_(X)'!$AA$510</f>
        <v>1.0161508702573354E-6</v>
      </c>
      <c r="Y72" s="554">
        <f>'Diesel_Filter1_(X)'!$AA$510</f>
        <v>1.0161508702573354E-6</v>
      </c>
      <c r="Z72" s="554">
        <f>'Diesel_Filter1_(X)'!$AA$510</f>
        <v>1.0161508702573354E-6</v>
      </c>
      <c r="AA72" s="553">
        <f>'Diesel_Filter1_(X)'!$AA$510</f>
        <v>1.0161508702573354E-6</v>
      </c>
      <c r="AB72" s="545"/>
    </row>
    <row r="73" spans="1:28" x14ac:dyDescent="0.25">
      <c r="A73" s="564" t="s">
        <v>319</v>
      </c>
      <c r="B73" s="554">
        <f>'Diesel_Filter1_(X)'!$E$517</f>
        <v>8.8682257767912889E-8</v>
      </c>
      <c r="C73" s="554">
        <f>'Diesel_Filter1_(X)'!$E$517</f>
        <v>8.8682257767912889E-8</v>
      </c>
      <c r="D73" s="554">
        <f>'Diesel_Filter1_(X)'!$E$517</f>
        <v>8.8682257767912889E-8</v>
      </c>
      <c r="E73" s="554">
        <f>'Diesel_Filter1_(X)'!$E$517</f>
        <v>8.8682257767912889E-8</v>
      </c>
      <c r="F73" s="553">
        <f>'Diesel_Filter1_(X)'!$E$517</f>
        <v>8.8682257767912889E-8</v>
      </c>
      <c r="G73" s="538"/>
      <c r="I73" s="555" t="s">
        <v>368</v>
      </c>
      <c r="J73" s="554">
        <f>'Diesel_Filter1_(X)'!$L$511</f>
        <v>5.5426411104945561E-4</v>
      </c>
      <c r="K73" s="554">
        <f>'Diesel_Filter1_(X)'!$L$511</f>
        <v>5.5426411104945561E-4</v>
      </c>
      <c r="L73" s="554">
        <f>'Diesel_Filter1_(X)'!$L$511</f>
        <v>5.5426411104945561E-4</v>
      </c>
      <c r="M73" s="553">
        <f>'Diesel_Filter1_(X)'!$L$511</f>
        <v>5.5426411104945561E-4</v>
      </c>
      <c r="N73" s="538"/>
      <c r="P73" s="507" t="s">
        <v>319</v>
      </c>
      <c r="Q73" s="560">
        <f>'Diesel_Filter1_(X)'!$S$517</f>
        <v>8.8682257767912889E-8</v>
      </c>
      <c r="R73" s="560">
        <f>'Diesel_Filter1_(X)'!$S$517</f>
        <v>8.8682257767912889E-8</v>
      </c>
      <c r="S73" s="560">
        <f>'Diesel_Filter1_(X)'!$S$517</f>
        <v>8.8682257767912889E-8</v>
      </c>
      <c r="T73" s="559">
        <f>'Diesel_Filter1_(X)'!$S$517</f>
        <v>8.8682257767912889E-8</v>
      </c>
      <c r="U73" s="545"/>
      <c r="W73" s="562" t="s">
        <v>313</v>
      </c>
      <c r="X73" s="554">
        <f>'Diesel_Filter1_(X)'!$AA$516</f>
        <v>5.727395814177708E-9</v>
      </c>
      <c r="Y73" s="554">
        <f>'Diesel_Filter1_(X)'!$AA$516</f>
        <v>5.727395814177708E-9</v>
      </c>
      <c r="Z73" s="554">
        <f>'Diesel_Filter1_(X)'!$AA$516</f>
        <v>5.727395814177708E-9</v>
      </c>
      <c r="AA73" s="553">
        <f>'Diesel_Filter1_(X)'!$AA$516</f>
        <v>5.727395814177708E-9</v>
      </c>
      <c r="AB73" s="545"/>
    </row>
    <row r="74" spans="1:28" x14ac:dyDescent="0.25">
      <c r="A74" s="564" t="s">
        <v>326</v>
      </c>
      <c r="B74" s="554">
        <f>'Diesel_Filter1_(X)'!$E$518</f>
        <v>2.0323017405146704E-7</v>
      </c>
      <c r="C74" s="554">
        <f>'Diesel_Filter1_(X)'!$E$518</f>
        <v>2.0323017405146704E-7</v>
      </c>
      <c r="D74" s="554">
        <f>'Diesel_Filter1_(X)'!$E$518</f>
        <v>2.0323017405146704E-7</v>
      </c>
      <c r="E74" s="554">
        <f>'Diesel_Filter1_(X)'!$E$518</f>
        <v>2.0323017405146704E-7</v>
      </c>
      <c r="F74" s="553">
        <f>'Diesel_Filter1_(X)'!$E$518</f>
        <v>2.0323017405146704E-7</v>
      </c>
      <c r="G74" s="538"/>
      <c r="I74" s="555" t="s">
        <v>591</v>
      </c>
      <c r="J74" s="554">
        <f>'Diesel_Filter1_(X)'!$L$512</f>
        <v>3.5581216768820493E-11</v>
      </c>
      <c r="K74" s="554">
        <f>'Diesel_Filter1_(X)'!$L$512</f>
        <v>3.5581216768820493E-11</v>
      </c>
      <c r="L74" s="554">
        <f>'Diesel_Filter1_(X)'!$L$512</f>
        <v>3.5581216768820493E-11</v>
      </c>
      <c r="M74" s="553">
        <f>'Diesel_Filter1_(X)'!$L$512</f>
        <v>3.5581216768820493E-11</v>
      </c>
      <c r="N74" s="538"/>
      <c r="P74" s="507" t="s">
        <v>326</v>
      </c>
      <c r="Q74" s="560">
        <f>'Diesel_Filter1_(X)'!$S$518</f>
        <v>2.0323017405146704E-7</v>
      </c>
      <c r="R74" s="560">
        <f>'Diesel_Filter1_(X)'!$S$518</f>
        <v>2.0323017405146704E-7</v>
      </c>
      <c r="S74" s="560">
        <f>'Diesel_Filter1_(X)'!$S$518</f>
        <v>2.0323017405146704E-7</v>
      </c>
      <c r="T74" s="559">
        <f>'Diesel_Filter1_(X)'!$S$518</f>
        <v>2.0323017405146704E-7</v>
      </c>
      <c r="U74" s="545"/>
      <c r="W74" s="562" t="s">
        <v>319</v>
      </c>
      <c r="X74" s="554">
        <f>'Diesel_Filter1_(X)'!$AA$517</f>
        <v>8.8682257767912889E-8</v>
      </c>
      <c r="Y74" s="554">
        <f>'Diesel_Filter1_(X)'!$AA$517</f>
        <v>8.8682257767912889E-8</v>
      </c>
      <c r="Z74" s="554">
        <f>'Diesel_Filter1_(X)'!$AA$517</f>
        <v>8.8682257767912889E-8</v>
      </c>
      <c r="AA74" s="553">
        <f>'Diesel_Filter1_(X)'!$AA$517</f>
        <v>8.8682257767912889E-8</v>
      </c>
      <c r="AB74" s="545"/>
    </row>
    <row r="75" spans="1:28" x14ac:dyDescent="0.25">
      <c r="A75" s="555" t="s">
        <v>593</v>
      </c>
      <c r="B75" s="554">
        <f>'Diesel_Filter1_(X)'!$E$521</f>
        <v>6.096905221544012E-5</v>
      </c>
      <c r="C75" s="554">
        <f>'Diesel_Filter1_(X)'!$E$521</f>
        <v>6.096905221544012E-5</v>
      </c>
      <c r="D75" s="554">
        <f>'Diesel_Filter1_(X)'!$E$521</f>
        <v>6.096905221544012E-5</v>
      </c>
      <c r="E75" s="554">
        <f>'Diesel_Filter1_(X)'!$E$521</f>
        <v>6.096905221544012E-5</v>
      </c>
      <c r="F75" s="553">
        <f>'Diesel_Filter1_(X)'!I521</f>
        <v>1.4041357479919541E-3</v>
      </c>
      <c r="G75" s="538"/>
      <c r="I75" s="555" t="s">
        <v>313</v>
      </c>
      <c r="J75" s="554">
        <f>'Diesel_Filter1_(X)'!$L$516</f>
        <v>5.727395814177708E-9</v>
      </c>
      <c r="K75" s="554">
        <f>'Diesel_Filter1_(X)'!$L$516</f>
        <v>5.727395814177708E-9</v>
      </c>
      <c r="L75" s="554">
        <f>'Diesel_Filter1_(X)'!$L$516</f>
        <v>5.727395814177708E-9</v>
      </c>
      <c r="M75" s="553">
        <f>'Diesel_Filter1_(X)'!$L$516</f>
        <v>5.727395814177708E-9</v>
      </c>
      <c r="N75" s="538"/>
      <c r="P75" s="507" t="s">
        <v>273</v>
      </c>
      <c r="Q75" s="560">
        <f>'Diesel_Filter1_(X)'!$S$519</f>
        <v>8.2215843139002579E-9</v>
      </c>
      <c r="R75" s="560">
        <f>'Diesel_Filter1_(X)'!$S$519</f>
        <v>8.2215843139002579E-9</v>
      </c>
      <c r="S75" s="560">
        <f>'Diesel_Filter1_(X)'!$S$519</f>
        <v>8.2215843139002579E-9</v>
      </c>
      <c r="T75" s="559">
        <f>'Diesel_Filter1_(X)'!$S$519</f>
        <v>8.2215843139002579E-9</v>
      </c>
      <c r="U75" s="545"/>
      <c r="W75" s="562" t="s">
        <v>326</v>
      </c>
      <c r="X75" s="554">
        <f>'Diesel_Filter1_(X)'!$AA$518</f>
        <v>2.0323017405146704E-7</v>
      </c>
      <c r="Y75" s="554">
        <f>'Diesel_Filter1_(X)'!$AA$518</f>
        <v>2.0323017405146704E-7</v>
      </c>
      <c r="Z75" s="554">
        <f>'Diesel_Filter1_(X)'!$AA$518</f>
        <v>2.0323017405146704E-7</v>
      </c>
      <c r="AA75" s="553">
        <f>'Diesel_Filter1_(X)'!$AA$518</f>
        <v>2.0323017405146704E-7</v>
      </c>
      <c r="AB75" s="545"/>
    </row>
    <row r="76" spans="1:28" x14ac:dyDescent="0.25">
      <c r="A76" s="564" t="s">
        <v>282</v>
      </c>
      <c r="B76" s="554">
        <f>'Diesel_Filter1_(X)'!$E$527</f>
        <v>5.1731317031282518E-6</v>
      </c>
      <c r="C76" s="554">
        <f>'Diesel_Filter1_(X)'!$E$527</f>
        <v>5.1731317031282518E-6</v>
      </c>
      <c r="D76" s="554">
        <f>'Diesel_Filter1_(X)'!$E$527</f>
        <v>5.1731317031282518E-6</v>
      </c>
      <c r="E76" s="554">
        <f>'Diesel_Filter1_(X)'!H527</f>
        <v>1.8660225071998342E-5</v>
      </c>
      <c r="F76" s="553">
        <f>'Diesel_Filter1_(X)'!$E$527</f>
        <v>5.1731317031282518E-6</v>
      </c>
      <c r="G76" s="538"/>
      <c r="I76" s="555" t="s">
        <v>319</v>
      </c>
      <c r="J76" s="554">
        <f>'Diesel_Filter1_(X)'!$L$517</f>
        <v>8.8682257767912889E-8</v>
      </c>
      <c r="K76" s="554">
        <f>'Diesel_Filter1_(X)'!$L$517</f>
        <v>8.8682257767912889E-8</v>
      </c>
      <c r="L76" s="554">
        <f>'Diesel_Filter1_(X)'!$L$517</f>
        <v>8.8682257767912889E-8</v>
      </c>
      <c r="M76" s="553">
        <f>'Diesel_Filter1_(X)'!$L$517</f>
        <v>8.8682257767912889E-8</v>
      </c>
      <c r="N76" s="538"/>
      <c r="P76" s="561" t="s">
        <v>593</v>
      </c>
      <c r="Q76" s="560">
        <f>'Diesel_Filter1_(X)'!$S$521</f>
        <v>6.096905221544012E-5</v>
      </c>
      <c r="R76" s="560">
        <f>'Diesel_Filter1_(X)'!$S$521</f>
        <v>6.096905221544012E-5</v>
      </c>
      <c r="S76" s="560">
        <f>'Diesel_Filter1_(X)'!$S$521</f>
        <v>6.096905221544012E-5</v>
      </c>
      <c r="T76" s="559">
        <f>'Diesel_Filter1_(X)'!T521</f>
        <v>1.4041357479919541E-3</v>
      </c>
      <c r="U76" s="545"/>
      <c r="W76" s="562" t="s">
        <v>593</v>
      </c>
      <c r="X76" s="554">
        <f>'Diesel_Filter1_(X)'!$AA$521</f>
        <v>6.096905221544012E-5</v>
      </c>
      <c r="Y76" s="554">
        <f>'Diesel_Filter1_(X)'!$AA$521</f>
        <v>6.096905221544012E-5</v>
      </c>
      <c r="Z76" s="554">
        <f>'Diesel_Filter1_(X)'!$AA$521</f>
        <v>6.096905221544012E-5</v>
      </c>
      <c r="AA76" s="553">
        <f>'Diesel_Filter1_(X)'!AD521</f>
        <v>1.4041357479919541E-3</v>
      </c>
      <c r="AB76" s="545"/>
    </row>
    <row r="77" spans="1:28" x14ac:dyDescent="0.25">
      <c r="A77" s="564" t="s">
        <v>328</v>
      </c>
      <c r="B77" s="554">
        <f>'Diesel_Filter1_(X)'!$E$530</f>
        <v>2.5865658515641264E-7</v>
      </c>
      <c r="C77" s="554">
        <f>'Diesel_Filter1_(X)'!$E$530</f>
        <v>2.5865658515641264E-7</v>
      </c>
      <c r="D77" s="554">
        <f>'Diesel_Filter1_(X)'!$E$530</f>
        <v>2.5865658515641264E-7</v>
      </c>
      <c r="E77" s="554">
        <f>'Diesel_Filter1_(X)'!$E$530</f>
        <v>2.5865658515641264E-7</v>
      </c>
      <c r="F77" s="553">
        <f>'Diesel_Filter1_(X)'!$E$530</f>
        <v>2.5865658515641264E-7</v>
      </c>
      <c r="G77" s="538"/>
      <c r="I77" s="555" t="s">
        <v>326</v>
      </c>
      <c r="J77" s="554">
        <f>'Diesel_Filter1_(X)'!$L$518</f>
        <v>2.0323017405146704E-7</v>
      </c>
      <c r="K77" s="554">
        <f>'Diesel_Filter1_(X)'!$L$518</f>
        <v>2.0323017405146704E-7</v>
      </c>
      <c r="L77" s="554">
        <f>'Diesel_Filter1_(X)'!$L$518</f>
        <v>2.0323017405146704E-7</v>
      </c>
      <c r="M77" s="553">
        <f>'Diesel_Filter1_(X)'!$L$518</f>
        <v>2.0323017405146704E-7</v>
      </c>
      <c r="N77" s="538"/>
      <c r="P77" s="507" t="s">
        <v>282</v>
      </c>
      <c r="Q77" s="560">
        <f>'Diesel_Filter1_(X)'!$S$527</f>
        <v>5.1731317031282518E-6</v>
      </c>
      <c r="R77" s="560">
        <f>'Diesel_Filter1_(X)'!$S$527</f>
        <v>5.1731317031282518E-6</v>
      </c>
      <c r="S77" s="560">
        <f>'Diesel_Filter1_(X)'!$S$527</f>
        <v>5.1731317031282518E-6</v>
      </c>
      <c r="T77" s="559">
        <f>'Diesel_Filter1_(X)'!$S$527</f>
        <v>5.1731317031282518E-6</v>
      </c>
      <c r="U77" s="545"/>
      <c r="W77" s="562" t="s">
        <v>282</v>
      </c>
      <c r="X77" s="554">
        <f>'Diesel_Filter1_(X)'!$AA$527</f>
        <v>5.1731317031282518E-6</v>
      </c>
      <c r="Y77" s="554">
        <f>'Diesel_Filter1_(X)'!$AA$527</f>
        <v>5.1731317031282518E-6</v>
      </c>
      <c r="Z77" s="554">
        <f>'Diesel_Filter1_(X)'!$AA$527</f>
        <v>5.1731317031282518E-6</v>
      </c>
      <c r="AA77" s="553">
        <f>'Diesel_Filter1_(X)'!$AA$527</f>
        <v>5.1731317031282518E-6</v>
      </c>
      <c r="AB77" s="545"/>
    </row>
    <row r="78" spans="1:28" x14ac:dyDescent="0.25">
      <c r="A78" s="564" t="s">
        <v>330</v>
      </c>
      <c r="B78" s="554">
        <f>'Diesel_Filter1_(X)'!$E$531</f>
        <v>1.4595621590969001E-5</v>
      </c>
      <c r="C78" s="554">
        <f>'Diesel_Filter1_(X)'!$E$531</f>
        <v>1.4595621590969001E-5</v>
      </c>
      <c r="D78" s="554">
        <f>'Diesel_Filter1_(X)'!$E$531</f>
        <v>1.4595621590969001E-5</v>
      </c>
      <c r="E78" s="554">
        <f>'Diesel_Filter1_(X)'!$E$531</f>
        <v>1.4595621590969001E-5</v>
      </c>
      <c r="F78" s="553">
        <f>'Diesel_Filter1_(X)'!$E$531</f>
        <v>1.4595621590969001E-5</v>
      </c>
      <c r="G78" s="538"/>
      <c r="I78" s="555" t="s">
        <v>273</v>
      </c>
      <c r="J78" s="554">
        <f>'Diesel_Filter1_(X)'!$L$519</f>
        <v>2.1348730061292297E-10</v>
      </c>
      <c r="K78" s="554">
        <f>'Diesel_Filter1_(X)'!$L$519</f>
        <v>2.1348730061292297E-10</v>
      </c>
      <c r="L78" s="554">
        <f>'Diesel_Filter1_(X)'!$L$519</f>
        <v>2.1348730061292297E-10</v>
      </c>
      <c r="M78" s="553">
        <f>'Diesel_Filter1_(X)'!$L$519</f>
        <v>2.1348730061292297E-10</v>
      </c>
      <c r="N78" s="538"/>
      <c r="P78" s="507" t="s">
        <v>328</v>
      </c>
      <c r="Q78" s="560">
        <f>'Diesel_Filter1_(X)'!$S$530</f>
        <v>2.5865658515641264E-7</v>
      </c>
      <c r="R78" s="560">
        <f>'Diesel_Filter1_(X)'!$S$530</f>
        <v>2.5865658515641264E-7</v>
      </c>
      <c r="S78" s="560">
        <f>'Diesel_Filter1_(X)'!$S$530</f>
        <v>2.5865658515641264E-7</v>
      </c>
      <c r="T78" s="559">
        <f>'Diesel_Filter1_(X)'!$S$530</f>
        <v>2.5865658515641264E-7</v>
      </c>
      <c r="U78" s="545"/>
      <c r="W78" s="562" t="s">
        <v>328</v>
      </c>
      <c r="X78" s="554">
        <f>'Diesel_Filter1_(X)'!$AA$530</f>
        <v>2.5865658515641264E-7</v>
      </c>
      <c r="Y78" s="554">
        <f>'Diesel_Filter1_(X)'!$AA$530</f>
        <v>2.5865658515641264E-7</v>
      </c>
      <c r="Z78" s="554">
        <f>'Diesel_Filter1_(X)'!$AA$530</f>
        <v>2.5865658515641264E-7</v>
      </c>
      <c r="AA78" s="553">
        <f>'Diesel_Filter1_(X)'!$AA$530</f>
        <v>2.5865658515641264E-7</v>
      </c>
      <c r="AB78" s="545"/>
    </row>
    <row r="79" spans="1:28" x14ac:dyDescent="0.25">
      <c r="A79" s="564" t="s">
        <v>332</v>
      </c>
      <c r="B79" s="554">
        <f>'Diesel_Filter1_(X)'!$E$532</f>
        <v>2.2170564441978222E-8</v>
      </c>
      <c r="C79" s="554">
        <f>'Diesel_Filter1_(X)'!$E$532</f>
        <v>2.2170564441978222E-8</v>
      </c>
      <c r="D79" s="554">
        <f>'Diesel_Filter1_(X)'!$E$532</f>
        <v>2.2170564441978222E-8</v>
      </c>
      <c r="E79" s="554">
        <f>'Diesel_Filter1_(X)'!$E$532</f>
        <v>2.2170564441978222E-8</v>
      </c>
      <c r="F79" s="553">
        <f>'Diesel_Filter1_(X)'!$E$532</f>
        <v>2.2170564441978222E-8</v>
      </c>
      <c r="G79" s="538"/>
      <c r="I79" s="555" t="s">
        <v>593</v>
      </c>
      <c r="J79" s="554">
        <f>'Diesel_Filter1_(X)'!$L$521</f>
        <v>6.096905221544012E-5</v>
      </c>
      <c r="K79" s="554">
        <f>'Diesel_Filter1_(X)'!$L$521</f>
        <v>6.096905221544012E-5</v>
      </c>
      <c r="L79" s="554">
        <f>'Diesel_Filter1_(X)'!$L$521</f>
        <v>6.096905221544012E-5</v>
      </c>
      <c r="M79" s="553">
        <f>'Diesel_Filter1_(X)'!M521</f>
        <v>1.4041357479919541E-3</v>
      </c>
      <c r="N79" s="538"/>
      <c r="P79" s="507" t="s">
        <v>330</v>
      </c>
      <c r="Q79" s="560">
        <f>'Diesel_Filter1_(X)'!$S$531</f>
        <v>1.4595621590969001E-5</v>
      </c>
      <c r="R79" s="560">
        <f>'Diesel_Filter1_(X)'!$S$531</f>
        <v>1.4595621590969001E-5</v>
      </c>
      <c r="S79" s="560">
        <f>'Diesel_Filter1_(X)'!$S$531</f>
        <v>1.4595621590969001E-5</v>
      </c>
      <c r="T79" s="559">
        <f>'Diesel_Filter1_(X)'!$S$531</f>
        <v>1.4595621590969001E-5</v>
      </c>
      <c r="U79" s="545"/>
      <c r="W79" s="562" t="s">
        <v>330</v>
      </c>
      <c r="X79" s="554">
        <f>'Diesel_Filter1_(X)'!$AA$531</f>
        <v>1.4595621590969001E-5</v>
      </c>
      <c r="Y79" s="554">
        <f>'Diesel_Filter1_(X)'!$AA$531</f>
        <v>1.4595621590969001E-5</v>
      </c>
      <c r="Z79" s="554">
        <f>'Diesel_Filter1_(X)'!$AA$531</f>
        <v>1.4595621590969001E-5</v>
      </c>
      <c r="AA79" s="553">
        <f>'Diesel_Filter1_(X)'!$AA$531</f>
        <v>1.4595621590969001E-5</v>
      </c>
      <c r="AB79" s="545"/>
    </row>
    <row r="80" spans="1:28" x14ac:dyDescent="0.25">
      <c r="A80" s="564" t="s">
        <v>286</v>
      </c>
      <c r="B80" s="554">
        <f>'Diesel_Filter1_(X)'!$E$534</f>
        <v>6.4664146289103147E-7</v>
      </c>
      <c r="C80" s="554">
        <f>'Diesel_Filter1_(X)'!$E$534</f>
        <v>6.4664146289103147E-7</v>
      </c>
      <c r="D80" s="554">
        <f>'Diesel_Filter1_(X)'!$E$534</f>
        <v>6.4664146289103147E-7</v>
      </c>
      <c r="E80" s="554">
        <f>'Diesel_Filter1_(X)'!$E$534</f>
        <v>6.4664146289103147E-7</v>
      </c>
      <c r="F80" s="553">
        <f>'Diesel_Filter1_(X)'!$E$534</f>
        <v>6.4664146289103147E-7</v>
      </c>
      <c r="G80" s="538"/>
      <c r="I80" s="555" t="s">
        <v>280</v>
      </c>
      <c r="J80" s="554">
        <f>'Diesel_Filter1_(X)'!$L$525</f>
        <v>1.1148781254230421E-9</v>
      </c>
      <c r="K80" s="554">
        <f>'Diesel_Filter1_(X)'!$L$525</f>
        <v>1.1148781254230421E-9</v>
      </c>
      <c r="L80" s="554">
        <f>'Diesel_Filter1_(X)'!$L$525</f>
        <v>1.1148781254230421E-9</v>
      </c>
      <c r="M80" s="553">
        <f>'Diesel_Filter1_(X)'!$L$525</f>
        <v>1.1148781254230421E-9</v>
      </c>
      <c r="N80" s="538"/>
      <c r="P80" s="507" t="s">
        <v>332</v>
      </c>
      <c r="Q80" s="560">
        <f>'Diesel_Filter1_(X)'!$S$532</f>
        <v>2.2170564441978222E-8</v>
      </c>
      <c r="R80" s="560">
        <f>'Diesel_Filter1_(X)'!$S$532</f>
        <v>2.2170564441978222E-8</v>
      </c>
      <c r="S80" s="560">
        <f>'Diesel_Filter1_(X)'!$S$532</f>
        <v>2.2170564441978222E-8</v>
      </c>
      <c r="T80" s="559">
        <f>'Diesel_Filter1_(X)'!$S$532</f>
        <v>2.2170564441978222E-8</v>
      </c>
      <c r="U80" s="545"/>
      <c r="W80" s="562" t="s">
        <v>332</v>
      </c>
      <c r="X80" s="554">
        <f>'Diesel_Filter1_(X)'!$AA$532</f>
        <v>2.2170564441978222E-8</v>
      </c>
      <c r="Y80" s="554">
        <f>'Diesel_Filter1_(X)'!$AA$532</f>
        <v>2.2170564441978222E-8</v>
      </c>
      <c r="Z80" s="554">
        <f>'Diesel_Filter1_(X)'!$AA$532</f>
        <v>2.2170564441978222E-8</v>
      </c>
      <c r="AA80" s="553">
        <f>'Diesel_Filter1_(X)'!$AA$532</f>
        <v>2.2170564441978222E-8</v>
      </c>
      <c r="AB80" s="545"/>
    </row>
    <row r="81" spans="1:28" ht="18" x14ac:dyDescent="0.35">
      <c r="A81" s="555" t="s">
        <v>751</v>
      </c>
      <c r="B81" s="554">
        <f>'Diesel_Filter1_(X)'!E535</f>
        <v>0</v>
      </c>
      <c r="C81" s="554">
        <f>'Diesel_Filter1_(X)'!G535</f>
        <v>4.1214510821626184E-4</v>
      </c>
      <c r="D81" s="554">
        <f>'Diesel_Filter1_(X)'!F535</f>
        <v>1.9896660396647123E-4</v>
      </c>
      <c r="E81" s="554">
        <f>'Diesel_Filter1_(X)'!H535</f>
        <v>0</v>
      </c>
      <c r="F81" s="553">
        <f>'Diesel_Filter1_(X)'!I535</f>
        <v>0</v>
      </c>
      <c r="G81" s="538"/>
      <c r="I81" s="555" t="s">
        <v>282</v>
      </c>
      <c r="J81" s="554">
        <f>'Diesel_Filter1_(X)'!$L$527</f>
        <v>5.1731317031282518E-6</v>
      </c>
      <c r="K81" s="554">
        <f>'Diesel_Filter1_(X)'!$L$527</f>
        <v>5.1731317031282518E-6</v>
      </c>
      <c r="L81" s="554">
        <f>'Diesel_Filter1_(X)'!$L$527</f>
        <v>5.1731317031282518E-6</v>
      </c>
      <c r="M81" s="553">
        <f>'Diesel_Filter1_(X)'!$L$527</f>
        <v>5.1731317031282518E-6</v>
      </c>
      <c r="N81" s="538"/>
      <c r="P81" s="507" t="s">
        <v>286</v>
      </c>
      <c r="Q81" s="560">
        <f>'Diesel_Filter1_(X)'!$S$534</f>
        <v>6.4664146289103147E-7</v>
      </c>
      <c r="R81" s="560">
        <f>'Diesel_Filter1_(X)'!$S$534</f>
        <v>6.4664146289103147E-7</v>
      </c>
      <c r="S81" s="560">
        <f>'Diesel_Filter1_(X)'!$S$534</f>
        <v>6.4664146289103147E-7</v>
      </c>
      <c r="T81" s="559">
        <f>'Diesel_Filter1_(X)'!$S$534</f>
        <v>6.4664146289103147E-7</v>
      </c>
      <c r="U81" s="545"/>
      <c r="W81" s="562" t="s">
        <v>286</v>
      </c>
      <c r="X81" s="554">
        <f>'Diesel_Filter1_(X)'!$AA$534</f>
        <v>6.4664146289103147E-7</v>
      </c>
      <c r="Y81" s="554">
        <f>'Diesel_Filter1_(X)'!$AA$534</f>
        <v>6.4664146289103147E-7</v>
      </c>
      <c r="Z81" s="554">
        <f>'Diesel_Filter1_(X)'!$AA$534</f>
        <v>6.4664146289103147E-7</v>
      </c>
      <c r="AA81" s="553">
        <f>'Diesel_Filter1_(X)'!$AA$534</f>
        <v>6.4664146289103147E-7</v>
      </c>
      <c r="AB81" s="545"/>
    </row>
    <row r="82" spans="1:28" ht="18" x14ac:dyDescent="0.35">
      <c r="A82" s="564" t="s">
        <v>334</v>
      </c>
      <c r="B82" s="554">
        <f>'Diesel_Filter1_(X)'!$E$536</f>
        <v>8.498716369424987E-8</v>
      </c>
      <c r="C82" s="554">
        <f>'Diesel_Filter1_(X)'!$E$536</f>
        <v>8.498716369424987E-8</v>
      </c>
      <c r="D82" s="554">
        <f>'Diesel_Filter1_(X)'!$E$536</f>
        <v>8.498716369424987E-8</v>
      </c>
      <c r="E82" s="554">
        <f>'Diesel_Filter1_(X)'!$E$536</f>
        <v>8.498716369424987E-8</v>
      </c>
      <c r="F82" s="553">
        <f>'Diesel_Filter1_(X)'!$E$536</f>
        <v>8.498716369424987E-8</v>
      </c>
      <c r="G82" s="538"/>
      <c r="I82" s="555" t="s">
        <v>328</v>
      </c>
      <c r="J82" s="554">
        <f>'Diesel_Filter1_(X)'!$L$530</f>
        <v>2.5865658515641264E-7</v>
      </c>
      <c r="K82" s="554">
        <f>'Diesel_Filter1_(X)'!$L$530</f>
        <v>2.5865658515641264E-7</v>
      </c>
      <c r="L82" s="554">
        <f>'Diesel_Filter1_(X)'!$L$530</f>
        <v>2.5865658515641264E-7</v>
      </c>
      <c r="M82" s="553">
        <f>'Diesel_Filter1_(X)'!$L$530</f>
        <v>2.5865658515641264E-7</v>
      </c>
      <c r="N82" s="538"/>
      <c r="P82" s="561" t="s">
        <v>595</v>
      </c>
      <c r="Q82" s="560">
        <f>'Diesel_Filter1_(X)'!S535</f>
        <v>0</v>
      </c>
      <c r="R82" s="560">
        <f>'Diesel_Filter1_(X)'!R535</f>
        <v>4.1214510821626184E-4</v>
      </c>
      <c r="S82" s="560">
        <f>'Diesel_Filter1_(X)'!Q535</f>
        <v>1.9896660396647123E-4</v>
      </c>
      <c r="T82" s="559">
        <f>'Diesel_Filter1_(X)'!V535</f>
        <v>1.9896660396647123E-4</v>
      </c>
      <c r="U82" s="545"/>
      <c r="W82" s="562" t="s">
        <v>751</v>
      </c>
      <c r="X82" s="554">
        <f>'Diesel_Filter1_(X)'!AA535</f>
        <v>0</v>
      </c>
      <c r="Y82" s="554">
        <f>'Diesel_Filter1_(X)'!AC535</f>
        <v>4.1214510821626184E-4</v>
      </c>
      <c r="Z82" s="554">
        <f>'Diesel_Filter1_(X)'!AB535</f>
        <v>1.9896660396647123E-4</v>
      </c>
      <c r="AA82" s="553">
        <v>0</v>
      </c>
      <c r="AB82" s="545"/>
    </row>
    <row r="83" spans="1:28" ht="18" x14ac:dyDescent="0.35">
      <c r="A83" s="564" t="s">
        <v>752</v>
      </c>
      <c r="B83" s="554">
        <f>'Diesel_Filter1_(X)'!$E$537*'NOx_Species_(X)'!$B$10</f>
        <v>7.376237403588881E-4</v>
      </c>
      <c r="C83" s="554">
        <f>'Diesel_Filter1_(X)'!$G$537*'NOx_Species_(X)'!$B$10</f>
        <v>1.4752474807177754E-4</v>
      </c>
      <c r="D83" s="554">
        <f>'Diesel_Filter1_(X)'!$F$537*'NOx_Species_(X)'!$B$10</f>
        <v>1.4752474807177754E-4</v>
      </c>
      <c r="E83" s="554">
        <f>'Diesel_Filter1_(X)'!$E$537*'NOx_Species_(X)'!$B$10</f>
        <v>7.376237403588881E-4</v>
      </c>
      <c r="F83" s="553">
        <f>'Diesel_Filter1_(X)'!I537*'NOx_Species_(X)'!B10</f>
        <v>2.0117011100696943E-4</v>
      </c>
      <c r="G83" s="538"/>
      <c r="I83" s="555" t="s">
        <v>330</v>
      </c>
      <c r="J83" s="554">
        <f>'Diesel_Filter1_(X)'!$L$531</f>
        <v>1.4595621590969001E-5</v>
      </c>
      <c r="K83" s="554">
        <f>'Diesel_Filter1_(X)'!$L$531</f>
        <v>1.4595621590969001E-5</v>
      </c>
      <c r="L83" s="554">
        <f>'Diesel_Filter1_(X)'!$L$531</f>
        <v>1.4595621590969001E-5</v>
      </c>
      <c r="M83" s="553">
        <f>'Diesel_Filter1_(X)'!$L$531</f>
        <v>1.4595621590969001E-5</v>
      </c>
      <c r="N83" s="538"/>
      <c r="P83" s="566" t="s">
        <v>334</v>
      </c>
      <c r="Q83" s="560">
        <f>'Diesel_Filter1_(X)'!$S$536</f>
        <v>8.498716369424987E-8</v>
      </c>
      <c r="R83" s="560">
        <f>'Diesel_Filter1_(X)'!$S$536</f>
        <v>8.498716369424987E-8</v>
      </c>
      <c r="S83" s="560">
        <f>'Diesel_Filter1_(X)'!$S$536</f>
        <v>8.498716369424987E-8</v>
      </c>
      <c r="T83" s="559">
        <f>'Diesel_Filter1_(X)'!$S$536</f>
        <v>8.498716369424987E-8</v>
      </c>
      <c r="U83" s="545"/>
      <c r="W83" s="562" t="s">
        <v>334</v>
      </c>
      <c r="X83" s="554">
        <f>'Diesel_Filter1_(X)'!$AA$536</f>
        <v>8.498716369424987E-8</v>
      </c>
      <c r="Y83" s="554">
        <f>'Diesel_Filter1_(X)'!$AA$536</f>
        <v>8.498716369424987E-8</v>
      </c>
      <c r="Z83" s="554">
        <f>'Diesel_Filter1_(X)'!$AA$536</f>
        <v>8.498716369424987E-8</v>
      </c>
      <c r="AA83" s="553">
        <f>'Diesel_Filter1_(X)'!$AA$536</f>
        <v>8.498716369424987E-8</v>
      </c>
      <c r="AB83" s="545"/>
    </row>
    <row r="84" spans="1:28" ht="18" x14ac:dyDescent="0.35">
      <c r="A84" s="564" t="s">
        <v>721</v>
      </c>
      <c r="B84" s="554">
        <f>'Diesel_Filter1_(X)'!$E$537*'NOx_Species_(X)'!$C$10</f>
        <v>1.5520790183758473E-2</v>
      </c>
      <c r="C84" s="554">
        <f>'Diesel_Filter1_(X)'!$G$537*'NOx_Species_(X)'!$C$10</f>
        <v>3.1041580367516934E-3</v>
      </c>
      <c r="D84" s="554">
        <f>'Diesel_Filter1_(X)'!$F$537*'NOx_Species_(X)'!$C$10</f>
        <v>3.1041580367516934E-3</v>
      </c>
      <c r="E84" s="554">
        <f>'Diesel_Filter1_(X)'!$E$537*'NOx_Species_(X)'!$C$10</f>
        <v>1.5520790183758473E-2</v>
      </c>
      <c r="F84" s="567">
        <f>'Diesel_Filter1_(X)'!I537*'NOx_Species_(X)'!C10</f>
        <v>4.2329427773886734E-3</v>
      </c>
      <c r="G84" s="538"/>
      <c r="I84" s="565" t="s">
        <v>332</v>
      </c>
      <c r="J84" s="554">
        <f>'Diesel_Filter1_(X)'!$L$532</f>
        <v>2.2170564441978222E-8</v>
      </c>
      <c r="K84" s="554">
        <f>'Diesel_Filter1_(X)'!$L$532</f>
        <v>2.2170564441978222E-8</v>
      </c>
      <c r="L84" s="554">
        <f>'Diesel_Filter1_(X)'!$L$532</f>
        <v>2.2170564441978222E-8</v>
      </c>
      <c r="M84" s="553">
        <f>'Diesel_Filter1_(X)'!$L$532</f>
        <v>2.2170564441978222E-8</v>
      </c>
      <c r="N84" s="538"/>
      <c r="P84" s="566" t="s">
        <v>737</v>
      </c>
      <c r="Q84" s="560">
        <f>'Diesel_Filter1_(X)'!$S$537*'NOx_Species_(X)'!$B$10</f>
        <v>7.376237403588881E-4</v>
      </c>
      <c r="R84" s="560">
        <f>'Diesel_Filter1_(X)'!$R$537*'NOx_Species_(X)'!$B$10</f>
        <v>1.4752474807177754E-4</v>
      </c>
      <c r="S84" s="560">
        <f>'Diesel_Filter1_(X)'!$Q$537*'NOx_Species_(X)'!$B$10</f>
        <v>1.4752474807177754E-4</v>
      </c>
      <c r="T84" s="559">
        <f>'Diesel_Filter1_(X)'!T537*'NOx_Species_(X)'!B10</f>
        <v>2.0117011100696943E-4</v>
      </c>
      <c r="U84" s="545"/>
      <c r="W84" s="555" t="s">
        <v>752</v>
      </c>
      <c r="X84" s="554">
        <f>'Diesel_Filter1_(X)'!$AA$537*'NOx_Species_(X)'!$B$10</f>
        <v>7.376237403588881E-4</v>
      </c>
      <c r="Y84" s="554">
        <f>'Diesel_Filter1_(X)'!$AC$537*'NOx_Species_(X)'!$B$10</f>
        <v>1.4752474807177754E-4</v>
      </c>
      <c r="Z84" s="554">
        <f>'Diesel_Filter1_(X)'!$AB$537*'NOx_Species_(X)'!$B$10</f>
        <v>1.4752474807177754E-4</v>
      </c>
      <c r="AA84" s="553">
        <f>'Diesel_Filter1_(X)'!AD537*'NOx_Species_(X)'!B10</f>
        <v>2.0117011100696943E-4</v>
      </c>
      <c r="AB84" s="545"/>
    </row>
    <row r="85" spans="1:28" x14ac:dyDescent="0.25">
      <c r="A85" s="735" t="s">
        <v>1351</v>
      </c>
      <c r="B85" s="554">
        <f>'Diesel_Filter1_(X)'!$E$537</f>
        <v>1.6258413924117369E-2</v>
      </c>
      <c r="C85" s="554">
        <f>'Diesel_Filter1_(X)'!$G$537</f>
        <v>3.2516827848234724E-3</v>
      </c>
      <c r="D85" s="554">
        <f>'Diesel_Filter1_(X)'!$F$537</f>
        <v>3.2516827848234724E-3</v>
      </c>
      <c r="E85" s="554">
        <f>'Diesel_Filter1_(X)'!$E$537</f>
        <v>1.6258413924117369E-2</v>
      </c>
      <c r="F85" s="567">
        <f>'Diesel_Filter1_(X)'!I538</f>
        <v>0</v>
      </c>
      <c r="I85" s="565" t="s">
        <v>286</v>
      </c>
      <c r="J85" s="554">
        <f>'Diesel_Filter1_(X)'!$L$534</f>
        <v>6.4664146289103147E-7</v>
      </c>
      <c r="K85" s="554">
        <f>'Diesel_Filter1_(X)'!$L$534</f>
        <v>6.4664146289103147E-7</v>
      </c>
      <c r="L85" s="554">
        <f>'Diesel_Filter1_(X)'!$L$534</f>
        <v>6.4664146289103147E-7</v>
      </c>
      <c r="M85" s="553">
        <f>'Diesel_Filter1_(X)'!$L$534</f>
        <v>6.4664146289103147E-7</v>
      </c>
      <c r="N85" s="538"/>
      <c r="P85" s="566" t="s">
        <v>721</v>
      </c>
      <c r="Q85" s="560">
        <f>'Diesel_Filter1_(X)'!$S$537*'NOx_Species_(X)'!$C$10</f>
        <v>1.5520790183758473E-2</v>
      </c>
      <c r="R85" s="560">
        <f>'Diesel_Filter1_(X)'!$R$537*'NOx_Species_(X)'!$C$10</f>
        <v>3.1041580367516934E-3</v>
      </c>
      <c r="S85" s="560">
        <f>'Diesel_Filter1_(X)'!$Q$537*'NOx_Species_(X)'!$C$10</f>
        <v>3.1041580367516934E-3</v>
      </c>
      <c r="T85" s="559">
        <f>'Diesel_Filter1_(X)'!T537*'NOx_Species_(X)'!C10</f>
        <v>4.2329427773886734E-3</v>
      </c>
      <c r="U85" s="545"/>
      <c r="W85" s="555" t="s">
        <v>721</v>
      </c>
      <c r="X85" s="554">
        <f>'Diesel_Filter1_(X)'!$AA$537*'NOx_Species_(X)'!$C$10</f>
        <v>1.5520790183758473E-2</v>
      </c>
      <c r="Y85" s="554">
        <f>'Diesel_Filter1_(X)'!$AC$537*'NOx_Species_(X)'!$C$10</f>
        <v>3.1041580367516934E-3</v>
      </c>
      <c r="Z85" s="554">
        <f>'Diesel_Filter1_(X)'!$AB$537*'NOx_Species_(X)'!$C$10</f>
        <v>3.1041580367516934E-3</v>
      </c>
      <c r="AA85" s="553">
        <f>'Diesel_Filter1_(X)'!AD537*'NOx_Species_(X)'!C10</f>
        <v>4.2329427773886734E-3</v>
      </c>
      <c r="AB85" s="545"/>
    </row>
    <row r="86" spans="1:28" ht="18" x14ac:dyDescent="0.35">
      <c r="A86" s="507" t="s">
        <v>1038</v>
      </c>
      <c r="B86" s="560">
        <f t="shared" ref="B86:F87" si="4">B99-B100</f>
        <v>1.2378565146771214E-5</v>
      </c>
      <c r="C86" s="560">
        <f t="shared" si="4"/>
        <v>1.2378565146771214E-5</v>
      </c>
      <c r="D86" s="560">
        <f t="shared" si="4"/>
        <v>1.2378565146771214E-5</v>
      </c>
      <c r="E86" s="560">
        <f t="shared" si="4"/>
        <v>1.2378565146771214E-5</v>
      </c>
      <c r="F86" s="563">
        <f t="shared" si="4"/>
        <v>1.2378565146771214E-5</v>
      </c>
      <c r="I86" s="565" t="s">
        <v>751</v>
      </c>
      <c r="J86" s="554">
        <f>'Diesel_Filter1_(X)'!L535</f>
        <v>0</v>
      </c>
      <c r="K86" s="554">
        <f>'Diesel_Filter1_(X)'!J535</f>
        <v>4.1214510821626184E-4</v>
      </c>
      <c r="L86" s="554">
        <f>'Diesel_Filter1_(X)'!K535</f>
        <v>1.9896660396647123E-4</v>
      </c>
      <c r="M86" s="553">
        <f>'Diesel_Filter1_(X)'!O535</f>
        <v>4.1214510821626184E-4</v>
      </c>
      <c r="N86" s="538"/>
      <c r="P86" s="735" t="s">
        <v>1351</v>
      </c>
      <c r="Q86" s="560">
        <f>'Diesel_Filter1_(X)'!$S$537</f>
        <v>1.6258413924117369E-2</v>
      </c>
      <c r="R86" s="560">
        <f>'Diesel_Filter1_(X)'!$R$537</f>
        <v>3.2516827848234724E-3</v>
      </c>
      <c r="S86" s="560">
        <f>'Diesel_Filter1_(X)'!$Q$537</f>
        <v>3.2516827848234724E-3</v>
      </c>
      <c r="T86" s="559">
        <f>'Diesel_Filter1_(X)'!T538</f>
        <v>0</v>
      </c>
      <c r="U86" s="545"/>
      <c r="W86" s="735" t="s">
        <v>1351</v>
      </c>
      <c r="X86" s="554">
        <f>'Diesel_Filter1_(X)'!$AA$537</f>
        <v>1.6258413924117369E-2</v>
      </c>
      <c r="Y86" s="554">
        <f>'Diesel_Filter1_(X)'!$AC$537</f>
        <v>3.2516827848234724E-3</v>
      </c>
      <c r="Z86" s="554">
        <f>'Diesel_Filter1_(X)'!$AB$537</f>
        <v>3.2516827848234724E-3</v>
      </c>
      <c r="AA86" s="553">
        <f>'Diesel_Filter1_(X)'!AD538</f>
        <v>0</v>
      </c>
      <c r="AB86" s="545"/>
    </row>
    <row r="87" spans="1:28" x14ac:dyDescent="0.25">
      <c r="A87" s="507" t="s">
        <v>1033</v>
      </c>
      <c r="B87" s="560">
        <f t="shared" si="4"/>
        <v>4.8036222957619325E-6</v>
      </c>
      <c r="C87" s="560">
        <f t="shared" si="4"/>
        <v>4.8036222957619325E-6</v>
      </c>
      <c r="D87" s="560">
        <f t="shared" si="4"/>
        <v>4.8036222957619325E-6</v>
      </c>
      <c r="E87" s="560">
        <f t="shared" si="4"/>
        <v>4.8036222957619325E-6</v>
      </c>
      <c r="F87" s="559">
        <f t="shared" si="4"/>
        <v>4.8036222957619325E-6</v>
      </c>
      <c r="I87" s="565" t="s">
        <v>334</v>
      </c>
      <c r="J87" s="554">
        <f>'Diesel_Filter1_(X)'!$L$536</f>
        <v>8.498716369424987E-8</v>
      </c>
      <c r="K87" s="554">
        <f>'Diesel_Filter1_(X)'!$L$536</f>
        <v>8.498716369424987E-8</v>
      </c>
      <c r="L87" s="554">
        <f>'Diesel_Filter1_(X)'!$L$536</f>
        <v>8.498716369424987E-8</v>
      </c>
      <c r="M87" s="553">
        <f>'Diesel_Filter1_(X)'!$L$536</f>
        <v>8.498716369424987E-8</v>
      </c>
      <c r="N87" s="538"/>
      <c r="P87" s="507" t="s">
        <v>1038</v>
      </c>
      <c r="Q87" s="560">
        <f t="shared" ref="Q87:T88" si="5">Q100-Q101</f>
        <v>1.2378565146771214E-5</v>
      </c>
      <c r="R87" s="560">
        <f t="shared" si="5"/>
        <v>1.2378565146771214E-5</v>
      </c>
      <c r="S87" s="560">
        <f t="shared" si="5"/>
        <v>1.2378565146771214E-5</v>
      </c>
      <c r="T87" s="563">
        <f t="shared" si="5"/>
        <v>1.2378565146771214E-5</v>
      </c>
      <c r="U87" s="545"/>
      <c r="W87" s="561" t="s">
        <v>1038</v>
      </c>
      <c r="X87" s="560">
        <f>X100-X101</f>
        <v>1.2378565146771214E-5</v>
      </c>
      <c r="Y87" s="560">
        <f>Y100-Y101</f>
        <v>1.2378565146771214E-5</v>
      </c>
      <c r="Z87" s="560">
        <f>Z100-Z101</f>
        <v>1.2378565146771214E-5</v>
      </c>
      <c r="AA87" s="563">
        <f>AA100-AA101</f>
        <v>1.2378565146771214E-5</v>
      </c>
      <c r="AB87" s="545"/>
    </row>
    <row r="88" spans="1:28" ht="18" x14ac:dyDescent="0.35">
      <c r="A88" s="507" t="s">
        <v>930</v>
      </c>
      <c r="B88" s="560">
        <f>B101</f>
        <v>2.0452345697724911E-4</v>
      </c>
      <c r="C88" s="560">
        <f>C101</f>
        <v>2.0452345697724911E-4</v>
      </c>
      <c r="D88" s="560">
        <f>D101</f>
        <v>2.0452345697724911E-4</v>
      </c>
      <c r="E88" s="560">
        <f>E101</f>
        <v>2.0452345697724911E-4</v>
      </c>
      <c r="F88" s="563">
        <f>F101</f>
        <v>2.0452345697724911E-4</v>
      </c>
      <c r="I88" s="565" t="s">
        <v>752</v>
      </c>
      <c r="J88" s="554">
        <f>'Diesel_Filter1_(X)'!$L$537*'NOx_Species_(X)'!$B$10</f>
        <v>7.376237403588881E-4</v>
      </c>
      <c r="K88" s="554">
        <f>'Diesel_Filter1_(X)'!$J$537*'NOx_Species_(X)'!$B$10</f>
        <v>1.4752474807177754E-4</v>
      </c>
      <c r="L88" s="554">
        <f>'Diesel_Filter1_(X)'!$K$537*'NOx_Species_(X)'!$B$10</f>
        <v>1.4752474807177754E-4</v>
      </c>
      <c r="M88" s="553">
        <f>'Diesel_Filter1_(X)'!M537*'NOx_Species_(X)'!B10</f>
        <v>2.0117011100696943E-4</v>
      </c>
      <c r="N88" s="538"/>
      <c r="P88" s="507" t="s">
        <v>1033</v>
      </c>
      <c r="Q88" s="560">
        <f t="shared" si="5"/>
        <v>4.8036222957619325E-6</v>
      </c>
      <c r="R88" s="560">
        <f t="shared" si="5"/>
        <v>4.8036222957619325E-6</v>
      </c>
      <c r="S88" s="560">
        <f t="shared" si="5"/>
        <v>4.8036222957619325E-6</v>
      </c>
      <c r="T88" s="563">
        <f t="shared" si="5"/>
        <v>4.8036222957619325E-6</v>
      </c>
      <c r="U88" s="545"/>
      <c r="W88" s="561" t="s">
        <v>1033</v>
      </c>
      <c r="X88" s="560">
        <f t="shared" ref="X88:AA88" si="6">X101-X102</f>
        <v>4.8036222957619325E-6</v>
      </c>
      <c r="Y88" s="560">
        <f t="shared" si="6"/>
        <v>4.8036222957619325E-6</v>
      </c>
      <c r="Z88" s="560">
        <f t="shared" si="6"/>
        <v>4.8036222957619325E-6</v>
      </c>
      <c r="AA88" s="563">
        <f t="shared" si="6"/>
        <v>4.8036222957619325E-6</v>
      </c>
      <c r="AB88" s="545"/>
    </row>
    <row r="89" spans="1:28" x14ac:dyDescent="0.25">
      <c r="A89" s="507" t="s">
        <v>1031</v>
      </c>
      <c r="B89" s="560">
        <f>B101*'Black Carbon_(X)'!$D$11</f>
        <v>1.5748306187248181E-4</v>
      </c>
      <c r="C89" s="560">
        <f>C101*'Black Carbon_(X)'!$D$11</f>
        <v>1.5748306187248181E-4</v>
      </c>
      <c r="D89" s="560">
        <f>D101*'Black Carbon_(X)'!$D$11</f>
        <v>1.5748306187248181E-4</v>
      </c>
      <c r="E89" s="560">
        <f>E101*'Black Carbon_(X)'!$D$11</f>
        <v>1.5748306187248181E-4</v>
      </c>
      <c r="F89" s="563">
        <f>F101*'Black Carbon_(X)'!$D$11</f>
        <v>1.5748306187248181E-4</v>
      </c>
      <c r="I89" s="565" t="s">
        <v>721</v>
      </c>
      <c r="J89" s="554">
        <f>'Diesel_Filter1_(X)'!$L$537*'NOx_Species_(X)'!$C$10</f>
        <v>1.5520790183758473E-2</v>
      </c>
      <c r="K89" s="554">
        <f>'Diesel_Filter1_(X)'!$J$537*'NOx_Species_(X)'!$C$10</f>
        <v>3.1041580367516934E-3</v>
      </c>
      <c r="L89" s="554">
        <f>'Diesel_Filter1_(X)'!$K$537*'NOx_Species_(X)'!$C$10</f>
        <v>3.1041580367516934E-3</v>
      </c>
      <c r="M89" s="553">
        <f>'Diesel_Filter1_(X)'!M537*'NOx_Species_(X)'!C10</f>
        <v>4.2329427773886734E-3</v>
      </c>
      <c r="N89" s="538"/>
      <c r="P89" s="507" t="s">
        <v>930</v>
      </c>
      <c r="Q89" s="560">
        <f>Q102</f>
        <v>2.0452345697724911E-4</v>
      </c>
      <c r="R89" s="560">
        <f>R102</f>
        <v>2.0452345697724911E-4</v>
      </c>
      <c r="S89" s="560">
        <f>S102</f>
        <v>2.0452345697724911E-4</v>
      </c>
      <c r="T89" s="563">
        <f>T102</f>
        <v>2.0452345697724911E-4</v>
      </c>
      <c r="U89" s="545"/>
      <c r="W89" s="507" t="s">
        <v>930</v>
      </c>
      <c r="X89" s="560">
        <f>X102</f>
        <v>2.0452345697724911E-4</v>
      </c>
      <c r="Y89" s="560">
        <f>Y102</f>
        <v>2.0452345697724911E-4</v>
      </c>
      <c r="Z89" s="560">
        <f>Z102</f>
        <v>2.0452345697724911E-4</v>
      </c>
      <c r="AA89" s="563">
        <f>AA102</f>
        <v>2.0452345697724911E-4</v>
      </c>
      <c r="AB89" s="545"/>
    </row>
    <row r="90" spans="1:28" x14ac:dyDescent="0.25">
      <c r="A90" s="507" t="s">
        <v>1032</v>
      </c>
      <c r="B90" s="560">
        <f>B89*'Black Carbon_(X)'!$C$11</f>
        <v>3.1496612374496365E-5</v>
      </c>
      <c r="C90" s="560">
        <f>C89*'Black Carbon_(X)'!$C$11</f>
        <v>3.1496612374496365E-5</v>
      </c>
      <c r="D90" s="560">
        <f>D89*'Black Carbon_(X)'!$C$11</f>
        <v>3.1496612374496365E-5</v>
      </c>
      <c r="E90" s="560">
        <f>E89*'Black Carbon_(X)'!$C$11</f>
        <v>3.1496612374496365E-5</v>
      </c>
      <c r="F90" s="563">
        <f>F89*'Black Carbon_(X)'!$C$11</f>
        <v>3.1496612374496365E-5</v>
      </c>
      <c r="I90" s="735" t="s">
        <v>1351</v>
      </c>
      <c r="J90" s="554">
        <f>'Diesel_Filter1_(X)'!$L$537</f>
        <v>1.6258413924117369E-2</v>
      </c>
      <c r="K90" s="554">
        <f>'Diesel_Filter1_(X)'!$J$537</f>
        <v>3.2516827848234724E-3</v>
      </c>
      <c r="L90" s="554">
        <f>'Diesel_Filter1_(X)'!$K$537</f>
        <v>3.2516827848234724E-3</v>
      </c>
      <c r="M90" s="553">
        <f>'Diesel_Filter1_(X)'!M538</f>
        <v>0</v>
      </c>
      <c r="N90" s="538"/>
      <c r="P90" s="507" t="s">
        <v>1031</v>
      </c>
      <c r="Q90" s="560">
        <f>Q102*'Black Carbon_(X)'!$D$11</f>
        <v>1.5748306187248181E-4</v>
      </c>
      <c r="R90" s="560">
        <f>R102*'Black Carbon_(X)'!$D$11</f>
        <v>1.5748306187248181E-4</v>
      </c>
      <c r="S90" s="560">
        <f>S102*'Black Carbon_(X)'!$D$11</f>
        <v>1.5748306187248181E-4</v>
      </c>
      <c r="T90" s="563">
        <f>T102*'Black Carbon_(X)'!$D$11</f>
        <v>1.5748306187248181E-4</v>
      </c>
      <c r="U90" s="545"/>
      <c r="W90" s="507" t="s">
        <v>1031</v>
      </c>
      <c r="X90" s="560">
        <f>X102*'Black Carbon_(X)'!$D$11</f>
        <v>1.5748306187248181E-4</v>
      </c>
      <c r="Y90" s="560">
        <f>Y102*'Black Carbon_(X)'!$D$11</f>
        <v>1.5748306187248181E-4</v>
      </c>
      <c r="Z90" s="560">
        <f>Z102*'Black Carbon_(X)'!$D$11</f>
        <v>1.5748306187248181E-4</v>
      </c>
      <c r="AA90" s="563">
        <f>AA102*'Black Carbon_(X)'!$D$11</f>
        <v>1.5748306187248181E-4</v>
      </c>
      <c r="AB90" s="545"/>
    </row>
    <row r="91" spans="1:28" x14ac:dyDescent="0.25">
      <c r="A91" s="564" t="s">
        <v>355</v>
      </c>
      <c r="B91" s="554">
        <f>'Diesel_Filter1_(X)'!$E$547</f>
        <v>7.3901881473260747E-7</v>
      </c>
      <c r="C91" s="554">
        <f>'Diesel_Filter1_(X)'!$E$547</f>
        <v>7.3901881473260747E-7</v>
      </c>
      <c r="D91" s="554">
        <f>'Diesel_Filter1_(X)'!$E$547</f>
        <v>7.3901881473260747E-7</v>
      </c>
      <c r="E91" s="554">
        <f>'Diesel_Filter1_(X)'!$E$547</f>
        <v>7.3901881473260747E-7</v>
      </c>
      <c r="F91" s="553">
        <f>'Diesel_Filter1_(X)'!$E$547</f>
        <v>7.3901881473260747E-7</v>
      </c>
      <c r="I91" s="507" t="s">
        <v>1038</v>
      </c>
      <c r="J91" s="560">
        <f t="shared" ref="J91:M92" si="7">J104-J105</f>
        <v>1.2378565146771214E-5</v>
      </c>
      <c r="K91" s="560">
        <f t="shared" si="7"/>
        <v>1.2378565146771214E-5</v>
      </c>
      <c r="L91" s="560">
        <f t="shared" si="7"/>
        <v>1.2378565146771214E-5</v>
      </c>
      <c r="M91" s="563">
        <f t="shared" si="7"/>
        <v>1.2378565146771214E-5</v>
      </c>
      <c r="N91" s="538"/>
      <c r="P91" s="507" t="s">
        <v>1032</v>
      </c>
      <c r="Q91" s="560">
        <f>Q90*'Black Carbon_(X)'!$C$11</f>
        <v>3.1496612374496365E-5</v>
      </c>
      <c r="R91" s="560">
        <f>R90*'Black Carbon_(X)'!$C$11</f>
        <v>3.1496612374496365E-5</v>
      </c>
      <c r="S91" s="560">
        <f>S90*'Black Carbon_(X)'!$C$11</f>
        <v>3.1496612374496365E-5</v>
      </c>
      <c r="T91" s="563">
        <f>T90*'Black Carbon_(X)'!$C$11</f>
        <v>3.1496612374496365E-5</v>
      </c>
      <c r="U91" s="545"/>
      <c r="W91" s="507" t="s">
        <v>1032</v>
      </c>
      <c r="X91" s="560">
        <f>X90*'Black Carbon_(X)'!$C$11</f>
        <v>3.1496612374496365E-5</v>
      </c>
      <c r="Y91" s="560">
        <f>Y90*'Black Carbon_(X)'!$C$11</f>
        <v>3.1496612374496365E-5</v>
      </c>
      <c r="Z91" s="560">
        <f>Z90*'Black Carbon_(X)'!$C$11</f>
        <v>3.1496612374496365E-5</v>
      </c>
      <c r="AA91" s="563">
        <f>AA90*'Black Carbon_(X)'!$C$11</f>
        <v>3.1496612374496365E-5</v>
      </c>
      <c r="AB91" s="545"/>
    </row>
    <row r="92" spans="1:28" x14ac:dyDescent="0.25">
      <c r="A92" s="564" t="s">
        <v>357</v>
      </c>
      <c r="B92" s="554">
        <f>'Diesel_Filter1_(X)'!$E$550</f>
        <v>4.6188675920787974E-7</v>
      </c>
      <c r="C92" s="554">
        <f>'Diesel_Filter1_(X)'!$E$550</f>
        <v>4.6188675920787974E-7</v>
      </c>
      <c r="D92" s="554">
        <f>'Diesel_Filter1_(X)'!$E$550</f>
        <v>4.6188675920787974E-7</v>
      </c>
      <c r="E92" s="554">
        <f>'Diesel_Filter1_(X)'!$E$550</f>
        <v>4.6188675920787974E-7</v>
      </c>
      <c r="F92" s="553">
        <f>'Diesel_Filter1_(X)'!$E$550</f>
        <v>4.6188675920787974E-7</v>
      </c>
      <c r="G92" s="538"/>
      <c r="I92" s="507" t="s">
        <v>1033</v>
      </c>
      <c r="J92" s="560">
        <f t="shared" si="7"/>
        <v>4.8036222957619325E-6</v>
      </c>
      <c r="K92" s="560">
        <f t="shared" si="7"/>
        <v>4.8036222957619325E-6</v>
      </c>
      <c r="L92" s="560">
        <f t="shared" si="7"/>
        <v>4.8036222957619325E-6</v>
      </c>
      <c r="M92" s="563">
        <f t="shared" si="7"/>
        <v>4.8036222957619325E-6</v>
      </c>
      <c r="N92" s="538"/>
      <c r="P92" s="507" t="s">
        <v>355</v>
      </c>
      <c r="Q92" s="560">
        <f>'Diesel_Filter1_(X)'!$S$547</f>
        <v>7.3901881473260747E-7</v>
      </c>
      <c r="R92" s="560">
        <f>'Diesel_Filter1_(X)'!$S$547</f>
        <v>7.3901881473260747E-7</v>
      </c>
      <c r="S92" s="560">
        <f>'Diesel_Filter1_(X)'!$S$547</f>
        <v>7.3901881473260747E-7</v>
      </c>
      <c r="T92" s="559">
        <f>'Diesel_Filter1_(X)'!$S$547</f>
        <v>7.3901881473260747E-7</v>
      </c>
      <c r="U92" s="545"/>
      <c r="W92" s="562" t="s">
        <v>355</v>
      </c>
      <c r="X92" s="554">
        <f>'Diesel_Filter1_(X)'!$AA$547</f>
        <v>7.3901881473260747E-7</v>
      </c>
      <c r="Y92" s="554">
        <f>'Diesel_Filter1_(X)'!$AA$547</f>
        <v>7.3901881473260747E-7</v>
      </c>
      <c r="Z92" s="554">
        <f>'Diesel_Filter1_(X)'!$AA$547</f>
        <v>7.3901881473260747E-7</v>
      </c>
      <c r="AA92" s="553">
        <f>'Diesel_Filter1_(X)'!$AA$547</f>
        <v>7.3901881473260747E-7</v>
      </c>
      <c r="AB92" s="545"/>
    </row>
    <row r="93" spans="1:28" ht="18" x14ac:dyDescent="0.35">
      <c r="A93" s="564" t="s">
        <v>758</v>
      </c>
      <c r="B93" s="554">
        <f>'Diesel_Filter1_(X)'!$E$551</f>
        <v>6.0969052215440129E-4</v>
      </c>
      <c r="C93" s="554">
        <f>'Diesel_Filter1_(X)'!$E$551</f>
        <v>6.0969052215440129E-4</v>
      </c>
      <c r="D93" s="554">
        <f>'Diesel_Filter1_(X)'!$E$551</f>
        <v>6.0969052215440129E-4</v>
      </c>
      <c r="E93" s="554">
        <f>'Diesel_Filter1_(X)'!$E$551</f>
        <v>6.0969052215440129E-4</v>
      </c>
      <c r="F93" s="553">
        <f>'Diesel_Filter1_(X)'!$E$551</f>
        <v>6.0969052215440129E-4</v>
      </c>
      <c r="G93" s="538"/>
      <c r="I93" s="507" t="s">
        <v>930</v>
      </c>
      <c r="J93" s="560">
        <f>J106</f>
        <v>2.0452345697724911E-4</v>
      </c>
      <c r="K93" s="560">
        <f>K106</f>
        <v>2.0452345697724911E-4</v>
      </c>
      <c r="L93" s="560">
        <f>L106</f>
        <v>2.0452345697724911E-4</v>
      </c>
      <c r="M93" s="563">
        <f>M106</f>
        <v>2.0452345697724911E-4</v>
      </c>
      <c r="N93" s="538"/>
      <c r="P93" s="507" t="s">
        <v>357</v>
      </c>
      <c r="Q93" s="560">
        <f>'Diesel_Filter1_(X)'!$S$550</f>
        <v>4.6188675920787974E-7</v>
      </c>
      <c r="R93" s="560">
        <f>'Diesel_Filter1_(X)'!$S$550</f>
        <v>4.6188675920787974E-7</v>
      </c>
      <c r="S93" s="560">
        <f>'Diesel_Filter1_(X)'!$S$550</f>
        <v>4.6188675920787974E-7</v>
      </c>
      <c r="T93" s="559">
        <f>'Diesel_Filter1_(X)'!$S$550</f>
        <v>4.6188675920787974E-7</v>
      </c>
      <c r="U93" s="545"/>
      <c r="W93" s="562" t="s">
        <v>357</v>
      </c>
      <c r="X93" s="554">
        <f>'Diesel_Filter1_(X)'!$AA$550</f>
        <v>4.6188675920787974E-7</v>
      </c>
      <c r="Y93" s="554">
        <f>'Diesel_Filter1_(X)'!$AA$550</f>
        <v>4.6188675920787974E-7</v>
      </c>
      <c r="Z93" s="554">
        <f>'Diesel_Filter1_(X)'!$AA$550</f>
        <v>4.6188675920787974E-7</v>
      </c>
      <c r="AA93" s="553">
        <f>'Diesel_Filter1_(X)'!$AA$550</f>
        <v>4.6188675920787974E-7</v>
      </c>
      <c r="AB93" s="545"/>
    </row>
    <row r="94" spans="1:28" ht="18" x14ac:dyDescent="0.35">
      <c r="A94" s="555" t="s">
        <v>600</v>
      </c>
      <c r="B94" s="554">
        <f>'Diesel_Filter1_(X)'!$E$554</f>
        <v>7.3901881473260753E-5</v>
      </c>
      <c r="C94" s="554">
        <f>'Diesel_Filter1_(X)'!$E$554</f>
        <v>7.3901881473260753E-5</v>
      </c>
      <c r="D94" s="554">
        <f>'Diesel_Filter1_(X)'!$E$554</f>
        <v>7.3901881473260753E-5</v>
      </c>
      <c r="E94" s="554">
        <f>'Diesel_Filter1_(X)'!$E$554</f>
        <v>7.3901881473260753E-5</v>
      </c>
      <c r="F94" s="553">
        <f>'Diesel_Filter1_(X)'!$E$554</f>
        <v>7.3901881473260753E-5</v>
      </c>
      <c r="G94" s="538"/>
      <c r="I94" s="507" t="s">
        <v>1031</v>
      </c>
      <c r="J94" s="560">
        <f>J106*'Black Carbon_(X)'!$D$11</f>
        <v>1.5748306187248181E-4</v>
      </c>
      <c r="K94" s="560">
        <f>K106*'Black Carbon_(X)'!$D$11</f>
        <v>1.5748306187248181E-4</v>
      </c>
      <c r="L94" s="560">
        <f>L106*'Black Carbon_(X)'!$D$11</f>
        <v>1.5748306187248181E-4</v>
      </c>
      <c r="M94" s="563">
        <f>M106*'Black Carbon_(X)'!$D$11</f>
        <v>1.5748306187248181E-4</v>
      </c>
      <c r="N94" s="538"/>
      <c r="P94" s="507" t="s">
        <v>598</v>
      </c>
      <c r="Q94" s="560">
        <f>'Diesel_Filter1_(X)'!$S$551</f>
        <v>6.0969052215440129E-4</v>
      </c>
      <c r="R94" s="560">
        <f>'Diesel_Filter1_(X)'!$S$551</f>
        <v>6.0969052215440129E-4</v>
      </c>
      <c r="S94" s="560">
        <f>'Diesel_Filter1_(X)'!$S$551</f>
        <v>6.0969052215440129E-4</v>
      </c>
      <c r="T94" s="559">
        <f>'Diesel_Filter1_(X)'!$S$551</f>
        <v>6.0969052215440129E-4</v>
      </c>
      <c r="U94" s="545"/>
      <c r="W94" s="562" t="s">
        <v>758</v>
      </c>
      <c r="X94" s="554">
        <f>'Diesel_Filter1_(X)'!$AA$551</f>
        <v>6.0969052215440129E-4</v>
      </c>
      <c r="Y94" s="554">
        <f>'Diesel_Filter1_(X)'!$AA$551</f>
        <v>6.0969052215440129E-4</v>
      </c>
      <c r="Z94" s="554">
        <f>'Diesel_Filter1_(X)'!$AA$551</f>
        <v>6.0969052215440129E-4</v>
      </c>
      <c r="AA94" s="553">
        <f>'Diesel_Filter1_(X)'!$AA$551</f>
        <v>6.0969052215440129E-4</v>
      </c>
      <c r="AB94" s="545"/>
    </row>
    <row r="95" spans="1:28" x14ac:dyDescent="0.25">
      <c r="A95" s="564" t="s">
        <v>364</v>
      </c>
      <c r="B95" s="554">
        <f>'Diesel_Filter1_(X)'!E557</f>
        <v>7.5749428510092274E-6</v>
      </c>
      <c r="C95" s="554">
        <f>'Diesel_Filter1_(X)'!F557</f>
        <v>0</v>
      </c>
      <c r="D95" s="554">
        <f>'Diesel_Filter1_(X)'!G557</f>
        <v>0</v>
      </c>
      <c r="E95" s="554">
        <f>'Diesel_Filter1_(X)'!H557</f>
        <v>0</v>
      </c>
      <c r="F95" s="553">
        <f>'Diesel_Filter1_(X)'!I557</f>
        <v>0</v>
      </c>
      <c r="G95" s="538"/>
      <c r="I95" s="507" t="s">
        <v>1032</v>
      </c>
      <c r="J95" s="560">
        <f>J94*'Black Carbon_(X)'!$C$11</f>
        <v>3.1496612374496365E-5</v>
      </c>
      <c r="K95" s="560">
        <f>K94*'Black Carbon_(X)'!$C$11</f>
        <v>3.1496612374496365E-5</v>
      </c>
      <c r="L95" s="560">
        <f>L94*'Black Carbon_(X)'!$C$11</f>
        <v>3.1496612374496365E-5</v>
      </c>
      <c r="M95" s="563">
        <f>M94*'Black Carbon_(X)'!$C$11</f>
        <v>3.1496612374496365E-5</v>
      </c>
      <c r="N95" s="538"/>
      <c r="P95" s="561" t="s">
        <v>600</v>
      </c>
      <c r="Q95" s="560">
        <f>'Diesel_Filter1_(X)'!$S$554</f>
        <v>7.3901881473260753E-5</v>
      </c>
      <c r="R95" s="560">
        <f>'Diesel_Filter1_(X)'!$S$554</f>
        <v>7.3901881473260753E-5</v>
      </c>
      <c r="S95" s="560">
        <f>'Diesel_Filter1_(X)'!$S$554</f>
        <v>7.3901881473260753E-5</v>
      </c>
      <c r="T95" s="559">
        <f>'Diesel_Filter1_(X)'!$S$554</f>
        <v>7.3901881473260753E-5</v>
      </c>
      <c r="U95" s="545"/>
      <c r="W95" s="562" t="s">
        <v>600</v>
      </c>
      <c r="X95" s="554">
        <f>'Diesel_Filter1_(X)'!$AA$554</f>
        <v>7.3901881473260753E-5</v>
      </c>
      <c r="Y95" s="554">
        <f>'Diesel_Filter1_(X)'!$AA$554</f>
        <v>7.3901881473260753E-5</v>
      </c>
      <c r="Z95" s="554">
        <f>'Diesel_Filter1_(X)'!$AA$554</f>
        <v>7.3901881473260753E-5</v>
      </c>
      <c r="AA95" s="553">
        <f>'Diesel_Filter1_(X)'!$AA$554</f>
        <v>7.3901881473260753E-5</v>
      </c>
      <c r="AB95" s="545"/>
    </row>
    <row r="96" spans="1:28" ht="18" x14ac:dyDescent="0.35">
      <c r="A96" s="555" t="s">
        <v>759</v>
      </c>
      <c r="B96" s="554">
        <f>Diesel_GHG!$J$32</f>
        <v>3.1989846278210283</v>
      </c>
      <c r="C96" s="554">
        <f>Diesel_GHG!$J$32</f>
        <v>3.1989846278210283</v>
      </c>
      <c r="D96" s="554">
        <f>Diesel_GHG!$J$32</f>
        <v>3.1989846278210283</v>
      </c>
      <c r="E96" s="554">
        <f>Diesel_GHG!$J$32</f>
        <v>3.1989846278210283</v>
      </c>
      <c r="F96" s="553">
        <f>Diesel_GHG!$J$32</f>
        <v>3.1989846278210283</v>
      </c>
      <c r="G96" s="538"/>
      <c r="I96" s="555" t="s">
        <v>355</v>
      </c>
      <c r="J96" s="554">
        <f>'Diesel_Filter1_(X)'!$L$547</f>
        <v>7.3901881473260747E-7</v>
      </c>
      <c r="K96" s="554">
        <f>'Diesel_Filter1_(X)'!$L$547</f>
        <v>7.3901881473260747E-7</v>
      </c>
      <c r="L96" s="554">
        <f>'Diesel_Filter1_(X)'!$L$547</f>
        <v>7.3901881473260747E-7</v>
      </c>
      <c r="M96" s="553">
        <f>'Diesel_Filter1_(X)'!$L$547</f>
        <v>7.3901881473260747E-7</v>
      </c>
      <c r="N96" s="538"/>
      <c r="P96" s="507" t="s">
        <v>364</v>
      </c>
      <c r="Q96" s="560">
        <f>'Diesel_Filter1_(X)'!$S$557</f>
        <v>7.5749428510092274E-6</v>
      </c>
      <c r="R96" s="560">
        <f>'Diesel_Filter1_(X)'!$S$557</f>
        <v>7.5749428510092274E-6</v>
      </c>
      <c r="S96" s="560">
        <f>'Diesel_Filter1_(X)'!$S$557</f>
        <v>7.5749428510092274E-6</v>
      </c>
      <c r="T96" s="559">
        <f>'Diesel_Filter1_(X)'!$S$557</f>
        <v>7.5749428510092274E-6</v>
      </c>
      <c r="U96" s="545"/>
      <c r="W96" s="562" t="s">
        <v>364</v>
      </c>
      <c r="X96" s="554">
        <f>'Diesel_Filter1_(X)'!$AA$557</f>
        <v>7.5749428510092274E-6</v>
      </c>
      <c r="Y96" s="554">
        <f>'Diesel_Filter1_(X)'!$AA$557</f>
        <v>7.5749428510092274E-6</v>
      </c>
      <c r="Z96" s="554">
        <f>'Diesel_Filter1_(X)'!$AA$557</f>
        <v>7.5749428510092274E-6</v>
      </c>
      <c r="AA96" s="553">
        <f>'Diesel_Filter1_(X)'!$AA$557</f>
        <v>7.5749428510092274E-6</v>
      </c>
      <c r="AB96" s="545"/>
    </row>
    <row r="97" spans="1:28" ht="18" x14ac:dyDescent="0.35">
      <c r="A97" s="555" t="s">
        <v>760</v>
      </c>
      <c r="B97" s="554">
        <f>Diesel_GHG!$J$33</f>
        <v>1.2846069514266617E-4</v>
      </c>
      <c r="C97" s="554">
        <f>Diesel_GHG!$J$33</f>
        <v>1.2846069514266617E-4</v>
      </c>
      <c r="D97" s="554">
        <f>Diesel_GHG!$J$33</f>
        <v>1.2846069514266617E-4</v>
      </c>
      <c r="E97" s="554">
        <f>Diesel_GHG!$J$33</f>
        <v>1.2846069514266617E-4</v>
      </c>
      <c r="F97" s="553">
        <f>Diesel_GHG!$J$33</f>
        <v>1.2846069514266617E-4</v>
      </c>
      <c r="G97" s="538"/>
      <c r="I97" s="555" t="s">
        <v>357</v>
      </c>
      <c r="J97" s="554">
        <f>'Diesel_Filter1_(X)'!$L$550</f>
        <v>4.6188675920787974E-7</v>
      </c>
      <c r="K97" s="554">
        <f>'Diesel_Filter1_(X)'!$L$550</f>
        <v>4.6188675920787974E-7</v>
      </c>
      <c r="L97" s="554">
        <f>'Diesel_Filter1_(X)'!$L$550</f>
        <v>4.6188675920787974E-7</v>
      </c>
      <c r="M97" s="553">
        <f>'Diesel_Filter1_(X)'!$L$550</f>
        <v>4.6188675920787974E-7</v>
      </c>
      <c r="N97" s="538"/>
      <c r="P97" s="561" t="s">
        <v>594</v>
      </c>
      <c r="Q97" s="560">
        <f>Diesel_GHG!$J$32</f>
        <v>3.1989846278210283</v>
      </c>
      <c r="R97" s="560">
        <f>Diesel_GHG!$J$32</f>
        <v>3.1989846278210283</v>
      </c>
      <c r="S97" s="560">
        <f>Diesel_GHG!$J$32</f>
        <v>3.1989846278210283</v>
      </c>
      <c r="T97" s="559">
        <f>Diesel_GHG!$J$32</f>
        <v>3.1989846278210283</v>
      </c>
      <c r="U97" s="545"/>
      <c r="W97" s="555" t="s">
        <v>759</v>
      </c>
      <c r="X97" s="554">
        <f>Diesel_GHG!$J$32</f>
        <v>3.1989846278210283</v>
      </c>
      <c r="Y97" s="554">
        <f>Diesel_GHG!$J$32</f>
        <v>3.1989846278210283</v>
      </c>
      <c r="Z97" s="554">
        <f>Diesel_GHG!$J$32</f>
        <v>3.1989846278210283</v>
      </c>
      <c r="AA97" s="553">
        <f>Diesel_GHG!$J$32</f>
        <v>3.1989846278210283</v>
      </c>
      <c r="AB97" s="545"/>
    </row>
    <row r="98" spans="1:28" ht="18.75" thickBot="1" x14ac:dyDescent="0.4">
      <c r="A98" s="551" t="s">
        <v>761</v>
      </c>
      <c r="B98" s="550">
        <f>Diesel_GHG!$J$34</f>
        <v>2.5065501491251939E-5</v>
      </c>
      <c r="C98" s="550">
        <f>Diesel_GHG!$J$34</f>
        <v>2.5065501491251939E-5</v>
      </c>
      <c r="D98" s="550">
        <f>Diesel_GHG!$J$34</f>
        <v>2.5065501491251939E-5</v>
      </c>
      <c r="E98" s="550">
        <f>Diesel_GHG!$J$34</f>
        <v>2.5065501491251939E-5</v>
      </c>
      <c r="F98" s="549">
        <f>Diesel_GHG!$J$34</f>
        <v>2.5065501491251939E-5</v>
      </c>
      <c r="G98" s="538"/>
      <c r="I98" s="555" t="s">
        <v>758</v>
      </c>
      <c r="J98" s="554">
        <f>'Diesel_Filter1_(X)'!$L$551</f>
        <v>6.0969052215440129E-4</v>
      </c>
      <c r="K98" s="554">
        <f>'Diesel_Filter1_(X)'!$L$551</f>
        <v>6.0969052215440129E-4</v>
      </c>
      <c r="L98" s="554">
        <f>'Diesel_Filter1_(X)'!$L$551</f>
        <v>6.0969052215440129E-4</v>
      </c>
      <c r="M98" s="553">
        <f>'Diesel_Filter1_(X)'!$L$551</f>
        <v>6.0969052215440129E-4</v>
      </c>
      <c r="N98" s="538"/>
      <c r="P98" s="561" t="s">
        <v>743</v>
      </c>
      <c r="Q98" s="560">
        <f>Diesel_GHG!$J$33</f>
        <v>1.2846069514266617E-4</v>
      </c>
      <c r="R98" s="560">
        <f>Diesel_GHG!$J$33</f>
        <v>1.2846069514266617E-4</v>
      </c>
      <c r="S98" s="560">
        <f>Diesel_GHG!$J$33</f>
        <v>1.2846069514266617E-4</v>
      </c>
      <c r="T98" s="559">
        <f>Diesel_GHG!$J$33</f>
        <v>1.2846069514266617E-4</v>
      </c>
      <c r="U98" s="545"/>
      <c r="W98" s="555" t="s">
        <v>760</v>
      </c>
      <c r="X98" s="554">
        <f>Diesel_GHG!$J$33</f>
        <v>1.2846069514266617E-4</v>
      </c>
      <c r="Y98" s="554">
        <f>Diesel_GHG!$J$33</f>
        <v>1.2846069514266617E-4</v>
      </c>
      <c r="Z98" s="554">
        <f>Diesel_GHG!$J$33</f>
        <v>1.2846069514266617E-4</v>
      </c>
      <c r="AA98" s="553">
        <f>Diesel_GHG!$J$33</f>
        <v>1.2846069514266617E-4</v>
      </c>
      <c r="AB98" s="545"/>
    </row>
    <row r="99" spans="1:28" ht="18.75" thickBot="1" x14ac:dyDescent="0.4">
      <c r="A99" s="548" t="s">
        <v>340</v>
      </c>
      <c r="B99" s="547">
        <f>'Diesel_Filter1_(X)'!$I$542</f>
        <v>2.2170564441978226E-4</v>
      </c>
      <c r="C99" s="547">
        <f>'Diesel_Filter1_(X)'!$I$542</f>
        <v>2.2170564441978226E-4</v>
      </c>
      <c r="D99" s="547">
        <f>'Diesel_Filter1_(X)'!$I$542</f>
        <v>2.2170564441978226E-4</v>
      </c>
      <c r="E99" s="547">
        <f>'Diesel_Filter1_(X)'!$I$542</f>
        <v>2.2170564441978226E-4</v>
      </c>
      <c r="F99" s="547">
        <f>'Diesel_Filter1_(X)'!$I$542</f>
        <v>2.2170564441978226E-4</v>
      </c>
      <c r="G99" s="538"/>
      <c r="I99" s="555" t="s">
        <v>600</v>
      </c>
      <c r="J99" s="554">
        <f>'Diesel_Filter1_(X)'!$L$554</f>
        <v>7.3901881473260753E-5</v>
      </c>
      <c r="K99" s="554">
        <f>'Diesel_Filter1_(X)'!$L$554</f>
        <v>7.3901881473260753E-5</v>
      </c>
      <c r="L99" s="554">
        <f>'Diesel_Filter1_(X)'!$L$554</f>
        <v>7.3901881473260753E-5</v>
      </c>
      <c r="M99" s="553">
        <f>'Diesel_Filter1_(X)'!$L$554</f>
        <v>7.3901881473260753E-5</v>
      </c>
      <c r="N99" s="538"/>
      <c r="P99" s="558" t="s">
        <v>744</v>
      </c>
      <c r="Q99" s="557">
        <f>Diesel_GHG!$J$34</f>
        <v>2.5065501491251939E-5</v>
      </c>
      <c r="R99" s="557">
        <f>Diesel_GHG!$J$34</f>
        <v>2.5065501491251939E-5</v>
      </c>
      <c r="S99" s="557">
        <f>Diesel_GHG!$J$34</f>
        <v>2.5065501491251939E-5</v>
      </c>
      <c r="T99" s="556">
        <f>Diesel_GHG!$J$34</f>
        <v>2.5065501491251939E-5</v>
      </c>
      <c r="U99" s="545"/>
      <c r="W99" s="551" t="s">
        <v>761</v>
      </c>
      <c r="X99" s="550">
        <f>Diesel_GHG!$J$34</f>
        <v>2.5065501491251939E-5</v>
      </c>
      <c r="Y99" s="550">
        <f>Diesel_GHG!$J$34</f>
        <v>2.5065501491251939E-5</v>
      </c>
      <c r="Z99" s="550">
        <f>Diesel_GHG!$J$34</f>
        <v>2.5065501491251939E-5</v>
      </c>
      <c r="AA99" s="549">
        <f>Diesel_GHG!$J$34</f>
        <v>2.5065501491251939E-5</v>
      </c>
      <c r="AB99" s="545"/>
    </row>
    <row r="100" spans="1:28" x14ac:dyDescent="0.25">
      <c r="A100" s="544" t="s">
        <v>346</v>
      </c>
      <c r="B100" s="543">
        <f>'Diesel_Filter1_(X)'!$I$544</f>
        <v>2.0932707927301104E-4</v>
      </c>
      <c r="C100" s="543">
        <f>'Diesel_Filter1_(X)'!$I$544</f>
        <v>2.0932707927301104E-4</v>
      </c>
      <c r="D100" s="543">
        <f>'Diesel_Filter1_(X)'!$I$544</f>
        <v>2.0932707927301104E-4</v>
      </c>
      <c r="E100" s="543">
        <f>'Diesel_Filter1_(X)'!$I$544</f>
        <v>2.0932707927301104E-4</v>
      </c>
      <c r="F100" s="543">
        <f>'Diesel_Filter1_(X)'!$I$544</f>
        <v>2.0932707927301104E-4</v>
      </c>
      <c r="I100" s="555" t="s">
        <v>364</v>
      </c>
      <c r="J100" s="554">
        <f>'Diesel_Filter1_(X)'!$L$557</f>
        <v>7.5749428510092274E-6</v>
      </c>
      <c r="K100" s="554">
        <f>'Diesel_Filter1_(X)'!$L$557</f>
        <v>7.5749428510092274E-6</v>
      </c>
      <c r="L100" s="554">
        <f>'Diesel_Filter1_(X)'!$L$557</f>
        <v>7.5749428510092274E-6</v>
      </c>
      <c r="M100" s="553">
        <f>'Diesel_Filter1_(X)'!$L$557</f>
        <v>7.5749428510092274E-6</v>
      </c>
      <c r="N100" s="538"/>
      <c r="P100" s="548" t="s">
        <v>340</v>
      </c>
      <c r="Q100" s="552">
        <f>'Diesel_Filter1_(X)'!$T$542</f>
        <v>2.2170564441978226E-4</v>
      </c>
      <c r="R100" s="552">
        <f>'Diesel_Filter1_(X)'!$T$542</f>
        <v>2.2170564441978226E-4</v>
      </c>
      <c r="S100" s="552">
        <f>'Diesel_Filter1_(X)'!$T$542</f>
        <v>2.2170564441978226E-4</v>
      </c>
      <c r="T100" s="552">
        <f>'Diesel_Filter1_(X)'!$T$542</f>
        <v>2.2170564441978226E-4</v>
      </c>
      <c r="U100" s="538"/>
      <c r="W100" s="548" t="s">
        <v>340</v>
      </c>
      <c r="X100" s="547">
        <f>'Diesel_Filter1_(X)'!$AD$542</f>
        <v>2.2170564441978226E-4</v>
      </c>
      <c r="Y100" s="547">
        <f>'Diesel_Filter1_(X)'!$AD$542</f>
        <v>2.2170564441978226E-4</v>
      </c>
      <c r="Z100" s="547">
        <f>'Diesel_Filter1_(X)'!$AD$542</f>
        <v>2.2170564441978226E-4</v>
      </c>
      <c r="AA100" s="547">
        <f>'Diesel_Filter1_(X)'!$AD$542</f>
        <v>2.2170564441978226E-4</v>
      </c>
      <c r="AB100" s="538"/>
    </row>
    <row r="101" spans="1:28" ht="18" x14ac:dyDescent="0.35">
      <c r="A101" s="544" t="s">
        <v>353</v>
      </c>
      <c r="B101" s="543">
        <f>'Diesel_Filter1_(X)'!$I$546</f>
        <v>2.0452345697724911E-4</v>
      </c>
      <c r="C101" s="543">
        <f>'Diesel_Filter1_(X)'!$I$546</f>
        <v>2.0452345697724911E-4</v>
      </c>
      <c r="D101" s="543">
        <f>'Diesel_Filter1_(X)'!$I$546</f>
        <v>2.0452345697724911E-4</v>
      </c>
      <c r="E101" s="543">
        <f>'Diesel_Filter1_(X)'!$I$546</f>
        <v>2.0452345697724911E-4</v>
      </c>
      <c r="F101" s="543">
        <f>'Diesel_Filter1_(X)'!$I$546</f>
        <v>2.0452345697724911E-4</v>
      </c>
      <c r="G101" s="541"/>
      <c r="I101" s="555" t="s">
        <v>759</v>
      </c>
      <c r="J101" s="554">
        <f>Diesel_GHG!$J$32</f>
        <v>3.1989846278210283</v>
      </c>
      <c r="K101" s="554">
        <f>Diesel_GHG!$J$32</f>
        <v>3.1989846278210283</v>
      </c>
      <c r="L101" s="554">
        <f>Diesel_GHG!$J$32</f>
        <v>3.1989846278210283</v>
      </c>
      <c r="M101" s="553">
        <f>Diesel_GHG!$J$32</f>
        <v>3.1989846278210283</v>
      </c>
      <c r="N101" s="538"/>
      <c r="O101" s="538"/>
      <c r="P101" s="544" t="s">
        <v>346</v>
      </c>
      <c r="Q101" s="552">
        <f>'Diesel_Filter1_(X)'!$T$544</f>
        <v>2.0932707927301104E-4</v>
      </c>
      <c r="R101" s="552">
        <f>'Diesel_Filter1_(X)'!$T$544</f>
        <v>2.0932707927301104E-4</v>
      </c>
      <c r="S101" s="552">
        <f>'Diesel_Filter1_(X)'!$T$544</f>
        <v>2.0932707927301104E-4</v>
      </c>
      <c r="T101" s="552">
        <f>'Diesel_Filter1_(X)'!$T$544</f>
        <v>2.0932707927301104E-4</v>
      </c>
      <c r="U101" s="538"/>
      <c r="W101" s="544" t="s">
        <v>346</v>
      </c>
      <c r="X101" s="543">
        <f>'Diesel_Filter1_(X)'!$AD$544</f>
        <v>2.0932707927301104E-4</v>
      </c>
      <c r="Y101" s="543">
        <f>'Diesel_Filter1_(X)'!$AD$544</f>
        <v>2.0932707927301104E-4</v>
      </c>
      <c r="Z101" s="543">
        <f>'Diesel_Filter1_(X)'!$AD$544</f>
        <v>2.0932707927301104E-4</v>
      </c>
      <c r="AA101" s="543">
        <f>'Diesel_Filter1_(X)'!$AD$544</f>
        <v>2.0932707927301104E-4</v>
      </c>
      <c r="AB101" s="538"/>
    </row>
    <row r="102" spans="1:28" ht="18" x14ac:dyDescent="0.35">
      <c r="I102" s="555" t="s">
        <v>760</v>
      </c>
      <c r="J102" s="554">
        <f>Diesel_GHG!$J$33</f>
        <v>1.2846069514266617E-4</v>
      </c>
      <c r="K102" s="554">
        <f>Diesel_GHG!$J$33</f>
        <v>1.2846069514266617E-4</v>
      </c>
      <c r="L102" s="554">
        <f>Diesel_GHG!$J$33</f>
        <v>1.2846069514266617E-4</v>
      </c>
      <c r="M102" s="553">
        <f>Diesel_GHG!$J$33</f>
        <v>1.2846069514266617E-4</v>
      </c>
      <c r="N102" s="538"/>
      <c r="O102" s="538"/>
      <c r="P102" s="544" t="s">
        <v>353</v>
      </c>
      <c r="Q102" s="552">
        <f>'Diesel_Filter1_(X)'!$T$546</f>
        <v>2.0452345697724911E-4</v>
      </c>
      <c r="R102" s="552">
        <f>'Diesel_Filter1_(X)'!$T$546</f>
        <v>2.0452345697724911E-4</v>
      </c>
      <c r="S102" s="552">
        <f>'Diesel_Filter1_(X)'!$T$546</f>
        <v>2.0452345697724911E-4</v>
      </c>
      <c r="T102" s="552">
        <f>'Diesel_Filter1_(X)'!$T$546</f>
        <v>2.0452345697724911E-4</v>
      </c>
      <c r="U102" s="538"/>
      <c r="W102" s="544" t="s">
        <v>353</v>
      </c>
      <c r="X102" s="543">
        <f>'Diesel_Filter1_(X)'!$AD$546</f>
        <v>2.0452345697724911E-4</v>
      </c>
      <c r="Y102" s="543">
        <f>'Diesel_Filter1_(X)'!$AD$546</f>
        <v>2.0452345697724911E-4</v>
      </c>
      <c r="Z102" s="543">
        <f>'Diesel_Filter1_(X)'!$AD$546</f>
        <v>2.0452345697724911E-4</v>
      </c>
      <c r="AA102" s="543">
        <f>'Diesel_Filter1_(X)'!$AD$546</f>
        <v>2.0452345697724911E-4</v>
      </c>
      <c r="AB102" s="538"/>
    </row>
    <row r="103" spans="1:28" ht="18.75" thickBot="1" x14ac:dyDescent="0.4">
      <c r="I103" s="551" t="s">
        <v>761</v>
      </c>
      <c r="J103" s="550">
        <f>Diesel_GHG!$J$34</f>
        <v>2.5065501491251939E-5</v>
      </c>
      <c r="K103" s="550">
        <f>Diesel_GHG!$J$34</f>
        <v>2.5065501491251939E-5</v>
      </c>
      <c r="L103" s="550">
        <f>Diesel_GHG!$J$34</f>
        <v>2.5065501491251939E-5</v>
      </c>
      <c r="M103" s="549">
        <f>Diesel_GHG!$J$34</f>
        <v>2.5065501491251939E-5</v>
      </c>
      <c r="N103" s="538"/>
      <c r="O103" s="538"/>
    </row>
    <row r="104" spans="1:28" x14ac:dyDescent="0.25">
      <c r="I104" s="548" t="s">
        <v>340</v>
      </c>
      <c r="J104" s="547">
        <f>'Diesel_Filter1_(X)'!$M$542</f>
        <v>2.2170564441978226E-4</v>
      </c>
      <c r="K104" s="547">
        <f>'Diesel_Filter1_(X)'!$M$542</f>
        <v>2.2170564441978226E-4</v>
      </c>
      <c r="L104" s="547">
        <f>'Diesel_Filter1_(X)'!$M$542</f>
        <v>2.2170564441978226E-4</v>
      </c>
      <c r="M104" s="547">
        <f>'Diesel_Filter1_(X)'!$M$542</f>
        <v>2.2170564441978226E-4</v>
      </c>
    </row>
    <row r="105" spans="1:28" x14ac:dyDescent="0.25">
      <c r="C105" s="546"/>
      <c r="F105" s="541"/>
      <c r="I105" s="544" t="s">
        <v>346</v>
      </c>
      <c r="J105" s="543">
        <f>'Diesel_Filter1_(X)'!$M$544</f>
        <v>2.0932707927301104E-4</v>
      </c>
      <c r="K105" s="543">
        <f>'Diesel_Filter1_(X)'!$M$544</f>
        <v>2.0932707927301104E-4</v>
      </c>
      <c r="L105" s="543">
        <f>'Diesel_Filter1_(X)'!$M$544</f>
        <v>2.0932707927301104E-4</v>
      </c>
      <c r="M105" s="543">
        <f>'Diesel_Filter1_(X)'!$M$544</f>
        <v>2.0932707927301104E-4</v>
      </c>
    </row>
    <row r="106" spans="1:28" x14ac:dyDescent="0.25">
      <c r="C106" s="545"/>
      <c r="D106" s="531"/>
      <c r="E106" s="536"/>
      <c r="F106" s="541"/>
      <c r="G106" s="542"/>
      <c r="H106" s="541"/>
      <c r="I106" s="544" t="s">
        <v>353</v>
      </c>
      <c r="J106" s="543">
        <f>'Diesel_Filter1_(X)'!$M$546</f>
        <v>2.0452345697724911E-4</v>
      </c>
      <c r="K106" s="543">
        <f>'Diesel_Filter1_(X)'!$M$546</f>
        <v>2.0452345697724911E-4</v>
      </c>
      <c r="L106" s="543">
        <f>'Diesel_Filter1_(X)'!$M$546</f>
        <v>2.0452345697724911E-4</v>
      </c>
      <c r="M106" s="543">
        <f>'Diesel_Filter1_(X)'!$M$546</f>
        <v>2.0452345697724911E-4</v>
      </c>
    </row>
    <row r="107" spans="1:28" x14ac:dyDescent="0.25">
      <c r="C107" s="538"/>
      <c r="D107" s="531"/>
      <c r="E107" s="532"/>
      <c r="F107" s="541"/>
      <c r="G107" s="541"/>
      <c r="H107" s="541"/>
    </row>
    <row r="108" spans="1:28" x14ac:dyDescent="0.25">
      <c r="C108" s="538"/>
      <c r="D108" s="531"/>
      <c r="E108" s="532"/>
      <c r="F108" s="541"/>
      <c r="G108" s="531"/>
      <c r="H108" s="536"/>
      <c r="Q108" s="540"/>
      <c r="R108" s="538"/>
      <c r="W108" s="537"/>
      <c r="X108" s="531"/>
    </row>
    <row r="109" spans="1:28" x14ac:dyDescent="0.25">
      <c r="G109" s="531"/>
      <c r="H109" s="536"/>
      <c r="Q109" s="539"/>
      <c r="R109" s="538"/>
      <c r="W109" s="537"/>
      <c r="X109" s="531"/>
    </row>
    <row r="110" spans="1:28" x14ac:dyDescent="0.25">
      <c r="C110" s="538"/>
      <c r="G110" s="531"/>
      <c r="H110" s="536"/>
      <c r="Q110" s="539"/>
      <c r="R110" s="538"/>
      <c r="W110" s="537"/>
      <c r="X110" s="531"/>
    </row>
    <row r="111" spans="1:28" x14ac:dyDescent="0.25">
      <c r="G111" s="503"/>
      <c r="H111" s="503"/>
    </row>
    <row r="112" spans="1:28" x14ac:dyDescent="0.25">
      <c r="G112" s="501" t="s">
        <v>847</v>
      </c>
      <c r="H112" s="503"/>
      <c r="I112" s="502"/>
      <c r="K112" s="534"/>
      <c r="L112" s="531"/>
    </row>
    <row r="113" spans="1:26" ht="15.75" x14ac:dyDescent="0.25">
      <c r="A113" s="535" t="s">
        <v>848</v>
      </c>
      <c r="G113" s="533" t="s">
        <v>729</v>
      </c>
      <c r="H113" s="502"/>
      <c r="I113" s="502"/>
      <c r="K113" s="534"/>
      <c r="L113" s="531"/>
    </row>
    <row r="114" spans="1:26" ht="16.5" thickBot="1" x14ac:dyDescent="0.3">
      <c r="A114" s="533" t="s">
        <v>729</v>
      </c>
      <c r="B114" s="502"/>
      <c r="C114" s="502"/>
      <c r="D114" s="502"/>
      <c r="E114" s="502"/>
      <c r="G114" s="529" t="s">
        <v>763</v>
      </c>
      <c r="H114" s="502"/>
      <c r="I114" s="502"/>
      <c r="K114" s="532"/>
      <c r="L114" s="531"/>
    </row>
    <row r="115" spans="1:26" x14ac:dyDescent="0.25">
      <c r="A115" s="530" t="s">
        <v>762</v>
      </c>
      <c r="B115" s="503"/>
      <c r="C115" s="503"/>
      <c r="D115" s="503"/>
      <c r="E115" s="502"/>
      <c r="G115" s="525" t="s">
        <v>697</v>
      </c>
      <c r="H115" s="524" t="s">
        <v>59</v>
      </c>
      <c r="I115" s="502"/>
    </row>
    <row r="116" spans="1:26" ht="18" x14ac:dyDescent="0.35">
      <c r="A116" s="527" t="s">
        <v>697</v>
      </c>
      <c r="B116" s="528" t="s">
        <v>693</v>
      </c>
      <c r="C116" s="527" t="s">
        <v>694</v>
      </c>
      <c r="D116" s="526" t="s">
        <v>695</v>
      </c>
      <c r="E116" s="526" t="s">
        <v>696</v>
      </c>
      <c r="G116" s="523" t="s">
        <v>611</v>
      </c>
      <c r="H116" s="521">
        <f>'Diesel_Filter1_(X)'!B1022</f>
        <v>1.3501305269153407E-4</v>
      </c>
      <c r="I116" s="502"/>
    </row>
    <row r="117" spans="1:26" ht="18" x14ac:dyDescent="0.35">
      <c r="A117" s="325" t="s">
        <v>618</v>
      </c>
      <c r="B117" s="513">
        <f>'Diesel_Filter1_(X)'!G1357</f>
        <v>4.019127904488853E-13</v>
      </c>
      <c r="C117" s="513">
        <f>'Diesel_Filter1_(X)'!H1357</f>
        <v>4.3316787196713592E-13</v>
      </c>
      <c r="D117" s="513">
        <f>'Diesel_Filter1_(X)'!I1357</f>
        <v>7.3162736959219475E-13</v>
      </c>
      <c r="E117" s="513">
        <f>'Diesel_Filter1_(X)'!J1357</f>
        <v>6.751380033377551E-13</v>
      </c>
      <c r="G117" s="522" t="s">
        <v>594</v>
      </c>
      <c r="H117" s="521">
        <f>Diesel_GHG!$J$32</f>
        <v>3.1989846278210283</v>
      </c>
      <c r="I117" s="502"/>
    </row>
    <row r="118" spans="1:26" ht="18" x14ac:dyDescent="0.35">
      <c r="A118" s="325" t="s">
        <v>621</v>
      </c>
      <c r="B118" s="513">
        <f>'Diesel_Filter1_(X)'!G1358</f>
        <v>1.4487569001668877E-12</v>
      </c>
      <c r="C118" s="513">
        <f>'Diesel_Filter1_(X)'!H1358</f>
        <v>1.5614275322007788E-12</v>
      </c>
      <c r="D118" s="513">
        <f>'Diesel_Filter1_(X)'!I1358</f>
        <v>2.6372544824339934E-12</v>
      </c>
      <c r="E118" s="513">
        <f>'Diesel_Filter1_(X)'!J1358</f>
        <v>2.4336086268132996E-12</v>
      </c>
      <c r="G118" s="522" t="s">
        <v>743</v>
      </c>
      <c r="H118" s="521">
        <f>Diesel_GHG!$J$33</f>
        <v>1.2846069514266617E-4</v>
      </c>
      <c r="I118" s="502"/>
    </row>
    <row r="119" spans="1:26" ht="18.75" thickBot="1" x14ac:dyDescent="0.4">
      <c r="A119" s="325" t="s">
        <v>622</v>
      </c>
      <c r="B119" s="513">
        <f>'Diesel_Filter1_(X)'!G1359</f>
        <v>4.5706277547177883E-14</v>
      </c>
      <c r="C119" s="513">
        <f>'Diesel_Filter1_(X)'!H1359</f>
        <v>4.9260558860028248E-14</v>
      </c>
      <c r="D119" s="513">
        <f>'Diesel_Filter1_(X)'!I1359</f>
        <v>8.3201249518592991E-14</v>
      </c>
      <c r="E119" s="513">
        <f>'Diesel_Filter1_(X)'!J1359</f>
        <v>7.6777354615088364E-14</v>
      </c>
      <c r="G119" s="520" t="s">
        <v>744</v>
      </c>
      <c r="H119" s="519">
        <f>Diesel_GHG!$J$34</f>
        <v>2.5065501491251939E-5</v>
      </c>
      <c r="I119" s="502"/>
    </row>
    <row r="120" spans="1:26" x14ac:dyDescent="0.25">
      <c r="A120" s="325" t="s">
        <v>623</v>
      </c>
      <c r="B120" s="513">
        <f>'Diesel_Filter1_(X)'!G1360</f>
        <v>1.9441567889083826E-13</v>
      </c>
      <c r="C120" s="513">
        <f>'Diesel_Filter1_(X)'!H1360</f>
        <v>2.0953827720484401E-13</v>
      </c>
      <c r="D120" s="513">
        <f>'Diesel_Filter1_(X)'!I1360</f>
        <v>3.5390046642988577E-13</v>
      </c>
      <c r="E120" s="513">
        <f>'Diesel_Filter1_(X)'!J1360</f>
        <v>3.2657794514099869E-13</v>
      </c>
      <c r="G120" s="502"/>
      <c r="H120" s="502"/>
      <c r="I120" s="502"/>
    </row>
    <row r="121" spans="1:26" x14ac:dyDescent="0.25">
      <c r="A121" s="325" t="s">
        <v>624</v>
      </c>
      <c r="B121" s="513">
        <f>'Diesel_Filter1_(X)'!G1361</f>
        <v>6.1409131755744776E-14</v>
      </c>
      <c r="C121" s="513">
        <f>'Diesel_Filter1_(X)'!H1361</f>
        <v>6.6184689118062384E-14</v>
      </c>
      <c r="D121" s="513">
        <f>'Diesel_Filter1_(X)'!I1361</f>
        <v>1.1178484316829987E-13</v>
      </c>
      <c r="E121" s="513">
        <f>'Diesel_Filter1_(X)'!J1361</f>
        <v>1.0315375069536565E-13</v>
      </c>
      <c r="I121" s="501" t="s">
        <v>1307</v>
      </c>
      <c r="P121" s="501" t="s">
        <v>1307</v>
      </c>
      <c r="W121" s="501" t="s">
        <v>1307</v>
      </c>
    </row>
    <row r="122" spans="1:26" ht="15.75" thickBot="1" x14ac:dyDescent="0.3">
      <c r="A122" s="325" t="s">
        <v>625</v>
      </c>
      <c r="B122" s="513">
        <f>'Diesel_Filter1_(X)'!G1362</f>
        <v>8.8513843125508151E-14</v>
      </c>
      <c r="C122" s="513">
        <f>'Diesel_Filter1_(X)'!H1362</f>
        <v>9.5398177072189655E-14</v>
      </c>
      <c r="D122" s="513">
        <f>'Diesel_Filter1_(X)'!I1362</f>
        <v>1.6112799007231803E-13</v>
      </c>
      <c r="E122" s="513">
        <f>'Diesel_Filter1_(X)'!J1362</f>
        <v>1.4868843339466816E-13</v>
      </c>
      <c r="I122" s="494" t="s">
        <v>1258</v>
      </c>
      <c r="P122" s="494" t="s">
        <v>1260</v>
      </c>
      <c r="Q122" s="502"/>
      <c r="R122" s="502"/>
      <c r="S122" s="502"/>
      <c r="W122" s="502" t="s">
        <v>1261</v>
      </c>
      <c r="X122" s="502"/>
      <c r="Y122" s="502"/>
      <c r="Z122" s="502"/>
    </row>
    <row r="123" spans="1:26" ht="18.75" thickBot="1" x14ac:dyDescent="0.4">
      <c r="A123" s="325" t="s">
        <v>626</v>
      </c>
      <c r="B123" s="513">
        <f>'Diesel_Filter1_(X)'!G1363</f>
        <v>1.2057426505199196E-13</v>
      </c>
      <c r="C123" s="513">
        <f>'Diesel_Filter1_(X)'!H1363</f>
        <v>1.2995421284607813E-13</v>
      </c>
      <c r="D123" s="513">
        <f>'Diesel_Filter1_(X)'!I1363</f>
        <v>2.1948735504300568E-13</v>
      </c>
      <c r="E123" s="513">
        <f>'Diesel_Filter1_(X)'!J1363</f>
        <v>2.0254182891865292E-13</v>
      </c>
      <c r="I123" s="641" t="s">
        <v>1257</v>
      </c>
      <c r="J123" s="636" t="s">
        <v>735</v>
      </c>
      <c r="K123" s="636" t="s">
        <v>736</v>
      </c>
      <c r="L123" s="637" t="s">
        <v>1259</v>
      </c>
      <c r="P123" s="649" t="s">
        <v>1257</v>
      </c>
      <c r="Q123" s="650" t="s">
        <v>735</v>
      </c>
      <c r="R123" s="650" t="s">
        <v>736</v>
      </c>
      <c r="S123" s="651" t="s">
        <v>1259</v>
      </c>
      <c r="W123" s="658" t="s">
        <v>1257</v>
      </c>
      <c r="X123" s="659" t="s">
        <v>735</v>
      </c>
      <c r="Y123" s="660" t="s">
        <v>1262</v>
      </c>
      <c r="Z123" s="661" t="s">
        <v>1263</v>
      </c>
    </row>
    <row r="124" spans="1:26" x14ac:dyDescent="0.25">
      <c r="A124" s="325" t="s">
        <v>627</v>
      </c>
      <c r="B124" s="513">
        <f>'Diesel_Filter1_(X)'!G1364</f>
        <v>5.1501133980914885E-14</v>
      </c>
      <c r="C124" s="513">
        <f>'Diesel_Filter1_(X)'!H1364</f>
        <v>5.5506440155761903E-14</v>
      </c>
      <c r="D124" s="513">
        <f>'Diesel_Filter1_(X)'!I1364</f>
        <v>9.3752407034960845E-14</v>
      </c>
      <c r="E124" s="513">
        <f>'Diesel_Filter1_(X)'!J1364</f>
        <v>8.6512045872737386E-14</v>
      </c>
      <c r="I124" s="642" t="s">
        <v>582</v>
      </c>
      <c r="J124" s="643">
        <f>'Diesel_Filter1_(X)'!AE502</f>
        <v>0</v>
      </c>
      <c r="K124" s="643">
        <f>'Diesel_Filter1_(X)'!AF502</f>
        <v>0</v>
      </c>
      <c r="L124" s="644">
        <f>'Diesel_Filter1_(X)'!AG502</f>
        <v>0</v>
      </c>
      <c r="P124" s="655" t="s">
        <v>582</v>
      </c>
      <c r="Q124" s="652">
        <f>'Diesel_Filter1_(X)'!AH502</f>
        <v>0</v>
      </c>
      <c r="R124" s="652">
        <f>'Diesel_Filter1_(X)'!AI502</f>
        <v>0</v>
      </c>
      <c r="S124" s="653">
        <f>'Diesel_Filter1_(X)'!AJ502</f>
        <v>0</v>
      </c>
      <c r="W124" s="642" t="s">
        <v>582</v>
      </c>
      <c r="X124" s="652">
        <f>'Diesel_Filter1_(X)'!AK502</f>
        <v>0</v>
      </c>
      <c r="Y124" s="652">
        <f>'Diesel_Filter1_(X)'!AL502</f>
        <v>0</v>
      </c>
      <c r="Z124" s="653">
        <f>'Diesel_Filter1_(X)'!AM502</f>
        <v>0</v>
      </c>
    </row>
    <row r="125" spans="1:26" x14ac:dyDescent="0.25">
      <c r="A125" s="325" t="s">
        <v>628</v>
      </c>
      <c r="B125" s="513">
        <f>'Diesel_Filter1_(X)'!G1365</f>
        <v>2.2151996234327528E-13</v>
      </c>
      <c r="C125" s="513">
        <f>'Diesel_Filter1_(X)'!H1365</f>
        <v>2.387479139030339E-13</v>
      </c>
      <c r="D125" s="513">
        <f>'Diesel_Filter1_(X)'!I1365</f>
        <v>4.0324361333390385E-13</v>
      </c>
      <c r="E125" s="513">
        <f>'Diesel_Filter1_(X)'!J1365</f>
        <v>3.7210834866703749E-13</v>
      </c>
      <c r="I125" s="645" t="s">
        <v>583</v>
      </c>
      <c r="J125" s="496">
        <f>'Diesel_Filter1_(X)'!AE503</f>
        <v>0</v>
      </c>
      <c r="K125" s="496">
        <f>'Diesel_Filter1_(X)'!AF503</f>
        <v>0</v>
      </c>
      <c r="L125" s="638">
        <f>'Diesel_Filter1_(X)'!AG503</f>
        <v>0</v>
      </c>
      <c r="P125" s="656" t="s">
        <v>583</v>
      </c>
      <c r="Q125" s="516">
        <f>'Diesel_Filter1_(X)'!AH503</f>
        <v>0</v>
      </c>
      <c r="R125" s="516">
        <f>'Diesel_Filter1_(X)'!AI503</f>
        <v>0</v>
      </c>
      <c r="S125" s="654">
        <f>'Diesel_Filter1_(X)'!AJ503</f>
        <v>0</v>
      </c>
      <c r="W125" s="645" t="s">
        <v>583</v>
      </c>
      <c r="X125" s="516">
        <f>'Diesel_Filter1_(X)'!AK503</f>
        <v>0</v>
      </c>
      <c r="Y125" s="516">
        <f>'Diesel_Filter1_(X)'!AL503</f>
        <v>0</v>
      </c>
      <c r="Z125" s="654">
        <f>'Diesel_Filter1_(X)'!AM503</f>
        <v>0</v>
      </c>
    </row>
    <row r="126" spans="1:26" x14ac:dyDescent="0.25">
      <c r="A126" s="325" t="s">
        <v>629</v>
      </c>
      <c r="B126" s="513">
        <f>'Diesel_Filter1_(X)'!G1366</f>
        <v>5.1968419701313708E-14</v>
      </c>
      <c r="C126" s="513">
        <f>'Diesel_Filter1_(X)'!H1366</f>
        <v>5.6010098848902391E-14</v>
      </c>
      <c r="D126" s="513">
        <f>'Diesel_Filter1_(X)'!I1366</f>
        <v>9.4603962514442224E-14</v>
      </c>
      <c r="E126" s="513">
        <f>'Diesel_Filter1_(X)'!J1366</f>
        <v>8.7296418331978259E-14</v>
      </c>
      <c r="I126" s="645" t="s">
        <v>584</v>
      </c>
      <c r="J126" s="496">
        <f>'Diesel_Filter1_(X)'!AE504</f>
        <v>0</v>
      </c>
      <c r="K126" s="496">
        <f>'Diesel_Filter1_(X)'!AF504</f>
        <v>0</v>
      </c>
      <c r="L126" s="638">
        <f>'Diesel_Filter1_(X)'!AG504</f>
        <v>0</v>
      </c>
      <c r="P126" s="656" t="s">
        <v>584</v>
      </c>
      <c r="Q126" s="516">
        <f>'Diesel_Filter1_(X)'!AH504</f>
        <v>0</v>
      </c>
      <c r="R126" s="516">
        <f>'Diesel_Filter1_(X)'!AI504</f>
        <v>0</v>
      </c>
      <c r="S126" s="654">
        <f>'Diesel_Filter1_(X)'!AJ504</f>
        <v>0</v>
      </c>
      <c r="W126" s="645" t="s">
        <v>584</v>
      </c>
      <c r="X126" s="516">
        <f>'Diesel_Filter1_(X)'!AK504</f>
        <v>0</v>
      </c>
      <c r="Y126" s="516">
        <f>'Diesel_Filter1_(X)'!AL504</f>
        <v>0</v>
      </c>
      <c r="Z126" s="654">
        <f>'Diesel_Filter1_(X)'!AM504</f>
        <v>0</v>
      </c>
    </row>
    <row r="127" spans="1:26" x14ac:dyDescent="0.25">
      <c r="A127" s="325" t="s">
        <v>630</v>
      </c>
      <c r="B127" s="513">
        <f>'Diesel_Filter1_(X)'!G1367</f>
        <v>4.3649706876631436E-14</v>
      </c>
      <c r="C127" s="513">
        <f>'Diesel_Filter1_(X)'!H1367</f>
        <v>4.7044375026744835E-14</v>
      </c>
      <c r="D127" s="513">
        <f>'Diesel_Filter1_(X)'!I1367</f>
        <v>7.9457828747485993E-14</v>
      </c>
      <c r="E127" s="513">
        <f>'Diesel_Filter1_(X)'!J1367</f>
        <v>7.3322778039282801E-14</v>
      </c>
      <c r="I127" s="646" t="s">
        <v>585</v>
      </c>
      <c r="J127" s="496">
        <f>'Diesel_Filter1_(X)'!AE505</f>
        <v>0</v>
      </c>
      <c r="K127" s="496">
        <f>'Diesel_Filter1_(X)'!AF505</f>
        <v>0</v>
      </c>
      <c r="L127" s="638">
        <f>'Diesel_Filter1_(X)'!AG505</f>
        <v>0</v>
      </c>
      <c r="P127" s="648" t="s">
        <v>585</v>
      </c>
      <c r="Q127" s="516">
        <f>'Diesel_Filter1_(X)'!AH505</f>
        <v>0</v>
      </c>
      <c r="R127" s="516">
        <f>'Diesel_Filter1_(X)'!AI505</f>
        <v>0</v>
      </c>
      <c r="S127" s="654">
        <f>'Diesel_Filter1_(X)'!AJ505</f>
        <v>0</v>
      </c>
      <c r="W127" s="646" t="s">
        <v>585</v>
      </c>
      <c r="X127" s="516">
        <f>'Diesel_Filter1_(X)'!AK505</f>
        <v>0</v>
      </c>
      <c r="Y127" s="516">
        <f>'Diesel_Filter1_(X)'!AL505</f>
        <v>0</v>
      </c>
      <c r="Z127" s="654">
        <f>'Diesel_Filter1_(X)'!AM505</f>
        <v>0</v>
      </c>
    </row>
    <row r="128" spans="1:26" x14ac:dyDescent="0.25">
      <c r="A128" s="325" t="s">
        <v>316</v>
      </c>
      <c r="B128" s="513">
        <f>'Diesel_Filter1_(X)'!G1368</f>
        <v>4.553211519534426E-6</v>
      </c>
      <c r="C128" s="513">
        <f>'Diesel_Filter1_(X)'!H1368</f>
        <v>2.4855577902349262E-6</v>
      </c>
      <c r="D128" s="513">
        <f>'Diesel_Filter1_(X)'!I1368</f>
        <v>5.3239762077966531E-6</v>
      </c>
      <c r="E128" s="513">
        <f>'Diesel_Filter1_(X)'!J1368</f>
        <v>5.1088193760965381E-6</v>
      </c>
      <c r="I128" s="645" t="s">
        <v>586</v>
      </c>
      <c r="J128" s="496">
        <f>'Diesel_Filter1_(X)'!AE506</f>
        <v>0</v>
      </c>
      <c r="K128" s="496">
        <f>'Diesel_Filter1_(X)'!AF506</f>
        <v>0</v>
      </c>
      <c r="L128" s="638">
        <f>'Diesel_Filter1_(X)'!AG506</f>
        <v>0</v>
      </c>
      <c r="P128" s="656" t="s">
        <v>586</v>
      </c>
      <c r="Q128" s="516">
        <f>'Diesel_Filter1_(X)'!AH506</f>
        <v>0</v>
      </c>
      <c r="R128" s="516">
        <f>'Diesel_Filter1_(X)'!AI506</f>
        <v>0</v>
      </c>
      <c r="S128" s="654">
        <f>'Diesel_Filter1_(X)'!AJ506</f>
        <v>0</v>
      </c>
      <c r="W128" s="645" t="s">
        <v>586</v>
      </c>
      <c r="X128" s="516">
        <f>'Diesel_Filter1_(X)'!AK506</f>
        <v>0</v>
      </c>
      <c r="Y128" s="516">
        <f>'Diesel_Filter1_(X)'!AL506</f>
        <v>0</v>
      </c>
      <c r="Z128" s="654">
        <f>'Diesel_Filter1_(X)'!AM506</f>
        <v>0</v>
      </c>
    </row>
    <row r="129" spans="1:26" x14ac:dyDescent="0.25">
      <c r="A129" s="325" t="s">
        <v>631</v>
      </c>
      <c r="B129" s="513">
        <f>'Diesel_Filter1_(X)'!G1369</f>
        <v>3.910051777996491E-6</v>
      </c>
      <c r="C129" s="513">
        <f>'Diesel_Filter1_(X)'!H1369</f>
        <v>1.634644186743121E-6</v>
      </c>
      <c r="D129" s="513">
        <f>'Diesel_Filter1_(X)'!I1369</f>
        <v>3.7074757156917284E-6</v>
      </c>
      <c r="E129" s="513">
        <f>'Diesel_Filter1_(X)'!J1369</f>
        <v>3.5787153921862296E-6</v>
      </c>
      <c r="I129" s="647" t="s">
        <v>587</v>
      </c>
      <c r="J129" s="496">
        <f>'Diesel_Filter1_(X)'!AE507</f>
        <v>0</v>
      </c>
      <c r="K129" s="496">
        <f>'Diesel_Filter1_(X)'!AF507</f>
        <v>0</v>
      </c>
      <c r="L129" s="638">
        <f>'Diesel_Filter1_(X)'!AG507</f>
        <v>0</v>
      </c>
      <c r="P129" s="657" t="s">
        <v>587</v>
      </c>
      <c r="Q129" s="516">
        <f>'Diesel_Filter1_(X)'!AH507</f>
        <v>0</v>
      </c>
      <c r="R129" s="516">
        <f>'Diesel_Filter1_(X)'!AI507</f>
        <v>0</v>
      </c>
      <c r="S129" s="654">
        <f>'Diesel_Filter1_(X)'!AJ507</f>
        <v>0</v>
      </c>
      <c r="W129" s="647" t="s">
        <v>587</v>
      </c>
      <c r="X129" s="516">
        <f>'Diesel_Filter1_(X)'!AK507</f>
        <v>0</v>
      </c>
      <c r="Y129" s="516">
        <f>'Diesel_Filter1_(X)'!AL507</f>
        <v>0</v>
      </c>
      <c r="Z129" s="654">
        <f>'Diesel_Filter1_(X)'!AM507</f>
        <v>0</v>
      </c>
    </row>
    <row r="130" spans="1:26" x14ac:dyDescent="0.25">
      <c r="A130" s="325" t="s">
        <v>632</v>
      </c>
      <c r="B130" s="513">
        <f>'Diesel_Filter1_(X)'!G1370</f>
        <v>1.2805425991698402E-13</v>
      </c>
      <c r="C130" s="513">
        <f>'Diesel_Filter1_(X)'!H1370</f>
        <v>1.3801189610167316E-13</v>
      </c>
      <c r="D130" s="513">
        <f>'Diesel_Filter1_(X)'!I1370</f>
        <v>2.3309940519491633E-13</v>
      </c>
      <c r="E130" s="513">
        <f>'Diesel_Filter1_(X)'!J1370</f>
        <v>2.1510120244768708E-13</v>
      </c>
      <c r="I130" s="645" t="s">
        <v>588</v>
      </c>
      <c r="J130" s="496">
        <f>'Diesel_Filter1_(X)'!AE508</f>
        <v>0</v>
      </c>
      <c r="K130" s="496">
        <f>'Diesel_Filter1_(X)'!AF508</f>
        <v>0</v>
      </c>
      <c r="L130" s="638">
        <f>'Diesel_Filter1_(X)'!AG508</f>
        <v>0</v>
      </c>
      <c r="P130" s="656" t="s">
        <v>588</v>
      </c>
      <c r="Q130" s="516">
        <f>'Diesel_Filter1_(X)'!AH508</f>
        <v>0</v>
      </c>
      <c r="R130" s="516">
        <f>'Diesel_Filter1_(X)'!AI508</f>
        <v>0</v>
      </c>
      <c r="S130" s="654">
        <f>'Diesel_Filter1_(X)'!AJ508</f>
        <v>0</v>
      </c>
      <c r="W130" s="645" t="s">
        <v>588</v>
      </c>
      <c r="X130" s="516">
        <f>'Diesel_Filter1_(X)'!AK508</f>
        <v>0</v>
      </c>
      <c r="Y130" s="516">
        <f>'Diesel_Filter1_(X)'!AL508</f>
        <v>0</v>
      </c>
      <c r="Z130" s="654">
        <f>'Diesel_Filter1_(X)'!AM508</f>
        <v>0</v>
      </c>
    </row>
    <row r="131" spans="1:26" x14ac:dyDescent="0.25">
      <c r="A131" s="325" t="s">
        <v>633</v>
      </c>
      <c r="B131" s="513">
        <f>'Diesel_Filter1_(X)'!G1371</f>
        <v>1.149685480765116E-13</v>
      </c>
      <c r="C131" s="513">
        <f>'Diesel_Filter1_(X)'!H1371</f>
        <v>1.2390774102443408E-13</v>
      </c>
      <c r="D131" s="513">
        <f>'Diesel_Filter1_(X)'!I1371</f>
        <v>2.0928152680902051E-13</v>
      </c>
      <c r="E131" s="513">
        <f>'Diesel_Filter1_(X)'!J1371</f>
        <v>1.9311908939192947E-13</v>
      </c>
      <c r="I131" s="645" t="s">
        <v>589</v>
      </c>
      <c r="J131" s="496">
        <f>'Diesel_Filter1_(X)'!AE509</f>
        <v>7.3901881473260741E-9</v>
      </c>
      <c r="K131" s="496">
        <f>'Diesel_Filter1_(X)'!AF509</f>
        <v>7.3901881473260741E-9</v>
      </c>
      <c r="L131" s="638">
        <f>'Diesel_Filter1_(X)'!AG509</f>
        <v>7.3901881473260741E-9</v>
      </c>
      <c r="P131" s="656" t="s">
        <v>589</v>
      </c>
      <c r="Q131" s="516">
        <f>'Diesel_Filter1_(X)'!AH509</f>
        <v>7.3901881473260741E-9</v>
      </c>
      <c r="R131" s="516">
        <f>'Diesel_Filter1_(X)'!AI509</f>
        <v>7.3901881473260741E-9</v>
      </c>
      <c r="S131" s="654">
        <f>'Diesel_Filter1_(X)'!AJ509</f>
        <v>7.3901881473260741E-9</v>
      </c>
      <c r="W131" s="645" t="s">
        <v>589</v>
      </c>
      <c r="X131" s="516">
        <f>'Diesel_Filter1_(X)'!AK509</f>
        <v>7.3901881473260741E-9</v>
      </c>
      <c r="Y131" s="516">
        <f>'Diesel_Filter1_(X)'!AL509</f>
        <v>7.3901881473260741E-9</v>
      </c>
      <c r="Z131" s="654">
        <f>'Diesel_Filter1_(X)'!AM509</f>
        <v>7.3901881473260741E-9</v>
      </c>
    </row>
    <row r="132" spans="1:26" x14ac:dyDescent="0.25">
      <c r="A132" s="325" t="s">
        <v>634</v>
      </c>
      <c r="B132" s="513">
        <f>'Diesel_Filter1_(X)'!G1372</f>
        <v>1.2991997945996834E-13</v>
      </c>
      <c r="C132" s="513">
        <f>'Diesel_Filter1_(X)'!H1372</f>
        <v>1.4002738670888784E-13</v>
      </c>
      <c r="D132" s="513">
        <f>'Diesel_Filter1_(X)'!I1372</f>
        <v>2.3650134793957804E-13</v>
      </c>
      <c r="E132" s="513">
        <f>'Diesel_Filter1_(X)'!J1372</f>
        <v>2.1824211562326155E-13</v>
      </c>
      <c r="I132" s="645" t="s">
        <v>590</v>
      </c>
      <c r="J132" s="496">
        <f>'Diesel_Filter1_(X)'!AE510</f>
        <v>0</v>
      </c>
      <c r="K132" s="496">
        <f>'Diesel_Filter1_(X)'!AF510</f>
        <v>0</v>
      </c>
      <c r="L132" s="638">
        <f>'Diesel_Filter1_(X)'!AG510</f>
        <v>0</v>
      </c>
      <c r="P132" s="656" t="s">
        <v>590</v>
      </c>
      <c r="Q132" s="516">
        <f>'Diesel_Filter1_(X)'!AH510</f>
        <v>0</v>
      </c>
      <c r="R132" s="516">
        <f>'Diesel_Filter1_(X)'!AI510</f>
        <v>0</v>
      </c>
      <c r="S132" s="654">
        <f>'Diesel_Filter1_(X)'!AJ510</f>
        <v>0</v>
      </c>
      <c r="W132" s="645" t="s">
        <v>590</v>
      </c>
      <c r="X132" s="516">
        <f>'Diesel_Filter1_(X)'!AK510</f>
        <v>0</v>
      </c>
      <c r="Y132" s="516">
        <f>'Diesel_Filter1_(X)'!AL510</f>
        <v>0</v>
      </c>
      <c r="Z132" s="654">
        <f>'Diesel_Filter1_(X)'!AM510</f>
        <v>0</v>
      </c>
    </row>
    <row r="133" spans="1:26" x14ac:dyDescent="0.25">
      <c r="A133" s="325" t="s">
        <v>635</v>
      </c>
      <c r="B133" s="513">
        <f>'Diesel_Filter1_(X)'!G1373</f>
        <v>5.1594419958064101E-14</v>
      </c>
      <c r="C133" s="513">
        <f>'Diesel_Filter1_(X)'!H1373</f>
        <v>5.5607000727459449E-14</v>
      </c>
      <c r="D133" s="513">
        <f>'Diesel_Filter1_(X)'!I1373</f>
        <v>9.3919294792246134E-14</v>
      </c>
      <c r="E133" s="513">
        <f>'Diesel_Filter1_(X)'!J1373</f>
        <v>8.6669519448842471E-14</v>
      </c>
      <c r="I133" s="645" t="s">
        <v>368</v>
      </c>
      <c r="J133" s="496">
        <f>'Diesel_Filter1_(X)'!AE511</f>
        <v>0</v>
      </c>
      <c r="K133" s="496">
        <f>'Diesel_Filter1_(X)'!AF511</f>
        <v>0</v>
      </c>
      <c r="L133" s="638">
        <f>'Diesel_Filter1_(X)'!AG511</f>
        <v>0</v>
      </c>
      <c r="P133" s="656" t="s">
        <v>368</v>
      </c>
      <c r="Q133" s="516">
        <f>'Diesel_Filter1_(X)'!AH511</f>
        <v>0</v>
      </c>
      <c r="R133" s="516">
        <f>'Diesel_Filter1_(X)'!AI511</f>
        <v>0</v>
      </c>
      <c r="S133" s="654">
        <f>'Diesel_Filter1_(X)'!AJ511</f>
        <v>0</v>
      </c>
      <c r="W133" s="645" t="s">
        <v>368</v>
      </c>
      <c r="X133" s="516">
        <f>'Diesel_Filter1_(X)'!AK511</f>
        <v>0</v>
      </c>
      <c r="Y133" s="516">
        <f>'Diesel_Filter1_(X)'!AL511</f>
        <v>0</v>
      </c>
      <c r="Z133" s="654">
        <f>'Diesel_Filter1_(X)'!AM511</f>
        <v>0</v>
      </c>
    </row>
    <row r="134" spans="1:26" x14ac:dyDescent="0.25">
      <c r="A134" s="325" t="s">
        <v>636</v>
      </c>
      <c r="B134" s="513">
        <f>'Diesel_Filter1_(X)'!G1374</f>
        <v>4.8573323633873931E-7</v>
      </c>
      <c r="C134" s="513">
        <f>'Diesel_Filter1_(X)'!H1374</f>
        <v>2.6749539988874145E-7</v>
      </c>
      <c r="D134" s="513">
        <f>'Diesel_Filter1_(X)'!I1374</f>
        <v>5.7200564850870812E-7</v>
      </c>
      <c r="E134" s="513">
        <f>'Diesel_Filter1_(X)'!J1374</f>
        <v>5.4878685437973387E-7</v>
      </c>
      <c r="I134" s="645" t="s">
        <v>591</v>
      </c>
      <c r="J134" s="496">
        <f>'Diesel_Filter1_(X)'!AE512</f>
        <v>0</v>
      </c>
      <c r="K134" s="496">
        <f>'Diesel_Filter1_(X)'!AF512</f>
        <v>0</v>
      </c>
      <c r="L134" s="638">
        <f>'Diesel_Filter1_(X)'!AG512</f>
        <v>0</v>
      </c>
      <c r="P134" s="656" t="s">
        <v>591</v>
      </c>
      <c r="Q134" s="516">
        <f>'Diesel_Filter1_(X)'!AH512</f>
        <v>0</v>
      </c>
      <c r="R134" s="516">
        <f>'Diesel_Filter1_(X)'!AI512</f>
        <v>0</v>
      </c>
      <c r="S134" s="654">
        <f>'Diesel_Filter1_(X)'!AJ512</f>
        <v>0</v>
      </c>
      <c r="W134" s="645" t="s">
        <v>591</v>
      </c>
      <c r="X134" s="516">
        <f>'Diesel_Filter1_(X)'!AK512</f>
        <v>0</v>
      </c>
      <c r="Y134" s="516">
        <f>'Diesel_Filter1_(X)'!AL512</f>
        <v>0</v>
      </c>
      <c r="Z134" s="654">
        <f>'Diesel_Filter1_(X)'!AM512</f>
        <v>0</v>
      </c>
    </row>
    <row r="135" spans="1:26" x14ac:dyDescent="0.25">
      <c r="A135" s="325" t="s">
        <v>637</v>
      </c>
      <c r="B135" s="513">
        <f>'Diesel_Filter1_(X)'!G1375</f>
        <v>7.5841499422311609E-7</v>
      </c>
      <c r="C135" s="513">
        <f>'Diesel_Filter1_(X)'!H1375</f>
        <v>4.1743763104968112E-7</v>
      </c>
      <c r="D135" s="513">
        <f>'Diesel_Filter1_(X)'!I1375</f>
        <v>8.927510804912492E-7</v>
      </c>
      <c r="E135" s="513">
        <f>'Diesel_Filter1_(X)'!J1375</f>
        <v>8.5648508708117591E-7</v>
      </c>
      <c r="I135" s="645" t="s">
        <v>592</v>
      </c>
      <c r="J135" s="496">
        <f>'Diesel_Filter1_(X)'!AE513</f>
        <v>0</v>
      </c>
      <c r="K135" s="496">
        <f>'Diesel_Filter1_(X)'!AF513</f>
        <v>0</v>
      </c>
      <c r="L135" s="638">
        <f>'Diesel_Filter1_(X)'!AG513</f>
        <v>0</v>
      </c>
      <c r="P135" s="656" t="s">
        <v>592</v>
      </c>
      <c r="Q135" s="516">
        <f>'Diesel_Filter1_(X)'!AH513</f>
        <v>0</v>
      </c>
      <c r="R135" s="516">
        <f>'Diesel_Filter1_(X)'!AI513</f>
        <v>0</v>
      </c>
      <c r="S135" s="654">
        <f>'Diesel_Filter1_(X)'!AJ513</f>
        <v>0</v>
      </c>
      <c r="W135" s="645" t="s">
        <v>592</v>
      </c>
      <c r="X135" s="516">
        <f>'Diesel_Filter1_(X)'!AK513</f>
        <v>0</v>
      </c>
      <c r="Y135" s="516">
        <f>'Diesel_Filter1_(X)'!AL513</f>
        <v>0</v>
      </c>
      <c r="Z135" s="654">
        <f>'Diesel_Filter1_(X)'!AM513</f>
        <v>0</v>
      </c>
    </row>
    <row r="136" spans="1:26" x14ac:dyDescent="0.25">
      <c r="A136" s="325" t="s">
        <v>392</v>
      </c>
      <c r="B136" s="513">
        <f>'Diesel_Filter1_(X)'!G1376</f>
        <v>6.4857717488981116E-5</v>
      </c>
      <c r="C136" s="513">
        <f>'Diesel_Filter1_(X)'!H1376</f>
        <v>3.1311994522658222E-5</v>
      </c>
      <c r="D136" s="513">
        <f>'Diesel_Filter1_(X)'!I1376</f>
        <v>6.8758183918866866E-5</v>
      </c>
      <c r="E136" s="513">
        <f>'Diesel_Filter1_(X)'!J1376</f>
        <v>6.6151311566605331E-5</v>
      </c>
      <c r="I136" s="645" t="s">
        <v>404</v>
      </c>
      <c r="J136" s="496">
        <f>'Diesel_Filter1_(X)'!AE514</f>
        <v>0</v>
      </c>
      <c r="K136" s="496">
        <f>'Diesel_Filter1_(X)'!AF514</f>
        <v>0</v>
      </c>
      <c r="L136" s="638">
        <f>'Diesel_Filter1_(X)'!AG514</f>
        <v>0</v>
      </c>
      <c r="P136" s="656" t="s">
        <v>404</v>
      </c>
      <c r="Q136" s="516">
        <f>'Diesel_Filter1_(X)'!AH514</f>
        <v>0</v>
      </c>
      <c r="R136" s="516">
        <f>'Diesel_Filter1_(X)'!AI514</f>
        <v>0</v>
      </c>
      <c r="S136" s="654">
        <f>'Diesel_Filter1_(X)'!AJ514</f>
        <v>0</v>
      </c>
      <c r="W136" s="645" t="s">
        <v>404</v>
      </c>
      <c r="X136" s="516">
        <f>'Diesel_Filter1_(X)'!AK514</f>
        <v>0</v>
      </c>
      <c r="Y136" s="516">
        <f>'Diesel_Filter1_(X)'!AL514</f>
        <v>0</v>
      </c>
      <c r="Z136" s="654">
        <f>'Diesel_Filter1_(X)'!AM514</f>
        <v>0</v>
      </c>
    </row>
    <row r="137" spans="1:26" x14ac:dyDescent="0.25">
      <c r="A137" s="325" t="s">
        <v>394</v>
      </c>
      <c r="B137" s="513">
        <f>'Diesel_Filter1_(X)'!G1377</f>
        <v>1.16209508322992E-5</v>
      </c>
      <c r="C137" s="513">
        <f>'Diesel_Filter1_(X)'!H1377</f>
        <v>5.7811202875604436E-6</v>
      </c>
      <c r="D137" s="513">
        <f>'Diesel_Filter1_(X)'!I1377</f>
        <v>1.2615002781462622E-5</v>
      </c>
      <c r="E137" s="513">
        <f>'Diesel_Filter1_(X)'!J1377</f>
        <v>1.212888869870341E-5</v>
      </c>
      <c r="I137" s="645" t="s">
        <v>407</v>
      </c>
      <c r="J137" s="496">
        <f>'Diesel_Filter1_(X)'!AE515</f>
        <v>0</v>
      </c>
      <c r="K137" s="496">
        <f>'Diesel_Filter1_(X)'!AF515</f>
        <v>0</v>
      </c>
      <c r="L137" s="638">
        <f>'Diesel_Filter1_(X)'!AG515</f>
        <v>0</v>
      </c>
      <c r="P137" s="656" t="s">
        <v>407</v>
      </c>
      <c r="Q137" s="516">
        <f>'Diesel_Filter1_(X)'!AH515</f>
        <v>0</v>
      </c>
      <c r="R137" s="516">
        <f>'Diesel_Filter1_(X)'!AI515</f>
        <v>0</v>
      </c>
      <c r="S137" s="654">
        <f>'Diesel_Filter1_(X)'!AJ515</f>
        <v>0</v>
      </c>
      <c r="W137" s="645" t="s">
        <v>407</v>
      </c>
      <c r="X137" s="516">
        <f>'Diesel_Filter1_(X)'!AK515</f>
        <v>0</v>
      </c>
      <c r="Y137" s="516">
        <f>'Diesel_Filter1_(X)'!AL515</f>
        <v>0</v>
      </c>
      <c r="Z137" s="654">
        <f>'Diesel_Filter1_(X)'!AM515</f>
        <v>0</v>
      </c>
    </row>
    <row r="138" spans="1:26" ht="18" x14ac:dyDescent="0.35">
      <c r="A138" s="518" t="s">
        <v>751</v>
      </c>
      <c r="B138" s="513">
        <f>'Diesel_Filter1_(X)'!G1378</f>
        <v>3.687320809619581E-5</v>
      </c>
      <c r="C138" s="513">
        <f>'Diesel_Filter1_(X)'!H1378</f>
        <v>3.9865633959519021E-5</v>
      </c>
      <c r="D138" s="513">
        <f>'Diesel_Filter1_(X)'!I1378</f>
        <v>7.3419059437716626E-5</v>
      </c>
      <c r="E138" s="513">
        <f>'Diesel_Filter1_(X)'!J1378</f>
        <v>6.9416748684154211E-5</v>
      </c>
      <c r="I138" s="645" t="s">
        <v>313</v>
      </c>
      <c r="J138" s="496">
        <f>'Diesel_Filter1_(X)'!AE516</f>
        <v>5.5426411104945564E-9</v>
      </c>
      <c r="K138" s="496">
        <f>'Diesel_Filter1_(X)'!AF516</f>
        <v>5.5426411104945564E-9</v>
      </c>
      <c r="L138" s="638">
        <f>'Diesel_Filter1_(X)'!AG516</f>
        <v>5.5426411104945564E-9</v>
      </c>
      <c r="P138" s="656" t="s">
        <v>313</v>
      </c>
      <c r="Q138" s="516">
        <f>'Diesel_Filter1_(X)'!AH516</f>
        <v>5.5426411104945564E-9</v>
      </c>
      <c r="R138" s="516">
        <f>'Diesel_Filter1_(X)'!AI516</f>
        <v>5.5426411104945564E-9</v>
      </c>
      <c r="S138" s="654">
        <f>'Diesel_Filter1_(X)'!AJ516</f>
        <v>5.5426411104945564E-9</v>
      </c>
      <c r="W138" s="645" t="s">
        <v>313</v>
      </c>
      <c r="X138" s="516">
        <f>'Diesel_Filter1_(X)'!AK516</f>
        <v>5.5426411104945564E-9</v>
      </c>
      <c r="Y138" s="516">
        <f>'Diesel_Filter1_(X)'!AL516</f>
        <v>5.5426411104945564E-9</v>
      </c>
      <c r="Z138" s="654">
        <f>'Diesel_Filter1_(X)'!AM516</f>
        <v>5.5426411104945564E-9</v>
      </c>
    </row>
    <row r="139" spans="1:26" x14ac:dyDescent="0.25">
      <c r="A139" s="325" t="s">
        <v>639</v>
      </c>
      <c r="B139" s="513">
        <f>'Diesel_Filter1_(X)'!G1379</f>
        <v>3.5479053446874062E-7</v>
      </c>
      <c r="C139" s="513">
        <f>'Diesel_Filter1_(X)'!H1379</f>
        <v>1.9594762291925199E-7</v>
      </c>
      <c r="D139" s="513">
        <f>'Diesel_Filter1_(X)'!I1379</f>
        <v>4.1878129145449095E-7</v>
      </c>
      <c r="E139" s="513">
        <f>'Diesel_Filter1_(X)'!J1379</f>
        <v>4.017587402113911E-7</v>
      </c>
      <c r="I139" s="645" t="s">
        <v>319</v>
      </c>
      <c r="J139" s="496">
        <f>'Diesel_Filter1_(X)'!AE517</f>
        <v>5.5426411104945564E-9</v>
      </c>
      <c r="K139" s="496">
        <f>'Diesel_Filter1_(X)'!AF517</f>
        <v>5.5426411104945564E-9</v>
      </c>
      <c r="L139" s="638">
        <f>'Diesel_Filter1_(X)'!AG517</f>
        <v>5.5426411104945564E-9</v>
      </c>
      <c r="P139" s="656" t="s">
        <v>319</v>
      </c>
      <c r="Q139" s="516">
        <f>'Diesel_Filter1_(X)'!AH517</f>
        <v>5.5426411104945564E-9</v>
      </c>
      <c r="R139" s="516">
        <f>'Diesel_Filter1_(X)'!AI517</f>
        <v>5.5426411104945564E-9</v>
      </c>
      <c r="S139" s="654">
        <f>'Diesel_Filter1_(X)'!AJ517</f>
        <v>5.5426411104945564E-9</v>
      </c>
      <c r="W139" s="645" t="s">
        <v>319</v>
      </c>
      <c r="X139" s="516">
        <f>'Diesel_Filter1_(X)'!AK517</f>
        <v>5.5426411104945564E-9</v>
      </c>
      <c r="Y139" s="516">
        <f>'Diesel_Filter1_(X)'!AL517</f>
        <v>5.5426411104945564E-9</v>
      </c>
      <c r="Z139" s="654">
        <f>'Diesel_Filter1_(X)'!AM517</f>
        <v>5.5426411104945564E-9</v>
      </c>
    </row>
    <row r="140" spans="1:26" x14ac:dyDescent="0.25">
      <c r="A140" s="325" t="s">
        <v>640</v>
      </c>
      <c r="B140" s="513">
        <f>'Diesel_Filter1_(X)'!G1380</f>
        <v>3.2580769395352815E-8</v>
      </c>
      <c r="C140" s="513">
        <f>'Diesel_Filter1_(X)'!H1380</f>
        <v>3.7726047327656294E-8</v>
      </c>
      <c r="D140" s="513">
        <f>'Diesel_Filter1_(X)'!I1380</f>
        <v>1.0282810560999615E-7</v>
      </c>
      <c r="E140" s="513">
        <f>'Diesel_Filter1_(X)'!J1380</f>
        <v>1.0031751465616843E-7</v>
      </c>
      <c r="I140" s="645" t="s">
        <v>326</v>
      </c>
      <c r="J140" s="496">
        <f>'Diesel_Filter1_(X)'!AE518</f>
        <v>5.5426411104945564E-9</v>
      </c>
      <c r="K140" s="496">
        <f>'Diesel_Filter1_(X)'!AF518</f>
        <v>5.5426411104945564E-9</v>
      </c>
      <c r="L140" s="638">
        <f>'Diesel_Filter1_(X)'!AG518</f>
        <v>5.5426411104945564E-9</v>
      </c>
      <c r="P140" s="656" t="s">
        <v>326</v>
      </c>
      <c r="Q140" s="516">
        <f>'Diesel_Filter1_(X)'!AH518</f>
        <v>5.5426411104945564E-9</v>
      </c>
      <c r="R140" s="516">
        <f>'Diesel_Filter1_(X)'!AI518</f>
        <v>5.5426411104945564E-9</v>
      </c>
      <c r="S140" s="654">
        <f>'Diesel_Filter1_(X)'!AJ518</f>
        <v>5.5426411104945564E-9</v>
      </c>
      <c r="W140" s="645" t="s">
        <v>326</v>
      </c>
      <c r="X140" s="516">
        <f>'Diesel_Filter1_(X)'!AK518</f>
        <v>5.5426411104945564E-9</v>
      </c>
      <c r="Y140" s="516">
        <f>'Diesel_Filter1_(X)'!AL518</f>
        <v>5.5426411104945564E-9</v>
      </c>
      <c r="Z140" s="654">
        <f>'Diesel_Filter1_(X)'!AM518</f>
        <v>5.5426411104945564E-9</v>
      </c>
    </row>
    <row r="141" spans="1:26" x14ac:dyDescent="0.25">
      <c r="A141" s="325" t="s">
        <v>641</v>
      </c>
      <c r="B141" s="513">
        <f>'Diesel_Filter1_(X)'!G1381</f>
        <v>3.1777140656425175E-9</v>
      </c>
      <c r="C141" s="513">
        <f>'Diesel_Filter1_(X)'!H1381</f>
        <v>3.5067824896230045E-9</v>
      </c>
      <c r="D141" s="513">
        <f>'Diesel_Filter1_(X)'!I1381</f>
        <v>7.0824168770593516E-9</v>
      </c>
      <c r="E141" s="513">
        <f>'Diesel_Filter1_(X)'!J1381</f>
        <v>6.6925841927339634E-9</v>
      </c>
      <c r="I141" s="645" t="s">
        <v>273</v>
      </c>
      <c r="J141" s="496">
        <f>'Diesel_Filter1_(X)'!AE519</f>
        <v>0</v>
      </c>
      <c r="K141" s="496">
        <f>'Diesel_Filter1_(X)'!AF519</f>
        <v>0</v>
      </c>
      <c r="L141" s="638">
        <f>'Diesel_Filter1_(X)'!AG519</f>
        <v>0</v>
      </c>
      <c r="P141" s="656" t="s">
        <v>273</v>
      </c>
      <c r="Q141" s="516">
        <f>'Diesel_Filter1_(X)'!AH519</f>
        <v>0</v>
      </c>
      <c r="R141" s="516">
        <f>'Diesel_Filter1_(X)'!AI519</f>
        <v>0</v>
      </c>
      <c r="S141" s="654">
        <f>'Diesel_Filter1_(X)'!AJ519</f>
        <v>0</v>
      </c>
      <c r="W141" s="645" t="s">
        <v>273</v>
      </c>
      <c r="X141" s="516">
        <f>'Diesel_Filter1_(X)'!AK519</f>
        <v>0</v>
      </c>
      <c r="Y141" s="516">
        <f>'Diesel_Filter1_(X)'!AL519</f>
        <v>0</v>
      </c>
      <c r="Z141" s="654">
        <f>'Diesel_Filter1_(X)'!AM519</f>
        <v>0</v>
      </c>
    </row>
    <row r="142" spans="1:26" x14ac:dyDescent="0.25">
      <c r="A142" s="325" t="s">
        <v>643</v>
      </c>
      <c r="B142" s="513">
        <f>'Diesel_Filter1_(X)'!G1383</f>
        <v>6.6208652488339246E-8</v>
      </c>
      <c r="C142" s="513">
        <f>'Diesel_Filter1_(X)'!H1383</f>
        <v>3.6943386537720906E-8</v>
      </c>
      <c r="D142" s="513">
        <f>'Diesel_Filter1_(X)'!I1383</f>
        <v>7.8800119816851389E-8</v>
      </c>
      <c r="E142" s="513">
        <f>'Diesel_Filter1_(X)'!J1383</f>
        <v>7.5580897770550733E-8</v>
      </c>
      <c r="I142" s="645" t="s">
        <v>1206</v>
      </c>
      <c r="J142" s="496">
        <f>'Diesel_Filter1_(X)'!AE520</f>
        <v>5.5426411104945564E-9</v>
      </c>
      <c r="K142" s="496">
        <f>'Diesel_Filter1_(X)'!AF520</f>
        <v>1.1085282220989113E-8</v>
      </c>
      <c r="L142" s="638">
        <f>'Diesel_Filter1_(X)'!AG520</f>
        <v>1.1085282220989113E-8</v>
      </c>
      <c r="P142" s="656" t="s">
        <v>1206</v>
      </c>
      <c r="Q142" s="516">
        <f>'Diesel_Filter1_(X)'!AH520</f>
        <v>1.1085282220989113E-8</v>
      </c>
      <c r="R142" s="516">
        <f>'Diesel_Filter1_(X)'!AI520</f>
        <v>1.1085282220989113E-8</v>
      </c>
      <c r="S142" s="654">
        <f>'Diesel_Filter1_(X)'!AJ520</f>
        <v>1.1085282220989113E-8</v>
      </c>
      <c r="W142" s="645" t="s">
        <v>1206</v>
      </c>
      <c r="X142" s="516">
        <f>'Diesel_Filter1_(X)'!AK520</f>
        <v>1.1085282220989113E-8</v>
      </c>
      <c r="Y142" s="516">
        <f>'Diesel_Filter1_(X)'!AL520</f>
        <v>1.1085282220989113E-8</v>
      </c>
      <c r="Z142" s="654">
        <f>'Diesel_Filter1_(X)'!AM520</f>
        <v>1.1085282220989113E-8</v>
      </c>
    </row>
    <row r="143" spans="1:26" x14ac:dyDescent="0.25">
      <c r="A143" s="325" t="s">
        <v>644</v>
      </c>
      <c r="B143" s="513">
        <f>'Diesel_Filter1_(X)'!G1384</f>
        <v>6.4067782104497401E-8</v>
      </c>
      <c r="C143" s="513">
        <f>'Diesel_Filter1_(X)'!H1384</f>
        <v>7.427788951174633E-8</v>
      </c>
      <c r="D143" s="513">
        <f>'Diesel_Filter1_(X)'!I1384</f>
        <v>2.0335487183876071E-7</v>
      </c>
      <c r="E143" s="513">
        <f>'Diesel_Filter1_(X)'!J1384</f>
        <v>1.9836535581325688E-7</v>
      </c>
      <c r="I143" s="647" t="s">
        <v>593</v>
      </c>
      <c r="J143" s="496">
        <f>'Diesel_Filter1_(X)'!AE521</f>
        <v>7.1059501416596881E-4</v>
      </c>
      <c r="K143" s="496">
        <f>'Diesel_Filter1_(X)'!AF521</f>
        <v>7.1059501416596881E-4</v>
      </c>
      <c r="L143" s="638">
        <f>'Diesel_Filter1_(X)'!AG521</f>
        <v>7.1059501416596881E-4</v>
      </c>
      <c r="P143" s="657" t="s">
        <v>593</v>
      </c>
      <c r="Q143" s="516">
        <f>'Diesel_Filter1_(X)'!AH521</f>
        <v>7.1059501416596881E-4</v>
      </c>
      <c r="R143" s="516">
        <f>'Diesel_Filter1_(X)'!AI521</f>
        <v>7.1059501416596881E-4</v>
      </c>
      <c r="S143" s="654">
        <f>'Diesel_Filter1_(X)'!AJ521</f>
        <v>7.1059501416596881E-4</v>
      </c>
      <c r="W143" s="647" t="s">
        <v>593</v>
      </c>
      <c r="X143" s="516">
        <f>'Diesel_Filter1_(X)'!AK521</f>
        <v>7.1059501416596881E-4</v>
      </c>
      <c r="Y143" s="516">
        <f>'Diesel_Filter1_(X)'!AL521</f>
        <v>7.1059501416596881E-4</v>
      </c>
      <c r="Z143" s="654">
        <f>'Diesel_Filter1_(X)'!AM521</f>
        <v>7.1059501416596881E-4</v>
      </c>
    </row>
    <row r="144" spans="1:26" ht="18" x14ac:dyDescent="0.35">
      <c r="A144" s="325" t="s">
        <v>308</v>
      </c>
      <c r="B144" s="513">
        <f>'Diesel_Filter1_(X)'!G1385</f>
        <v>1.3918438957593394E-5</v>
      </c>
      <c r="C144" s="513">
        <f>'Diesel_Filter1_(X)'!H1385</f>
        <v>6.8590868244255211E-6</v>
      </c>
      <c r="D144" s="513">
        <f>'Diesel_Filter1_(X)'!I1385</f>
        <v>1.4996790620052206E-5</v>
      </c>
      <c r="E144" s="513">
        <f>'Diesel_Filter1_(X)'!J1385</f>
        <v>1.4422097650733877E-5</v>
      </c>
      <c r="I144" s="647" t="s">
        <v>594</v>
      </c>
      <c r="J144" s="496">
        <f>'Diesel_Filter1_(X)'!AE522</f>
        <v>3.1692537631802202</v>
      </c>
      <c r="K144" s="496">
        <f>'Diesel_Filter1_(X)'!AF522</f>
        <v>3.1692537631802202</v>
      </c>
      <c r="L144" s="638">
        <f>'Diesel_Filter1_(X)'!AG522</f>
        <v>3.1692537631802202</v>
      </c>
      <c r="P144" s="657" t="s">
        <v>759</v>
      </c>
      <c r="Q144" s="516">
        <f>'Diesel_Filter1_(X)'!AH522</f>
        <v>3.1692537631802202</v>
      </c>
      <c r="R144" s="516">
        <f>'Diesel_Filter1_(X)'!AI522</f>
        <v>3.1692537631802202</v>
      </c>
      <c r="S144" s="654">
        <f>'Diesel_Filter1_(X)'!AJ522</f>
        <v>3.1692537631802202</v>
      </c>
      <c r="W144" s="647" t="s">
        <v>594</v>
      </c>
      <c r="X144" s="516">
        <f>'Diesel_Filter1_(X)'!AK522</f>
        <v>3.1692537631802202</v>
      </c>
      <c r="Y144" s="516">
        <f>'Diesel_Filter1_(X)'!AL522</f>
        <v>3.1692537631802202</v>
      </c>
      <c r="Z144" s="654">
        <f>'Diesel_Filter1_(X)'!AM522</f>
        <v>3.1692537631802202</v>
      </c>
    </row>
    <row r="145" spans="1:26" x14ac:dyDescent="0.25">
      <c r="A145" s="325" t="s">
        <v>645</v>
      </c>
      <c r="B145" s="513">
        <f>'Diesel_Filter1_(X)'!G1386</f>
        <v>2.4096024648038002E-8</v>
      </c>
      <c r="C145" s="513">
        <f>'Diesel_Filter1_(X)'!H1386</f>
        <v>2.7931875561641489E-8</v>
      </c>
      <c r="D145" s="513">
        <f>'Diesel_Filter1_(X)'!I1386</f>
        <v>7.6418331978261789E-8</v>
      </c>
      <c r="E145" s="513">
        <f>'Diesel_Filter1_(X)'!J1386</f>
        <v>7.4540630750139075E-8</v>
      </c>
      <c r="I145" s="645" t="s">
        <v>412</v>
      </c>
      <c r="J145" s="496">
        <f>'Diesel_Filter1_(X)'!AE523</f>
        <v>0</v>
      </c>
      <c r="K145" s="496">
        <f>'Diesel_Filter1_(X)'!AF523</f>
        <v>0</v>
      </c>
      <c r="L145" s="638">
        <f>'Diesel_Filter1_(X)'!AG523</f>
        <v>0</v>
      </c>
      <c r="P145" s="656" t="s">
        <v>412</v>
      </c>
      <c r="Q145" s="516">
        <f>'Diesel_Filter1_(X)'!AH523</f>
        <v>0</v>
      </c>
      <c r="R145" s="516">
        <f>'Diesel_Filter1_(X)'!AI523</f>
        <v>0</v>
      </c>
      <c r="S145" s="654">
        <f>'Diesel_Filter1_(X)'!AJ523</f>
        <v>0</v>
      </c>
      <c r="W145" s="645" t="s">
        <v>412</v>
      </c>
      <c r="X145" s="516">
        <f>'Diesel_Filter1_(X)'!AK523</f>
        <v>0</v>
      </c>
      <c r="Y145" s="516">
        <f>'Diesel_Filter1_(X)'!AL523</f>
        <v>0</v>
      </c>
      <c r="Z145" s="654">
        <f>'Diesel_Filter1_(X)'!AM523</f>
        <v>0</v>
      </c>
    </row>
    <row r="146" spans="1:26" x14ac:dyDescent="0.25">
      <c r="A146" s="325" t="s">
        <v>646</v>
      </c>
      <c r="B146" s="513">
        <f>'Diesel_Filter1_(X)'!G1387</f>
        <v>7.1651760879798025E-9</v>
      </c>
      <c r="C146" s="513">
        <f>'Diesel_Filter1_(X)'!H1387</f>
        <v>8.3048055115751633E-9</v>
      </c>
      <c r="D146" s="513">
        <f>'Diesel_Filter1_(X)'!I1387</f>
        <v>2.2713423766528304E-8</v>
      </c>
      <c r="E146" s="513">
        <f>'Diesel_Filter1_(X)'!J1387</f>
        <v>2.2156703324917622E-8</v>
      </c>
      <c r="I146" s="645" t="s">
        <v>277</v>
      </c>
      <c r="J146" s="496">
        <f>'Diesel_Filter1_(X)'!AE524</f>
        <v>0</v>
      </c>
      <c r="K146" s="496">
        <f>'Diesel_Filter1_(X)'!AF524</f>
        <v>0</v>
      </c>
      <c r="L146" s="638">
        <f>'Diesel_Filter1_(X)'!AG524</f>
        <v>0</v>
      </c>
      <c r="P146" s="656" t="s">
        <v>277</v>
      </c>
      <c r="Q146" s="516">
        <f>'Diesel_Filter1_(X)'!AH524</f>
        <v>0</v>
      </c>
      <c r="R146" s="516">
        <f>'Diesel_Filter1_(X)'!AI524</f>
        <v>0</v>
      </c>
      <c r="S146" s="654">
        <f>'Diesel_Filter1_(X)'!AJ524</f>
        <v>0</v>
      </c>
      <c r="W146" s="645" t="s">
        <v>277</v>
      </c>
      <c r="X146" s="516">
        <f>'Diesel_Filter1_(X)'!AK524</f>
        <v>0</v>
      </c>
      <c r="Y146" s="516">
        <f>'Diesel_Filter1_(X)'!AL524</f>
        <v>0</v>
      </c>
      <c r="Z146" s="654">
        <f>'Diesel_Filter1_(X)'!AM524</f>
        <v>0</v>
      </c>
    </row>
    <row r="147" spans="1:26" x14ac:dyDescent="0.25">
      <c r="A147" s="325" t="s">
        <v>647</v>
      </c>
      <c r="B147" s="513">
        <f>'Diesel_Filter1_(X)'!G1388</f>
        <v>4.1084342505028025E-8</v>
      </c>
      <c r="C147" s="513">
        <f>'Diesel_Filter1_(X)'!H1388</f>
        <v>2.2925242843082719E-8</v>
      </c>
      <c r="D147" s="513">
        <f>'Diesel_Filter1_(X)'!I1388</f>
        <v>4.8900252471222556E-8</v>
      </c>
      <c r="E147" s="513">
        <f>'Diesel_Filter1_(X)'!J1388</f>
        <v>4.690230647438915E-8</v>
      </c>
      <c r="I147" s="645" t="s">
        <v>280</v>
      </c>
      <c r="J147" s="496">
        <f>'Diesel_Filter1_(X)'!AE525</f>
        <v>0</v>
      </c>
      <c r="K147" s="496">
        <f>'Diesel_Filter1_(X)'!AF525</f>
        <v>0</v>
      </c>
      <c r="L147" s="638">
        <f>'Diesel_Filter1_(X)'!AG525</f>
        <v>0</v>
      </c>
      <c r="P147" s="656" t="s">
        <v>280</v>
      </c>
      <c r="Q147" s="516">
        <f>'Diesel_Filter1_(X)'!AH525</f>
        <v>0</v>
      </c>
      <c r="R147" s="516">
        <f>'Diesel_Filter1_(X)'!AI525</f>
        <v>0</v>
      </c>
      <c r="S147" s="654">
        <f>'Diesel_Filter1_(X)'!AJ525</f>
        <v>0</v>
      </c>
      <c r="W147" s="645" t="s">
        <v>280</v>
      </c>
      <c r="X147" s="516">
        <f>'Diesel_Filter1_(X)'!AK525</f>
        <v>0</v>
      </c>
      <c r="Y147" s="516">
        <f>'Diesel_Filter1_(X)'!AL525</f>
        <v>0</v>
      </c>
      <c r="Z147" s="654">
        <f>'Diesel_Filter1_(X)'!AM525</f>
        <v>0</v>
      </c>
    </row>
    <row r="148" spans="1:26" x14ac:dyDescent="0.25">
      <c r="A148" s="325" t="s">
        <v>648</v>
      </c>
      <c r="B148" s="513">
        <f>'Diesel_Filter1_(X)'!G1389</f>
        <v>1.1479738114596259E-9</v>
      </c>
      <c r="C148" s="513">
        <f>'Diesel_Filter1_(X)'!H1389</f>
        <v>1.330608926355428E-9</v>
      </c>
      <c r="D148" s="513">
        <f>'Diesel_Filter1_(X)'!I1389</f>
        <v>3.6395652359964057E-9</v>
      </c>
      <c r="E148" s="513">
        <f>'Diesel_Filter1_(X)'!J1389</f>
        <v>3.55034447344773E-9</v>
      </c>
      <c r="I148" s="645" t="s">
        <v>415</v>
      </c>
      <c r="J148" s="496">
        <f>'Diesel_Filter1_(X)'!AE526</f>
        <v>0</v>
      </c>
      <c r="K148" s="496">
        <f>'Diesel_Filter1_(X)'!AF526</f>
        <v>0</v>
      </c>
      <c r="L148" s="638">
        <f>'Diesel_Filter1_(X)'!AG526</f>
        <v>0</v>
      </c>
      <c r="P148" s="656" t="s">
        <v>415</v>
      </c>
      <c r="Q148" s="516">
        <f>'Diesel_Filter1_(X)'!AH526</f>
        <v>0</v>
      </c>
      <c r="R148" s="516">
        <f>'Diesel_Filter1_(X)'!AI526</f>
        <v>0</v>
      </c>
      <c r="S148" s="654">
        <f>'Diesel_Filter1_(X)'!AJ526</f>
        <v>0</v>
      </c>
      <c r="W148" s="645" t="s">
        <v>415</v>
      </c>
      <c r="X148" s="516">
        <f>'Diesel_Filter1_(X)'!AK526</f>
        <v>0</v>
      </c>
      <c r="Y148" s="516">
        <f>'Diesel_Filter1_(X)'!AL526</f>
        <v>0</v>
      </c>
      <c r="Z148" s="654">
        <f>'Diesel_Filter1_(X)'!AM526</f>
        <v>0</v>
      </c>
    </row>
    <row r="149" spans="1:26" x14ac:dyDescent="0.25">
      <c r="A149" s="325" t="s">
        <v>649</v>
      </c>
      <c r="B149" s="513">
        <f>'Diesel_Filter1_(X)'!G1390</f>
        <v>1.0251187470580683E-9</v>
      </c>
      <c r="C149" s="513">
        <f>'Diesel_Filter1_(X)'!H1390</f>
        <v>1.1859728700415079E-9</v>
      </c>
      <c r="D149" s="513">
        <f>'Diesel_Filter1_(X)'!I1390</f>
        <v>3.2226025931789976E-9</v>
      </c>
      <c r="E149" s="513">
        <f>'Diesel_Filter1_(X)'!J1390</f>
        <v>3.1442509307201848E-9</v>
      </c>
      <c r="I149" s="645" t="s">
        <v>282</v>
      </c>
      <c r="J149" s="496">
        <f>'Diesel_Filter1_(X)'!AE527</f>
        <v>6.8217121359932994E-6</v>
      </c>
      <c r="K149" s="496">
        <f>'Diesel_Filter1_(X)'!AF527</f>
        <v>6.8217121359932994E-6</v>
      </c>
      <c r="L149" s="638">
        <f>'Diesel_Filter1_(X)'!AG527</f>
        <v>6.8217121359932994E-6</v>
      </c>
      <c r="P149" s="656" t="s">
        <v>282</v>
      </c>
      <c r="Q149" s="516">
        <f>'Diesel_Filter1_(X)'!AH527</f>
        <v>6.8217121359932994E-6</v>
      </c>
      <c r="R149" s="516">
        <f>'Diesel_Filter1_(X)'!AI527</f>
        <v>6.8217121359932994E-6</v>
      </c>
      <c r="S149" s="654">
        <f>'Diesel_Filter1_(X)'!AJ527</f>
        <v>6.8217121359932994E-6</v>
      </c>
      <c r="W149" s="645" t="s">
        <v>282</v>
      </c>
      <c r="X149" s="516">
        <f>'Diesel_Filter1_(X)'!AK527</f>
        <v>6.8217121359932994E-6</v>
      </c>
      <c r="Y149" s="516">
        <f>'Diesel_Filter1_(X)'!AL527</f>
        <v>6.8217121359932994E-6</v>
      </c>
      <c r="Z149" s="654">
        <f>'Diesel_Filter1_(X)'!AM527</f>
        <v>6.8217121359932994E-6</v>
      </c>
    </row>
    <row r="150" spans="1:26" x14ac:dyDescent="0.25">
      <c r="A150" s="325" t="s">
        <v>265</v>
      </c>
      <c r="B150" s="513">
        <f>'Diesel_Filter1_(X)'!G1391</f>
        <v>6.3667251487012711E-3</v>
      </c>
      <c r="C150" s="513">
        <f>'Diesel_Filter1_(X)'!H1391</f>
        <v>4.8474474731481877E-3</v>
      </c>
      <c r="D150" s="513">
        <f>'Diesel_Filter1_(X)'!I1391</f>
        <v>7.8119731267919023E-3</v>
      </c>
      <c r="E150" s="513">
        <f>'Diesel_Filter1_(X)'!J1391</f>
        <v>7.8275493174718644E-3</v>
      </c>
      <c r="I150" s="645" t="s">
        <v>417</v>
      </c>
      <c r="J150" s="496">
        <f>'Diesel_Filter1_(X)'!AE528</f>
        <v>0</v>
      </c>
      <c r="K150" s="496">
        <f>'Diesel_Filter1_(X)'!AF528</f>
        <v>0</v>
      </c>
      <c r="L150" s="638">
        <f>'Diesel_Filter1_(X)'!AG528</f>
        <v>0</v>
      </c>
      <c r="P150" s="656" t="s">
        <v>417</v>
      </c>
      <c r="Q150" s="516">
        <f>'Diesel_Filter1_(X)'!AH528</f>
        <v>0</v>
      </c>
      <c r="R150" s="516">
        <f>'Diesel_Filter1_(X)'!AI528</f>
        <v>0</v>
      </c>
      <c r="S150" s="654">
        <f>'Diesel_Filter1_(X)'!AJ528</f>
        <v>0</v>
      </c>
      <c r="W150" s="645" t="s">
        <v>417</v>
      </c>
      <c r="X150" s="516">
        <f>'Diesel_Filter1_(X)'!AK528</f>
        <v>0</v>
      </c>
      <c r="Y150" s="516">
        <f>'Diesel_Filter1_(X)'!AL528</f>
        <v>0</v>
      </c>
      <c r="Z150" s="654">
        <f>'Diesel_Filter1_(X)'!AM528</f>
        <v>0</v>
      </c>
    </row>
    <row r="151" spans="1:26" x14ac:dyDescent="0.25">
      <c r="A151" s="325" t="s">
        <v>651</v>
      </c>
      <c r="B151" s="513">
        <f>'Diesel_Filter1_(X)'!G1392</f>
        <v>5.9687192434421661E-9</v>
      </c>
      <c r="C151" s="513">
        <f>'Diesel_Filter1_(X)'!H1392</f>
        <v>6.4903932560229355E-9</v>
      </c>
      <c r="D151" s="513">
        <f>'Diesel_Filter1_(X)'!I1392</f>
        <v>1.1776284821772435E-8</v>
      </c>
      <c r="E151" s="513">
        <f>'Diesel_Filter1_(X)'!J1392</f>
        <v>1.097693525610852E-8</v>
      </c>
      <c r="I151" s="645" t="s">
        <v>284</v>
      </c>
      <c r="J151" s="496">
        <f>'Diesel_Filter1_(X)'!AE529</f>
        <v>0</v>
      </c>
      <c r="K151" s="496">
        <f>'Diesel_Filter1_(X)'!AF529</f>
        <v>0</v>
      </c>
      <c r="L151" s="638">
        <f>'Diesel_Filter1_(X)'!AG529</f>
        <v>0</v>
      </c>
      <c r="P151" s="656" t="s">
        <v>284</v>
      </c>
      <c r="Q151" s="516">
        <f>'Diesel_Filter1_(X)'!AH529</f>
        <v>0</v>
      </c>
      <c r="R151" s="516">
        <f>'Diesel_Filter1_(X)'!AI529</f>
        <v>0</v>
      </c>
      <c r="S151" s="654">
        <f>'Diesel_Filter1_(X)'!AJ529</f>
        <v>0</v>
      </c>
      <c r="W151" s="645" t="s">
        <v>284</v>
      </c>
      <c r="X151" s="516">
        <f>'Diesel_Filter1_(X)'!AK529</f>
        <v>0</v>
      </c>
      <c r="Y151" s="516">
        <f>'Diesel_Filter1_(X)'!AL529</f>
        <v>0</v>
      </c>
      <c r="Z151" s="654">
        <f>'Diesel_Filter1_(X)'!AM529</f>
        <v>0</v>
      </c>
    </row>
    <row r="152" spans="1:26" x14ac:dyDescent="0.25">
      <c r="A152" s="325" t="s">
        <v>652</v>
      </c>
      <c r="B152" s="513">
        <f>'Diesel_Filter1_(X)'!G1393</f>
        <v>1.2777183448157815E-9</v>
      </c>
      <c r="C152" s="513">
        <f>'Diesel_Filter1_(X)'!H1393</f>
        <v>1.3892763918011039E-9</v>
      </c>
      <c r="D152" s="513">
        <f>'Diesel_Filter1_(X)'!I1393</f>
        <v>2.5194060507509949E-9</v>
      </c>
      <c r="E152" s="513">
        <f>'Diesel_Filter1_(X)'!J1393</f>
        <v>2.3482819119346139E-9</v>
      </c>
      <c r="I152" s="645" t="s">
        <v>328</v>
      </c>
      <c r="J152" s="496">
        <f>'Diesel_Filter1_(X)'!AE530</f>
        <v>1.6627923331483667E-8</v>
      </c>
      <c r="K152" s="496">
        <f>'Diesel_Filter1_(X)'!AF530</f>
        <v>1.6627923331483667E-8</v>
      </c>
      <c r="L152" s="638">
        <f>'Diesel_Filter1_(X)'!AG530</f>
        <v>1.6627923331483667E-8</v>
      </c>
      <c r="P152" s="656" t="s">
        <v>328</v>
      </c>
      <c r="Q152" s="516">
        <f>'Diesel_Filter1_(X)'!AH530</f>
        <v>1.6627923331483667E-8</v>
      </c>
      <c r="R152" s="516">
        <f>'Diesel_Filter1_(X)'!AI530</f>
        <v>1.6627923331483667E-8</v>
      </c>
      <c r="S152" s="654">
        <f>'Diesel_Filter1_(X)'!AJ530</f>
        <v>1.6627923331483667E-8</v>
      </c>
      <c r="W152" s="645" t="s">
        <v>328</v>
      </c>
      <c r="X152" s="516">
        <f>'Diesel_Filter1_(X)'!AK530</f>
        <v>1.6627923331483667E-8</v>
      </c>
      <c r="Y152" s="516">
        <f>'Diesel_Filter1_(X)'!AL530</f>
        <v>1.6627923331483667E-8</v>
      </c>
      <c r="Z152" s="654">
        <f>'Diesel_Filter1_(X)'!AM530</f>
        <v>1.6627923331483667E-8</v>
      </c>
    </row>
    <row r="153" spans="1:26" x14ac:dyDescent="0.25">
      <c r="A153" s="325" t="s">
        <v>653</v>
      </c>
      <c r="B153" s="513">
        <f>'Diesel_Filter1_(X)'!G1394</f>
        <v>3.5111472463520047E-8</v>
      </c>
      <c r="C153" s="513">
        <f>'Diesel_Filter1_(X)'!H1394</f>
        <v>1.9565235996405493E-8</v>
      </c>
      <c r="D153" s="513">
        <f>'Diesel_Filter1_(X)'!I1394</f>
        <v>4.1744618939620866E-8</v>
      </c>
      <c r="E153" s="513">
        <f>'Diesel_Filter1_(X)'!J1394</f>
        <v>4.0040224228679015E-8</v>
      </c>
      <c r="I153" s="645" t="s">
        <v>330</v>
      </c>
      <c r="J153" s="496">
        <f>'Diesel_Filter1_(X)'!AE531</f>
        <v>1.1085282220989113E-8</v>
      </c>
      <c r="K153" s="496">
        <f>'Diesel_Filter1_(X)'!AF531</f>
        <v>1.1085282220989113E-8</v>
      </c>
      <c r="L153" s="638">
        <f>'Diesel_Filter1_(X)'!AG531</f>
        <v>1.1085282220989113E-8</v>
      </c>
      <c r="P153" s="656" t="s">
        <v>330</v>
      </c>
      <c r="Q153" s="516">
        <f>'Diesel_Filter1_(X)'!AH531</f>
        <v>1.1085282220989113E-8</v>
      </c>
      <c r="R153" s="516">
        <f>'Diesel_Filter1_(X)'!AI531</f>
        <v>1.1085282220989113E-8</v>
      </c>
      <c r="S153" s="654">
        <f>'Diesel_Filter1_(X)'!AJ531</f>
        <v>1.1085282220989113E-8</v>
      </c>
      <c r="W153" s="645" t="s">
        <v>330</v>
      </c>
      <c r="X153" s="516">
        <f>'Diesel_Filter1_(X)'!AK531</f>
        <v>1.1085282220989113E-8</v>
      </c>
      <c r="Y153" s="516">
        <f>'Diesel_Filter1_(X)'!AL531</f>
        <v>1.1085282220989113E-8</v>
      </c>
      <c r="Z153" s="654">
        <f>'Diesel_Filter1_(X)'!AM531</f>
        <v>1.1085282220989113E-8</v>
      </c>
    </row>
    <row r="154" spans="1:26" x14ac:dyDescent="0.25">
      <c r="A154" s="325" t="s">
        <v>654</v>
      </c>
      <c r="B154" s="513">
        <f>'Diesel_Filter1_(X)'!G1395</f>
        <v>4.0490393256022938E-8</v>
      </c>
      <c r="C154" s="513">
        <f>'Diesel_Filter1_(X)'!H1395</f>
        <v>4.6940819033762669E-8</v>
      </c>
      <c r="D154" s="513">
        <f>'Diesel_Filter1_(X)'!I1395</f>
        <v>1.2847361889682912E-7</v>
      </c>
      <c r="E154" s="513">
        <f>'Diesel_Filter1_(X)'!J1395</f>
        <v>1.2531986820146346E-7</v>
      </c>
      <c r="I154" s="645" t="s">
        <v>332</v>
      </c>
      <c r="J154" s="496">
        <f>'Diesel_Filter1_(X)'!AE532</f>
        <v>5.5426411104945564E-9</v>
      </c>
      <c r="K154" s="496">
        <f>'Diesel_Filter1_(X)'!AF532</f>
        <v>5.5426411104945564E-9</v>
      </c>
      <c r="L154" s="638">
        <f>'Diesel_Filter1_(X)'!AG532</f>
        <v>5.5426411104945564E-9</v>
      </c>
      <c r="P154" s="656" t="s">
        <v>332</v>
      </c>
      <c r="Q154" s="516">
        <f>'Diesel_Filter1_(X)'!AH532</f>
        <v>5.5426411104945564E-9</v>
      </c>
      <c r="R154" s="516">
        <f>'Diesel_Filter1_(X)'!AI532</f>
        <v>5.5426411104945564E-9</v>
      </c>
      <c r="S154" s="654">
        <f>'Diesel_Filter1_(X)'!AJ532</f>
        <v>5.5426411104945564E-9</v>
      </c>
      <c r="W154" s="645" t="s">
        <v>332</v>
      </c>
      <c r="X154" s="516">
        <f>'Diesel_Filter1_(X)'!AK532</f>
        <v>5.5426411104945564E-9</v>
      </c>
      <c r="Y154" s="516">
        <f>'Diesel_Filter1_(X)'!AL532</f>
        <v>5.5426411104945564E-9</v>
      </c>
      <c r="Z154" s="654">
        <f>'Diesel_Filter1_(X)'!AM532</f>
        <v>5.5426411104945564E-9</v>
      </c>
    </row>
    <row r="155" spans="1:26" x14ac:dyDescent="0.25">
      <c r="A155" s="325" t="s">
        <v>655</v>
      </c>
      <c r="B155" s="513">
        <f>'Diesel_Filter1_(X)'!G1396</f>
        <v>9.7444477726903156E-10</v>
      </c>
      <c r="C155" s="513">
        <f>'Diesel_Filter1_(X)'!H1396</f>
        <v>1.1279044888527536E-9</v>
      </c>
      <c r="D155" s="513">
        <f>'Diesel_Filter1_(X)'!I1396</f>
        <v>3.0706919423167441E-9</v>
      </c>
      <c r="E155" s="513">
        <f>'Diesel_Filter1_(X)'!J1396</f>
        <v>2.9958064102015489E-9</v>
      </c>
      <c r="I155" s="645" t="s">
        <v>913</v>
      </c>
      <c r="J155" s="496">
        <f>'Diesel_Filter1_(X)'!AE533</f>
        <v>7.3901881473260741E-6</v>
      </c>
      <c r="K155" s="496">
        <f>'Diesel_Filter1_(X)'!AF533</f>
        <v>7.3901881473260741E-6</v>
      </c>
      <c r="L155" s="638">
        <f>'Diesel_Filter1_(X)'!AG533</f>
        <v>7.3901881473260741E-6</v>
      </c>
      <c r="P155" s="656" t="s">
        <v>913</v>
      </c>
      <c r="Q155" s="516">
        <f>'Diesel_Filter1_(X)'!AH533</f>
        <v>7.3901881473260741E-6</v>
      </c>
      <c r="R155" s="516">
        <f>'Diesel_Filter1_(X)'!AI533</f>
        <v>7.3901881473260741E-6</v>
      </c>
      <c r="S155" s="654">
        <f>'Diesel_Filter1_(X)'!AJ533</f>
        <v>7.3901881473260741E-6</v>
      </c>
      <c r="W155" s="645" t="s">
        <v>913</v>
      </c>
      <c r="X155" s="516">
        <f>'Diesel_Filter1_(X)'!AK533</f>
        <v>7.3901881473260741E-6</v>
      </c>
      <c r="Y155" s="516">
        <f>'Diesel_Filter1_(X)'!AL533</f>
        <v>7.3901881473260741E-6</v>
      </c>
      <c r="Z155" s="654">
        <f>'Diesel_Filter1_(X)'!AM533</f>
        <v>7.3901881473260741E-6</v>
      </c>
    </row>
    <row r="156" spans="1:26" x14ac:dyDescent="0.25">
      <c r="A156" s="325" t="s">
        <v>656</v>
      </c>
      <c r="B156" s="513">
        <f>'Diesel_Filter1_(X)'!G1397</f>
        <v>4.9350849415892849E-6</v>
      </c>
      <c r="C156" s="513">
        <f>'Diesel_Filter1_(X)'!H1397</f>
        <v>2.3124224399845948E-6</v>
      </c>
      <c r="D156" s="513">
        <f>'Diesel_Filter1_(X)'!I1397</f>
        <v>5.1104882536693907E-6</v>
      </c>
      <c r="E156" s="513">
        <f>'Diesel_Filter1_(X)'!J1397</f>
        <v>4.9200222517009713E-6</v>
      </c>
      <c r="I156" s="645" t="s">
        <v>286</v>
      </c>
      <c r="J156" s="496">
        <f>'Diesel_Filter1_(X)'!AE534</f>
        <v>0</v>
      </c>
      <c r="K156" s="496">
        <f>'Diesel_Filter1_(X)'!AF534</f>
        <v>0</v>
      </c>
      <c r="L156" s="638">
        <f>'Diesel_Filter1_(X)'!AG534</f>
        <v>0</v>
      </c>
      <c r="P156" s="656" t="s">
        <v>286</v>
      </c>
      <c r="Q156" s="516">
        <f>'Diesel_Filter1_(X)'!AH534</f>
        <v>0</v>
      </c>
      <c r="R156" s="516">
        <f>'Diesel_Filter1_(X)'!AI534</f>
        <v>0</v>
      </c>
      <c r="S156" s="654">
        <f>'Diesel_Filter1_(X)'!AJ534</f>
        <v>0</v>
      </c>
      <c r="W156" s="645" t="s">
        <v>286</v>
      </c>
      <c r="X156" s="516">
        <f>'Diesel_Filter1_(X)'!AK534</f>
        <v>0</v>
      </c>
      <c r="Y156" s="516">
        <f>'Diesel_Filter1_(X)'!AL534</f>
        <v>0</v>
      </c>
      <c r="Z156" s="654">
        <f>'Diesel_Filter1_(X)'!AM534</f>
        <v>0</v>
      </c>
    </row>
    <row r="157" spans="1:26" ht="18" x14ac:dyDescent="0.35">
      <c r="A157" s="325" t="s">
        <v>657</v>
      </c>
      <c r="B157" s="513">
        <f>'Diesel_Filter1_(X)'!G1398</f>
        <v>9.1571312422439993E-7</v>
      </c>
      <c r="C157" s="513">
        <f>'Diesel_Filter1_(X)'!H1398</f>
        <v>5.0804912490906757E-7</v>
      </c>
      <c r="D157" s="513">
        <f>'Diesel_Filter1_(X)'!I1398</f>
        <v>1.0848560058196756E-6</v>
      </c>
      <c r="E157" s="513">
        <f>'Diesel_Filter1_(X)'!J1398</f>
        <v>1.0406521460053917E-6</v>
      </c>
      <c r="I157" s="647" t="s">
        <v>595</v>
      </c>
      <c r="J157" s="496">
        <f>'Diesel_Filter1_(X)'!AE535</f>
        <v>1.1369520226655501E-4</v>
      </c>
      <c r="K157" s="496">
        <f>'Diesel_Filter1_(X)'!AF535</f>
        <v>1.9896660396647126E-4</v>
      </c>
      <c r="L157" s="638">
        <f>'Diesel_Filter1_(X)'!AG535</f>
        <v>4.1214510821626184E-4</v>
      </c>
      <c r="P157" s="657" t="s">
        <v>751</v>
      </c>
      <c r="Q157" s="516">
        <f>'Diesel_Filter1_(X)'!AH535</f>
        <v>1.1369520226655501E-4</v>
      </c>
      <c r="R157" s="516">
        <f>'Diesel_Filter1_(X)'!AI535</f>
        <v>1.9896660396647126E-4</v>
      </c>
      <c r="S157" s="654">
        <f>'Diesel_Filter1_(X)'!AJ535</f>
        <v>4.1214510821626184E-4</v>
      </c>
      <c r="W157" s="647" t="s">
        <v>595</v>
      </c>
      <c r="X157" s="516">
        <f>'Diesel_Filter1_(X)'!AK535</f>
        <v>1.1369520226655501E-4</v>
      </c>
      <c r="Y157" s="516">
        <f>'Diesel_Filter1_(X)'!AL535</f>
        <v>1.1369520226655501E-4</v>
      </c>
      <c r="Z157" s="654">
        <f>'Diesel_Filter1_(X)'!AM535</f>
        <v>1.1369520226655501E-4</v>
      </c>
    </row>
    <row r="158" spans="1:26" x14ac:dyDescent="0.25">
      <c r="A158" s="325" t="s">
        <v>658</v>
      </c>
      <c r="B158" s="513">
        <f>'Diesel_Filter1_(X)'!G1399</f>
        <v>1.2435705421712524E-7</v>
      </c>
      <c r="C158" s="513">
        <f>'Diesel_Filter1_(X)'!H1399</f>
        <v>1.4408832213616329E-7</v>
      </c>
      <c r="D158" s="513">
        <f>'Diesel_Filter1_(X)'!I1399</f>
        <v>3.9365398604989515E-7</v>
      </c>
      <c r="E158" s="513">
        <f>'Diesel_Filter1_(X)'!J1399</f>
        <v>3.8401728785998543E-7</v>
      </c>
      <c r="I158" s="645" t="s">
        <v>334</v>
      </c>
      <c r="J158" s="496">
        <f>'Diesel_Filter1_(X)'!AE536</f>
        <v>5.5426411104945564E-9</v>
      </c>
      <c r="K158" s="496">
        <f>'Diesel_Filter1_(X)'!AF536</f>
        <v>5.5426411104945564E-9</v>
      </c>
      <c r="L158" s="638">
        <f>'Diesel_Filter1_(X)'!AG536</f>
        <v>5.5426411104945564E-9</v>
      </c>
      <c r="P158" s="656" t="s">
        <v>334</v>
      </c>
      <c r="Q158" s="516">
        <f>'Diesel_Filter1_(X)'!AH536</f>
        <v>5.5426411104945564E-9</v>
      </c>
      <c r="R158" s="516">
        <f>'Diesel_Filter1_(X)'!AI536</f>
        <v>5.5426411104945564E-9</v>
      </c>
      <c r="S158" s="654">
        <f>'Diesel_Filter1_(X)'!AJ536</f>
        <v>5.5426411104945564E-9</v>
      </c>
      <c r="W158" s="645" t="s">
        <v>334</v>
      </c>
      <c r="X158" s="516">
        <f>'Diesel_Filter1_(X)'!AK536</f>
        <v>5.5426411104945564E-9</v>
      </c>
      <c r="Y158" s="516">
        <f>'Diesel_Filter1_(X)'!AL536</f>
        <v>5.5426411104945564E-9</v>
      </c>
      <c r="Z158" s="654">
        <f>'Diesel_Filter1_(X)'!AM536</f>
        <v>5.5426411104945564E-9</v>
      </c>
    </row>
    <row r="159" spans="1:26" x14ac:dyDescent="0.25">
      <c r="A159" s="325" t="s">
        <v>659</v>
      </c>
      <c r="B159" s="513">
        <f>'Diesel_Filter1_(X)'!G1400</f>
        <v>9.1044546193675391E-7</v>
      </c>
      <c r="C159" s="513">
        <f>'Diesel_Filter1_(X)'!H1400</f>
        <v>4.9449698318284906E-7</v>
      </c>
      <c r="D159" s="513">
        <f>'Diesel_Filter1_(X)'!I1400</f>
        <v>1.060207967820617E-6</v>
      </c>
      <c r="E159" s="513">
        <f>'Diesel_Filter1_(X)'!J1400</f>
        <v>1.0174675852625271E-6</v>
      </c>
      <c r="I159" s="645" t="s">
        <v>721</v>
      </c>
      <c r="J159" s="496">
        <f>'Diesel_Filter1_(X)'!$AE$537*'NOx_Species_(X)'!$C$10</f>
        <v>2.7134248573004319E-3</v>
      </c>
      <c r="K159" s="496">
        <f>'Diesel_Filter1_(X)'!$AF$537*'NOx_Species_(X)'!$C$10</f>
        <v>5.4268497146008619E-4</v>
      </c>
      <c r="L159" s="638">
        <f>'Diesel_Filter1_(X)'!$AG$537*'NOx_Species_(X)'!$C$10</f>
        <v>1.6280549143802589E-3</v>
      </c>
      <c r="P159" s="645" t="s">
        <v>721</v>
      </c>
      <c r="Q159" s="496">
        <f>'Diesel_Filter1_(X)'!$AH$537*'NOx_Species_(X)'!$C$10</f>
        <v>2.7134248573004319E-3</v>
      </c>
      <c r="R159" s="496">
        <f>'Diesel_Filter1_(X)'!$AI$537*'NOx_Species_(X)'!$C$10</f>
        <v>5.4268497146008619E-4</v>
      </c>
      <c r="S159" s="638">
        <f>'Diesel_Filter1_(X)'!$AJ$537*'NOx_Species_(X)'!$C$10</f>
        <v>1.6280549143802589E-3</v>
      </c>
      <c r="W159" s="645" t="s">
        <v>721</v>
      </c>
      <c r="X159" s="496">
        <f>'Diesel_Filter1_(X)'!$AK$537*'NOx_Species_(X)'!$C$10</f>
        <v>3.2561098287605178E-3</v>
      </c>
      <c r="Y159" s="496">
        <f>'Diesel_Filter1_(X)'!$AL$537*'NOx_Species_(X)'!$C$10</f>
        <v>1.356712428650216E-3</v>
      </c>
      <c r="Z159" s="638">
        <f>'Diesel_Filter1_(X)'!$AM$537*'NOx_Species_(X)'!$C$10</f>
        <v>1.356712428650216E-3</v>
      </c>
    </row>
    <row r="160" spans="1:26" x14ac:dyDescent="0.25">
      <c r="A160" s="325" t="s">
        <v>660</v>
      </c>
      <c r="B160" s="513">
        <f>'Diesel_Filter1_(X)'!G1401</f>
        <v>5.609910565278788E-8</v>
      </c>
      <c r="C160" s="513">
        <f>'Diesel_Filter1_(X)'!H1401</f>
        <v>6.4942873036929264E-8</v>
      </c>
      <c r="D160" s="513">
        <f>'Diesel_Filter1_(X)'!I1401</f>
        <v>1.7687106850956396E-7</v>
      </c>
      <c r="E160" s="513">
        <f>'Diesel_Filter1_(X)'!J1401</f>
        <v>1.7255338268646497E-7</v>
      </c>
      <c r="I160" s="645" t="s">
        <v>720</v>
      </c>
      <c r="J160" s="496">
        <f>'Diesel_Filter1_(X)'!$AE$537*'NOx_Species_(X)'!$B$10</f>
        <v>1.2895519936344195E-4</v>
      </c>
      <c r="K160" s="496">
        <f>'Diesel_Filter1_(X)'!$AF$537*'NOx_Species_(X)'!$B$10</f>
        <v>2.579103987268838E-5</v>
      </c>
      <c r="L160" s="638">
        <f>'Diesel_Filter1_(X)'!$AG$537*'NOx_Species_(X)'!$B$10</f>
        <v>7.7373119618065161E-5</v>
      </c>
      <c r="M160" s="517"/>
      <c r="P160" s="645" t="s">
        <v>720</v>
      </c>
      <c r="Q160" s="496">
        <f>'Diesel_Filter1_(X)'!$AH$537*'NOx_Species_(X)'!$B$10</f>
        <v>1.2895519936344195E-4</v>
      </c>
      <c r="R160" s="496">
        <f>'Diesel_Filter1_(X)'!$AI$537*'NOx_Species_(X)'!$B$10</f>
        <v>2.579103987268838E-5</v>
      </c>
      <c r="S160" s="638">
        <f>'Diesel_Filter1_(X)'!$AJ$537*'NOx_Species_(X)'!$B$10</f>
        <v>7.7373119618065161E-5</v>
      </c>
      <c r="W160" s="645" t="s">
        <v>720</v>
      </c>
      <c r="X160" s="496">
        <f>'Diesel_Filter1_(X)'!$AK$537*'NOx_Species_(X)'!$B$10</f>
        <v>1.5474623923613032E-4</v>
      </c>
      <c r="Y160" s="496">
        <f>'Diesel_Filter1_(X)'!$AL$537*'NOx_Species_(X)'!$B$10</f>
        <v>6.4477599681720974E-5</v>
      </c>
      <c r="Z160" s="638">
        <f>'Diesel_Filter1_(X)'!$AM$537*'NOx_Species_(X)'!$B$10</f>
        <v>6.4477599681720974E-5</v>
      </c>
    </row>
    <row r="161" spans="1:26" x14ac:dyDescent="0.25">
      <c r="A161" s="325" t="s">
        <v>282</v>
      </c>
      <c r="B161" s="513">
        <f>'Diesel_Filter1_(X)'!G1402</f>
        <v>1.52899139886174E-4</v>
      </c>
      <c r="C161" s="513">
        <f>'Diesel_Filter1_(X)'!H1402</f>
        <v>6.9997004578715378E-5</v>
      </c>
      <c r="D161" s="513">
        <f>'Diesel_Filter1_(X)'!I1402</f>
        <v>1.5548803971072788E-4</v>
      </c>
      <c r="E161" s="513">
        <f>'Diesel_Filter1_(X)'!J1402</f>
        <v>1.4976678505712696E-4</v>
      </c>
      <c r="I161" s="682" t="s">
        <v>1351</v>
      </c>
      <c r="J161" s="496">
        <f>'Diesel_Filter1_(X)'!AE$537</f>
        <v>2.8423800566638752E-3</v>
      </c>
      <c r="K161" s="496">
        <f>'Diesel_Filter1_(X)'!AF$537</f>
        <v>5.6847601133277483E-4</v>
      </c>
      <c r="L161" s="638">
        <f>'Diesel_Filter1_(X)'!AG$537</f>
        <v>1.7054280339983249E-3</v>
      </c>
      <c r="P161" s="682" t="s">
        <v>1351</v>
      </c>
      <c r="Q161" s="496">
        <f>'Diesel_Filter1_(X)'!AH$537</f>
        <v>2.8423800566638752E-3</v>
      </c>
      <c r="R161" s="496">
        <f>'Diesel_Filter1_(X)'!AI$537</f>
        <v>5.6847601133277483E-4</v>
      </c>
      <c r="S161" s="638">
        <f>'Diesel_Filter1_(X)'!AJ$537</f>
        <v>1.7054280339983249E-3</v>
      </c>
      <c r="W161" s="682" t="s">
        <v>1351</v>
      </c>
      <c r="X161" s="496">
        <f>'Diesel_Filter1_(X)'!AK$537</f>
        <v>3.4108560679966498E-3</v>
      </c>
      <c r="Y161" s="496">
        <f>'Diesel_Filter1_(X)'!AL$537</f>
        <v>1.4211900283319376E-3</v>
      </c>
      <c r="Z161" s="638">
        <f>'Diesel_Filter1_(X)'!AM$537</f>
        <v>1.4211900283319376E-3</v>
      </c>
    </row>
    <row r="162" spans="1:26" x14ac:dyDescent="0.25">
      <c r="A162" s="325" t="s">
        <v>661</v>
      </c>
      <c r="B162" s="513">
        <f>'Diesel_Filter1_(X)'!G1403</f>
        <v>3.7755145705849629E-6</v>
      </c>
      <c r="C162" s="513">
        <f>'Diesel_Filter1_(X)'!H1403</f>
        <v>1.7283152894860715E-6</v>
      </c>
      <c r="D162" s="513">
        <f>'Diesel_Filter1_(X)'!I1403</f>
        <v>3.8391458770165609E-6</v>
      </c>
      <c r="E162" s="513">
        <f>'Diesel_Filter1_(X)'!J1403</f>
        <v>3.6980187427788951E-6</v>
      </c>
      <c r="I162" s="647" t="s">
        <v>1205</v>
      </c>
      <c r="J162" s="496">
        <f>'Diesel_Filter1_(X)'!AE538</f>
        <v>3.6950940736630376E-5</v>
      </c>
      <c r="K162" s="496">
        <f>'Diesel_Filter1_(X)'!AF538</f>
        <v>3.6950940736630376E-5</v>
      </c>
      <c r="L162" s="638">
        <f>'Diesel_Filter1_(X)'!AG538</f>
        <v>3.6950940736630376E-5</v>
      </c>
      <c r="P162" s="657" t="s">
        <v>1205</v>
      </c>
      <c r="Q162" s="516">
        <f>'Diesel_Filter1_(X)'!AH538</f>
        <v>3.6950940736630376E-5</v>
      </c>
      <c r="R162" s="516">
        <f>'Diesel_Filter1_(X)'!AI538</f>
        <v>3.6950940736630376E-5</v>
      </c>
      <c r="S162" s="654">
        <f>'Diesel_Filter1_(X)'!AJ538</f>
        <v>3.6950940736630376E-5</v>
      </c>
      <c r="W162" s="647" t="s">
        <v>1205</v>
      </c>
      <c r="X162" s="516">
        <f>'Diesel_Filter1_(X)'!AK538</f>
        <v>3.6950940736630376E-5</v>
      </c>
      <c r="Y162" s="516">
        <f>'Diesel_Filter1_(X)'!AL538</f>
        <v>3.6950940736630376E-5</v>
      </c>
      <c r="Z162" s="654">
        <f>'Diesel_Filter1_(X)'!AM538</f>
        <v>3.6950940736630376E-5</v>
      </c>
    </row>
    <row r="163" spans="1:26" x14ac:dyDescent="0.25">
      <c r="A163" s="325" t="s">
        <v>662</v>
      </c>
      <c r="B163" s="513">
        <f>'Diesel_Filter1_(X)'!G1404</f>
        <v>1.8389747100860113E-9</v>
      </c>
      <c r="C163" s="513">
        <f>'Diesel_Filter1_(X)'!H1404</f>
        <v>2.1311994522658223E-9</v>
      </c>
      <c r="D163" s="513">
        <f>'Diesel_Filter1_(X)'!I1404</f>
        <v>5.8262227737601098E-9</v>
      </c>
      <c r="E163" s="513">
        <f>'Diesel_Filter1_(X)'!J1404</f>
        <v>5.6834695536822279E-9</v>
      </c>
      <c r="I163" s="645" t="s">
        <v>421</v>
      </c>
      <c r="J163" s="496">
        <f>'Diesel_Filter1_(X)'!AE539</f>
        <v>0</v>
      </c>
      <c r="K163" s="496">
        <f>'Diesel_Filter1_(X)'!AF539</f>
        <v>0</v>
      </c>
      <c r="L163" s="638">
        <f>'Diesel_Filter1_(X)'!AG539</f>
        <v>0</v>
      </c>
      <c r="P163" s="656" t="s">
        <v>421</v>
      </c>
      <c r="Q163" s="516">
        <f>'Diesel_Filter1_(X)'!AH539</f>
        <v>0</v>
      </c>
      <c r="R163" s="516">
        <f>'Diesel_Filter1_(X)'!AI539</f>
        <v>0</v>
      </c>
      <c r="S163" s="654">
        <f>'Diesel_Filter1_(X)'!AJ539</f>
        <v>0</v>
      </c>
      <c r="W163" s="645" t="s">
        <v>421</v>
      </c>
      <c r="X163" s="516">
        <f>'Diesel_Filter1_(X)'!AK539</f>
        <v>0</v>
      </c>
      <c r="Y163" s="516">
        <f>'Diesel_Filter1_(X)'!AL539</f>
        <v>0</v>
      </c>
      <c r="Z163" s="654">
        <f>'Diesel_Filter1_(X)'!AM539</f>
        <v>0</v>
      </c>
    </row>
    <row r="164" spans="1:26" x14ac:dyDescent="0.25">
      <c r="A164" s="325" t="s">
        <v>663</v>
      </c>
      <c r="B164" s="513">
        <f>'Diesel_Filter1_(X)'!G1405</f>
        <v>7.7092729684624925E-9</v>
      </c>
      <c r="C164" s="513">
        <f>'Diesel_Filter1_(X)'!H1405</f>
        <v>8.3285977149214768E-9</v>
      </c>
      <c r="D164" s="513">
        <f>'Diesel_Filter1_(X)'!I1405</f>
        <v>1.4344644614660448E-8</v>
      </c>
      <c r="E164" s="513">
        <f>'Diesel_Filter1_(X)'!J1405</f>
        <v>1.3274851298729085E-8</v>
      </c>
      <c r="I164" s="646" t="s">
        <v>1038</v>
      </c>
      <c r="J164" s="496">
        <f>J181-J182</f>
        <v>1.4211900283319373E-4</v>
      </c>
      <c r="K164" s="496">
        <f t="shared" ref="K164:L164" si="8">K181-K182</f>
        <v>1.4211900283319373E-4</v>
      </c>
      <c r="L164" s="496">
        <f t="shared" si="8"/>
        <v>1.4211900283319373E-4</v>
      </c>
      <c r="P164" s="646" t="s">
        <v>1038</v>
      </c>
      <c r="Q164" s="516">
        <f>Q181-Q182</f>
        <v>1.4211900283319373E-4</v>
      </c>
      <c r="R164" s="516">
        <f t="shared" ref="R164:S164" si="9">R181-R182</f>
        <v>1.4211900283319373E-4</v>
      </c>
      <c r="S164" s="516">
        <f t="shared" si="9"/>
        <v>1.4211900283319373E-4</v>
      </c>
      <c r="W164" s="646" t="s">
        <v>1038</v>
      </c>
      <c r="X164" s="516">
        <f>X181-X182</f>
        <v>1.4211900283319373E-4</v>
      </c>
      <c r="Y164" s="516">
        <f t="shared" ref="Y164:Z164" si="10">Y181-Y182</f>
        <v>1.4211900283319373E-4</v>
      </c>
      <c r="Z164" s="516">
        <f t="shared" si="10"/>
        <v>1.4211900283319373E-4</v>
      </c>
    </row>
    <row r="165" spans="1:26" x14ac:dyDescent="0.25">
      <c r="A165" s="325" t="s">
        <v>664</v>
      </c>
      <c r="B165" s="513">
        <f>'Diesel_Filter1_(X)'!G1406</f>
        <v>4.4599683341178482E-12</v>
      </c>
      <c r="C165" s="513">
        <f>'Diesel_Filter1_(X)'!H1406</f>
        <v>4.9218195044717362E-12</v>
      </c>
      <c r="D165" s="513">
        <f>'Diesel_Filter1_(X)'!I1406</f>
        <v>9.9400915743078441E-12</v>
      </c>
      <c r="E165" s="513">
        <f>'Diesel_Filter1_(X)'!J1406</f>
        <v>9.3927853138773584E-12</v>
      </c>
      <c r="G165" s="503"/>
      <c r="I165" s="646" t="s">
        <v>1033</v>
      </c>
      <c r="J165" s="496">
        <f>J182-J183</f>
        <v>1.0658925212489529E-4</v>
      </c>
      <c r="K165" s="496">
        <f t="shared" ref="K165:L165" si="11">K182-K183</f>
        <v>1.0658925212489529E-4</v>
      </c>
      <c r="L165" s="496">
        <f t="shared" si="11"/>
        <v>1.0658925212489529E-4</v>
      </c>
      <c r="P165" s="646" t="s">
        <v>1033</v>
      </c>
      <c r="Q165" s="516">
        <f>Q182-Q183</f>
        <v>1.0658925212489529E-4</v>
      </c>
      <c r="R165" s="516">
        <f t="shared" ref="R165:S165" si="12">R182-R183</f>
        <v>1.0658925212489529E-4</v>
      </c>
      <c r="S165" s="516">
        <f t="shared" si="12"/>
        <v>1.0658925212489529E-4</v>
      </c>
      <c r="W165" s="646" t="s">
        <v>1033</v>
      </c>
      <c r="X165" s="516">
        <f>X182-X183</f>
        <v>1.0658925212489529E-4</v>
      </c>
      <c r="Y165" s="516">
        <f t="shared" ref="Y165:Z165" si="13">Y182-Y183</f>
        <v>1.0658925212489529E-4</v>
      </c>
      <c r="Z165" s="516">
        <f t="shared" si="13"/>
        <v>1.0658925212489529E-4</v>
      </c>
    </row>
    <row r="166" spans="1:26" x14ac:dyDescent="0.25">
      <c r="A166" s="325" t="s">
        <v>665</v>
      </c>
      <c r="B166" s="513">
        <f>'Diesel_Filter1_(X)'!G1407</f>
        <v>8.6413196970345329E-12</v>
      </c>
      <c r="C166" s="513">
        <f>'Diesel_Filter1_(X)'!H1407</f>
        <v>9.536223201677436E-12</v>
      </c>
      <c r="D166" s="513">
        <f>'Diesel_Filter1_(X)'!I1407</f>
        <v>1.9259275108049125E-11</v>
      </c>
      <c r="E166" s="513">
        <f>'Diesel_Filter1_(X)'!J1407</f>
        <v>1.8199323890624331E-11</v>
      </c>
      <c r="G166" s="503"/>
      <c r="I166" s="646" t="s">
        <v>930</v>
      </c>
      <c r="J166" s="496">
        <f>J183</f>
        <v>3.5529750708298434E-5</v>
      </c>
      <c r="K166" s="496">
        <f t="shared" ref="K166:L166" si="14">K183</f>
        <v>3.5529750708298434E-5</v>
      </c>
      <c r="L166" s="496">
        <f t="shared" si="14"/>
        <v>3.5529750708298434E-5</v>
      </c>
      <c r="P166" s="646" t="s">
        <v>930</v>
      </c>
      <c r="Q166" s="516">
        <f>Q183</f>
        <v>3.5529750708298434E-5</v>
      </c>
      <c r="R166" s="516">
        <f t="shared" ref="R166:S166" si="15">R183</f>
        <v>3.5529750708298434E-5</v>
      </c>
      <c r="S166" s="516">
        <f t="shared" si="15"/>
        <v>3.5529750708298434E-5</v>
      </c>
      <c r="W166" s="646" t="s">
        <v>930</v>
      </c>
      <c r="X166" s="516">
        <f>X183</f>
        <v>3.5529750708298434E-5</v>
      </c>
      <c r="Y166" s="516">
        <f t="shared" ref="Y166:Z166" si="16">Y183</f>
        <v>3.5529750708298434E-5</v>
      </c>
      <c r="Z166" s="516">
        <f t="shared" si="16"/>
        <v>3.5529750708298434E-5</v>
      </c>
    </row>
    <row r="167" spans="1:26" x14ac:dyDescent="0.25">
      <c r="A167" s="325" t="s">
        <v>666</v>
      </c>
      <c r="B167" s="513">
        <f>'Diesel_Filter1_(X)'!G1408</f>
        <v>2.2299627711926059E-12</v>
      </c>
      <c r="C167" s="513">
        <f>'Diesel_Filter1_(X)'!H1408</f>
        <v>2.4609097522358681E-12</v>
      </c>
      <c r="D167" s="513">
        <f>'Diesel_Filter1_(X)'!I1408</f>
        <v>4.9701313706191965E-12</v>
      </c>
      <c r="E167" s="513">
        <f>'Diesel_Filter1_(X)'!J1408</f>
        <v>4.6965210321365909E-12</v>
      </c>
      <c r="G167" s="503"/>
      <c r="I167" s="645" t="s">
        <v>355</v>
      </c>
      <c r="J167" s="496">
        <f>'Diesel_Filter1_(X)'!AE547</f>
        <v>0</v>
      </c>
      <c r="K167" s="496">
        <f>'Diesel_Filter1_(X)'!AF547</f>
        <v>0</v>
      </c>
      <c r="L167" s="638">
        <f>'Diesel_Filter1_(X)'!AG547</f>
        <v>0</v>
      </c>
      <c r="P167" s="656" t="s">
        <v>355</v>
      </c>
      <c r="Q167" s="516">
        <f>'Diesel_Filter1_(X)'!AH547</f>
        <v>0</v>
      </c>
      <c r="R167" s="516">
        <f>'Diesel_Filter1_(X)'!AI547</f>
        <v>0</v>
      </c>
      <c r="S167" s="654">
        <f>'Diesel_Filter1_(X)'!AJ547</f>
        <v>0</v>
      </c>
      <c r="W167" s="645" t="s">
        <v>355</v>
      </c>
      <c r="X167" s="516">
        <f>'Diesel_Filter1_(X)'!AK547</f>
        <v>0</v>
      </c>
      <c r="Y167" s="516">
        <f>'Diesel_Filter1_(X)'!AL547</f>
        <v>0</v>
      </c>
      <c r="Z167" s="654">
        <f>'Diesel_Filter1_(X)'!AM547</f>
        <v>0</v>
      </c>
    </row>
    <row r="168" spans="1:26" x14ac:dyDescent="0.25">
      <c r="A168" s="325" t="s">
        <v>668</v>
      </c>
      <c r="B168" s="513">
        <f>'Diesel_Filter1_(X)'!G1410</f>
        <v>1.6012238435534255E-5</v>
      </c>
      <c r="C168" s="513">
        <f>'Diesel_Filter1_(X)'!H1410</f>
        <v>7.7918182207197553E-6</v>
      </c>
      <c r="D168" s="513">
        <f>'Diesel_Filter1_(X)'!I1410</f>
        <v>1.708117591681287E-5</v>
      </c>
      <c r="E168" s="513">
        <f>'Diesel_Filter1_(X)'!J1410</f>
        <v>1.6431169498052976E-5</v>
      </c>
      <c r="G168" s="503"/>
      <c r="I168" s="645" t="s">
        <v>424</v>
      </c>
      <c r="J168" s="496">
        <f>'Diesel_Filter1_(X)'!AE548</f>
        <v>0</v>
      </c>
      <c r="K168" s="496">
        <f>'Diesel_Filter1_(X)'!AF548</f>
        <v>0</v>
      </c>
      <c r="L168" s="638">
        <f>'Diesel_Filter1_(X)'!AG548</f>
        <v>0</v>
      </c>
      <c r="P168" s="656" t="s">
        <v>424</v>
      </c>
      <c r="Q168" s="516">
        <f>'Diesel_Filter1_(X)'!AH548</f>
        <v>0</v>
      </c>
      <c r="R168" s="516">
        <f>'Diesel_Filter1_(X)'!AI548</f>
        <v>0</v>
      </c>
      <c r="S168" s="654">
        <f>'Diesel_Filter1_(X)'!AJ548</f>
        <v>0</v>
      </c>
      <c r="W168" s="645" t="s">
        <v>424</v>
      </c>
      <c r="X168" s="516">
        <f>'Diesel_Filter1_(X)'!AK548</f>
        <v>0</v>
      </c>
      <c r="Y168" s="516">
        <f>'Diesel_Filter1_(X)'!AL548</f>
        <v>0</v>
      </c>
      <c r="Z168" s="654">
        <f>'Diesel_Filter1_(X)'!AM548</f>
        <v>0</v>
      </c>
    </row>
    <row r="169" spans="1:26" x14ac:dyDescent="0.25">
      <c r="A169" s="325" t="s">
        <v>669</v>
      </c>
      <c r="B169" s="513">
        <f>'Diesel_Filter1_(X)'!G1411</f>
        <v>1.3757542042877315E-8</v>
      </c>
      <c r="C169" s="513">
        <f>'Diesel_Filter1_(X)'!H1411</f>
        <v>1.4850870811759168E-8</v>
      </c>
      <c r="D169" s="513">
        <f>'Diesel_Filter1_(X)'!I1411</f>
        <v>2.5412726261286317E-8</v>
      </c>
      <c r="E169" s="513">
        <f>'Diesel_Filter1_(X)'!J1411</f>
        <v>2.3495228721810944E-8</v>
      </c>
      <c r="G169" s="503"/>
      <c r="I169" s="645" t="s">
        <v>426</v>
      </c>
      <c r="J169" s="496">
        <f>'Diesel_Filter1_(X)'!AE549</f>
        <v>0</v>
      </c>
      <c r="K169" s="496">
        <f>'Diesel_Filter1_(X)'!AF549</f>
        <v>0</v>
      </c>
      <c r="L169" s="638">
        <f>'Diesel_Filter1_(X)'!AG549</f>
        <v>0</v>
      </c>
      <c r="P169" s="656" t="s">
        <v>426</v>
      </c>
      <c r="Q169" s="516">
        <f>'Diesel_Filter1_(X)'!AH549</f>
        <v>0</v>
      </c>
      <c r="R169" s="516">
        <f>'Diesel_Filter1_(X)'!AI549</f>
        <v>0</v>
      </c>
      <c r="S169" s="654">
        <f>'Diesel_Filter1_(X)'!AJ549</f>
        <v>0</v>
      </c>
      <c r="W169" s="645" t="s">
        <v>426</v>
      </c>
      <c r="X169" s="516">
        <f>'Diesel_Filter1_(X)'!AK549</f>
        <v>0</v>
      </c>
      <c r="Y169" s="516">
        <f>'Diesel_Filter1_(X)'!AL549</f>
        <v>0</v>
      </c>
      <c r="Z169" s="654">
        <f>'Diesel_Filter1_(X)'!AM549</f>
        <v>0</v>
      </c>
    </row>
    <row r="170" spans="1:26" ht="18" x14ac:dyDescent="0.25">
      <c r="A170" s="325" t="s">
        <v>752</v>
      </c>
      <c r="B170" s="513">
        <f>'Diesel_Filter1_(X)'!G1412</f>
        <v>2.0848560058196754E-3</v>
      </c>
      <c r="C170" s="513">
        <f>'Diesel_Filter1_(X)'!H1412</f>
        <v>1.6390089434721211E-3</v>
      </c>
      <c r="D170" s="513">
        <f>'Diesel_Filter1_(X)'!I1412</f>
        <v>1.6130771534939449E-3</v>
      </c>
      <c r="E170" s="513">
        <f>'Diesel_Filter1_(X)'!J1412</f>
        <v>1.6603620180581109E-3</v>
      </c>
      <c r="G170" s="503"/>
      <c r="I170" s="645" t="s">
        <v>357</v>
      </c>
      <c r="J170" s="496">
        <f>'Diesel_Filter1_(X)'!AE550</f>
        <v>2.7713205552472784E-8</v>
      </c>
      <c r="K170" s="496">
        <f>'Diesel_Filter1_(X)'!AF550</f>
        <v>2.7713205552472784E-8</v>
      </c>
      <c r="L170" s="638">
        <f>'Diesel_Filter1_(X)'!AG550</f>
        <v>2.7713205552472784E-8</v>
      </c>
      <c r="P170" s="656" t="s">
        <v>357</v>
      </c>
      <c r="Q170" s="516">
        <f>'Diesel_Filter1_(X)'!AH550</f>
        <v>2.7713205552472784E-8</v>
      </c>
      <c r="R170" s="516">
        <f>'Diesel_Filter1_(X)'!AI550</f>
        <v>2.7713205552472784E-8</v>
      </c>
      <c r="S170" s="654">
        <f>'Diesel_Filter1_(X)'!AJ550</f>
        <v>2.7713205552472784E-8</v>
      </c>
      <c r="W170" s="645" t="s">
        <v>357</v>
      </c>
      <c r="X170" s="516">
        <f>'Diesel_Filter1_(X)'!AK550</f>
        <v>2.7713205552472784E-8</v>
      </c>
      <c r="Y170" s="516">
        <f>'Diesel_Filter1_(X)'!AL550</f>
        <v>2.7713205552472784E-8</v>
      </c>
      <c r="Z170" s="654">
        <f>'Diesel_Filter1_(X)'!AM550</f>
        <v>2.7713205552472784E-8</v>
      </c>
    </row>
    <row r="171" spans="1:26" ht="18" x14ac:dyDescent="0.35">
      <c r="A171" s="325" t="s">
        <v>721</v>
      </c>
      <c r="B171" s="513">
        <f>'Diesel_Filter1_(X)'!G1413</f>
        <v>2.030467713637725E-2</v>
      </c>
      <c r="C171" s="513">
        <f>'Diesel_Filter1_(X)'!H1413</f>
        <v>1.7716205229149729E-2</v>
      </c>
      <c r="D171" s="513">
        <f>'Diesel_Filter1_(X)'!I1413</f>
        <v>1.399674782831957E-2</v>
      </c>
      <c r="E171" s="513">
        <f>'Diesel_Filter1_(X)'!J1413</f>
        <v>1.4559031195173093E-2</v>
      </c>
      <c r="G171" s="503"/>
      <c r="I171" s="645" t="s">
        <v>598</v>
      </c>
      <c r="J171" s="496">
        <f>'Diesel_Filter1_(X)'!AE551</f>
        <v>6.0542695206940531E-3</v>
      </c>
      <c r="K171" s="496">
        <f>'Diesel_Filter1_(X)'!AF551</f>
        <v>6.0542695206940531E-3</v>
      </c>
      <c r="L171" s="638">
        <f>'Diesel_Filter1_(X)'!AG551</f>
        <v>6.0542695206940531E-3</v>
      </c>
      <c r="P171" s="656" t="s">
        <v>758</v>
      </c>
      <c r="Q171" s="516">
        <f>'Diesel_Filter1_(X)'!AH551</f>
        <v>6.0542695206940531E-3</v>
      </c>
      <c r="R171" s="516">
        <f>'Diesel_Filter1_(X)'!AI551</f>
        <v>6.0542695206940531E-3</v>
      </c>
      <c r="S171" s="654">
        <f>'Diesel_Filter1_(X)'!AJ551</f>
        <v>6.0542695206940531E-3</v>
      </c>
      <c r="W171" s="645" t="s">
        <v>598</v>
      </c>
      <c r="X171" s="516">
        <f>'Diesel_Filter1_(X)'!AK551</f>
        <v>6.0542695206940531E-3</v>
      </c>
      <c r="Y171" s="516">
        <f>'Diesel_Filter1_(X)'!AL551</f>
        <v>6.0542695206940531E-3</v>
      </c>
      <c r="Z171" s="654">
        <f>'Diesel_Filter1_(X)'!AM551</f>
        <v>6.0542695206940531E-3</v>
      </c>
    </row>
    <row r="172" spans="1:26" x14ac:dyDescent="0.25">
      <c r="A172" s="325" t="s">
        <v>673</v>
      </c>
      <c r="B172" s="513">
        <f>'Diesel_Filter1_(X)'!G1415</f>
        <v>4.5893277418802694E-13</v>
      </c>
      <c r="C172" s="513">
        <f>'Diesel_Filter1_(X)'!H1415</f>
        <v>4.9462107920749708E-13</v>
      </c>
      <c r="D172" s="513">
        <f>'Diesel_Filter1_(X)'!I1415</f>
        <v>8.3541871710385551E-13</v>
      </c>
      <c r="E172" s="513">
        <f>'Diesel_Filter1_(X)'!J1415</f>
        <v>7.7091018015319435E-13</v>
      </c>
      <c r="G172" s="503"/>
      <c r="I172" s="645" t="s">
        <v>1201</v>
      </c>
      <c r="J172" s="496">
        <f>'Diesel_Filter1_(X)'!AE552</f>
        <v>8.5271401699916227E-5</v>
      </c>
      <c r="K172" s="496">
        <f>'Diesel_Filter1_(X)'!AF552</f>
        <v>8.5271401699916227E-5</v>
      </c>
      <c r="L172" s="638">
        <f>'Diesel_Filter1_(X)'!AG552</f>
        <v>8.5271401699916227E-5</v>
      </c>
      <c r="P172" s="656" t="s">
        <v>1201</v>
      </c>
      <c r="Q172" s="516">
        <f>'Diesel_Filter1_(X)'!AH552</f>
        <v>8.5271401699916227E-5</v>
      </c>
      <c r="R172" s="516">
        <f>'Diesel_Filter1_(X)'!AI552</f>
        <v>8.5271401699916227E-5</v>
      </c>
      <c r="S172" s="654">
        <f>'Diesel_Filter1_(X)'!AJ552</f>
        <v>8.5271401699916227E-5</v>
      </c>
      <c r="W172" s="645" t="s">
        <v>1201</v>
      </c>
      <c r="X172" s="516">
        <f>'Diesel_Filter1_(X)'!AK552</f>
        <v>8.5271401699916227E-5</v>
      </c>
      <c r="Y172" s="516">
        <f>'Diesel_Filter1_(X)'!AL552</f>
        <v>8.5271401699916227E-5</v>
      </c>
      <c r="Z172" s="654">
        <f>'Diesel_Filter1_(X)'!AM552</f>
        <v>8.5271401699916227E-5</v>
      </c>
    </row>
    <row r="173" spans="1:26" x14ac:dyDescent="0.25">
      <c r="A173" s="325" t="s">
        <v>674</v>
      </c>
      <c r="B173" s="513">
        <f>'Diesel_Filter1_(X)'!G1416</f>
        <v>6.6736702469082973E-12</v>
      </c>
      <c r="C173" s="513">
        <f>'Diesel_Filter1_(X)'!H1416</f>
        <v>7.1926483803329186E-12</v>
      </c>
      <c r="D173" s="513">
        <f>'Diesel_Filter1_(X)'!I1416</f>
        <v>1.2148572895716547E-11</v>
      </c>
      <c r="E173" s="513">
        <f>'Diesel_Filter1_(X)'!J1416</f>
        <v>1.1210578116307929E-11</v>
      </c>
      <c r="G173" s="503"/>
      <c r="I173" s="647" t="s">
        <v>599</v>
      </c>
      <c r="J173" s="496">
        <f>'Diesel_Filter1_(X)'!AE553</f>
        <v>6.1224866420539863E-3</v>
      </c>
      <c r="K173" s="496">
        <f>'Diesel_Filter1_(X)'!AF553</f>
        <v>6.1224866420539863E-3</v>
      </c>
      <c r="L173" s="638">
        <f>'Diesel_Filter1_(X)'!AG553</f>
        <v>6.1224866420539863E-3</v>
      </c>
      <c r="P173" s="657" t="s">
        <v>599</v>
      </c>
      <c r="Q173" s="516">
        <f>'Diesel_Filter1_(X)'!AH553</f>
        <v>6.1224866420539863E-3</v>
      </c>
      <c r="R173" s="516">
        <f>'Diesel_Filter1_(X)'!AI553</f>
        <v>6.1224866420539863E-3</v>
      </c>
      <c r="S173" s="654">
        <f>'Diesel_Filter1_(X)'!AJ553</f>
        <v>6.1224866420539863E-3</v>
      </c>
      <c r="W173" s="647" t="s">
        <v>599</v>
      </c>
      <c r="X173" s="516">
        <f>'Diesel_Filter1_(X)'!AK553</f>
        <v>6.1224866420539863E-3</v>
      </c>
      <c r="Y173" s="516">
        <f>'Diesel_Filter1_(X)'!AL553</f>
        <v>6.1224866420539863E-3</v>
      </c>
      <c r="Z173" s="654">
        <f>'Diesel_Filter1_(X)'!AM553</f>
        <v>6.1224866420539863E-3</v>
      </c>
    </row>
    <row r="174" spans="1:26" x14ac:dyDescent="0.25">
      <c r="A174" s="325" t="s">
        <v>675</v>
      </c>
      <c r="B174" s="513">
        <f>'Diesel_Filter1_(X)'!G1417</f>
        <v>3.0258034147802645E-6</v>
      </c>
      <c r="C174" s="513">
        <f>'Diesel_Filter1_(X)'!H1417</f>
        <v>1.6295091788266504E-6</v>
      </c>
      <c r="D174" s="513">
        <f>'Diesel_Filter1_(X)'!I1417</f>
        <v>3.4995934785399464E-6</v>
      </c>
      <c r="E174" s="513">
        <f>'Diesel_Filter1_(X)'!J1417</f>
        <v>3.3590654285592019E-6</v>
      </c>
      <c r="G174" s="503"/>
      <c r="I174" s="647" t="s">
        <v>600</v>
      </c>
      <c r="J174" s="496">
        <f>'Diesel_Filter1_(X)'!AE554</f>
        <v>3.5813988713964824E-5</v>
      </c>
      <c r="K174" s="496">
        <f>'Diesel_Filter1_(X)'!AF554</f>
        <v>3.5813988713964824E-5</v>
      </c>
      <c r="L174" s="638">
        <f>'Diesel_Filter1_(X)'!AG554</f>
        <v>3.5813988713964824E-5</v>
      </c>
      <c r="P174" s="657" t="s">
        <v>600</v>
      </c>
      <c r="Q174" s="516">
        <f>'Diesel_Filter1_(X)'!AH554</f>
        <v>3.5813988713964824E-5</v>
      </c>
      <c r="R174" s="516">
        <f>'Diesel_Filter1_(X)'!AI554</f>
        <v>3.5813988713964824E-5</v>
      </c>
      <c r="S174" s="654">
        <f>'Diesel_Filter1_(X)'!AJ554</f>
        <v>3.5813988713964824E-5</v>
      </c>
      <c r="W174" s="647" t="s">
        <v>600</v>
      </c>
      <c r="X174" s="516">
        <f>'Diesel_Filter1_(X)'!AK554</f>
        <v>3.5813988713964824E-5</v>
      </c>
      <c r="Y174" s="516">
        <f>'Diesel_Filter1_(X)'!AL554</f>
        <v>3.5813988713964824E-5</v>
      </c>
      <c r="Z174" s="654">
        <f>'Diesel_Filter1_(X)'!AM554</f>
        <v>3.5813988713964824E-5</v>
      </c>
    </row>
    <row r="175" spans="1:26" x14ac:dyDescent="0.25">
      <c r="A175" s="325" t="s">
        <v>676</v>
      </c>
      <c r="B175" s="513">
        <f>'Diesel_Filter1_(X)'!G1418</f>
        <v>1.329239590911036E-7</v>
      </c>
      <c r="C175" s="513">
        <f>'Diesel_Filter1_(X)'!H1418</f>
        <v>1.5332277803928279E-7</v>
      </c>
      <c r="D175" s="513">
        <f>'Diesel_Filter1_(X)'!I1418</f>
        <v>4.1230690230647442E-7</v>
      </c>
      <c r="E175" s="513">
        <f>'Diesel_Filter1_(X)'!J1418</f>
        <v>4.0241345372074112E-7</v>
      </c>
      <c r="I175" s="648" t="s">
        <v>1148</v>
      </c>
      <c r="J175" s="496">
        <f>'Diesel_Filter1_(X)'!AE555</f>
        <v>2.8423800566638754E-5</v>
      </c>
      <c r="K175" s="496">
        <f>'Diesel_Filter1_(X)'!AF555</f>
        <v>2.8423800566638754E-5</v>
      </c>
      <c r="L175" s="638">
        <f>'Diesel_Filter1_(X)'!AG555</f>
        <v>2.8423800566638754E-5</v>
      </c>
      <c r="P175" s="648" t="s">
        <v>1148</v>
      </c>
      <c r="Q175" s="516">
        <f>'Diesel_Filter1_(X)'!AH555</f>
        <v>2.8423800566638754E-5</v>
      </c>
      <c r="R175" s="516">
        <f>'Diesel_Filter1_(X)'!AI555</f>
        <v>2.8423800566638754E-5</v>
      </c>
      <c r="S175" s="654">
        <f>'Diesel_Filter1_(X)'!AJ555</f>
        <v>2.8423800566638754E-5</v>
      </c>
      <c r="W175" s="648" t="s">
        <v>1148</v>
      </c>
      <c r="X175" s="516">
        <f>'Diesel_Filter1_(X)'!AK555</f>
        <v>2.8423800566638754E-5</v>
      </c>
      <c r="Y175" s="516">
        <f>'Diesel_Filter1_(X)'!AL555</f>
        <v>2.8423800566638754E-5</v>
      </c>
      <c r="Z175" s="654">
        <f>'Diesel_Filter1_(X)'!AM555</f>
        <v>2.8423800566638754E-5</v>
      </c>
    </row>
    <row r="176" spans="1:26" x14ac:dyDescent="0.25">
      <c r="A176" s="325" t="s">
        <v>764</v>
      </c>
      <c r="B176" s="513">
        <f>'Diesel_Filter1_(X)'!G1419</f>
        <v>1.5286062732680045E-4</v>
      </c>
      <c r="C176" s="513">
        <f>'Diesel_Filter1_(X)'!H1419</f>
        <v>1.5134579999144166E-4</v>
      </c>
      <c r="D176" s="513">
        <f>'Diesel_Filter1_(X)'!I1419</f>
        <v>7.7189866917711495E-5</v>
      </c>
      <c r="E176" s="513">
        <f>'Diesel_Filter1_(X)'!J1419</f>
        <v>8.4170054345500446E-5</v>
      </c>
      <c r="I176" s="645" t="s">
        <v>371</v>
      </c>
      <c r="J176" s="496">
        <f>'Diesel_Filter1_(X)'!AE556</f>
        <v>0</v>
      </c>
      <c r="K176" s="496">
        <f>'Diesel_Filter1_(X)'!AF556</f>
        <v>0</v>
      </c>
      <c r="L176" s="638">
        <f>'Diesel_Filter1_(X)'!AG556</f>
        <v>0</v>
      </c>
      <c r="P176" s="656" t="s">
        <v>371</v>
      </c>
      <c r="Q176" s="516">
        <f>'Diesel_Filter1_(X)'!AH556</f>
        <v>0</v>
      </c>
      <c r="R176" s="516">
        <f>'Diesel_Filter1_(X)'!AI556</f>
        <v>0</v>
      </c>
      <c r="S176" s="654">
        <f>'Diesel_Filter1_(X)'!AJ556</f>
        <v>0</v>
      </c>
      <c r="W176" s="645" t="s">
        <v>371</v>
      </c>
      <c r="X176" s="516">
        <f>'Diesel_Filter1_(X)'!AK556</f>
        <v>0</v>
      </c>
      <c r="Y176" s="516">
        <f>'Diesel_Filter1_(X)'!AL556</f>
        <v>0</v>
      </c>
      <c r="Z176" s="654">
        <f>'Diesel_Filter1_(X)'!AM556</f>
        <v>0</v>
      </c>
    </row>
    <row r="177" spans="1:27" x14ac:dyDescent="0.25">
      <c r="A177" s="514" t="s">
        <v>765</v>
      </c>
      <c r="B177" s="513">
        <f>'Diesel_Filter1_(X)'!G1420</f>
        <v>5.7378150541315418E-6</v>
      </c>
      <c r="C177" s="513">
        <f>'Diesel_Filter1_(X)'!H1420</f>
        <v>5.0713338183063029E-6</v>
      </c>
      <c r="D177" s="513">
        <f>'Diesel_Filter1_(X)'!I1420</f>
        <v>1.3458855749069282E-5</v>
      </c>
      <c r="E177" s="513">
        <f>'Diesel_Filter1_(X)'!J1420</f>
        <v>1.3160169455261244E-5</v>
      </c>
      <c r="I177" s="645" t="s">
        <v>365</v>
      </c>
      <c r="J177" s="496">
        <f>'Diesel_Filter1_(X)'!AE557</f>
        <v>0</v>
      </c>
      <c r="K177" s="496">
        <f>'Diesel_Filter1_(X)'!AF557</f>
        <v>0</v>
      </c>
      <c r="L177" s="638">
        <f>'Diesel_Filter1_(X)'!AG557</f>
        <v>0</v>
      </c>
      <c r="P177" s="656" t="s">
        <v>365</v>
      </c>
      <c r="Q177" s="516">
        <f>'Diesel_Filter1_(X)'!AH557</f>
        <v>0</v>
      </c>
      <c r="R177" s="516">
        <f>'Diesel_Filter1_(X)'!AI557</f>
        <v>0</v>
      </c>
      <c r="S177" s="654">
        <f>'Diesel_Filter1_(X)'!AJ557</f>
        <v>0</v>
      </c>
      <c r="W177" s="645" t="s">
        <v>365</v>
      </c>
      <c r="X177" s="516">
        <f>'Diesel_Filter1_(X)'!AK557</f>
        <v>0</v>
      </c>
      <c r="Y177" s="516">
        <f>'Diesel_Filter1_(X)'!AL557</f>
        <v>0</v>
      </c>
      <c r="Z177" s="654">
        <f>'Diesel_Filter1_(X)'!AM557</f>
        <v>0</v>
      </c>
    </row>
    <row r="178" spans="1:27" x14ac:dyDescent="0.25">
      <c r="A178" s="514" t="s">
        <v>766</v>
      </c>
      <c r="B178" s="513">
        <f>'Diesel_Filter1_(X)'!G1421</f>
        <v>1.0358894261628652E-6</v>
      </c>
      <c r="C178" s="513">
        <f>'Diesel_Filter1_(X)'!H1421</f>
        <v>1.0196884761864007E-6</v>
      </c>
      <c r="D178" s="513">
        <f>'Diesel_Filter1_(X)'!I1421</f>
        <v>9.2989002524712219E-7</v>
      </c>
      <c r="E178" s="513">
        <f>'Diesel_Filter1_(X)'!J1421</f>
        <v>9.1569600753134493E-7</v>
      </c>
      <c r="I178" s="645" t="s">
        <v>496</v>
      </c>
      <c r="J178" s="496">
        <f>'Diesel_Filter1_(X)'!AE558</f>
        <v>2.7713205552472784E-8</v>
      </c>
      <c r="K178" s="496">
        <f>'Diesel_Filter1_(X)'!AF558</f>
        <v>2.7713205552472784E-8</v>
      </c>
      <c r="L178" s="638">
        <f>'Diesel_Filter1_(X)'!AG558</f>
        <v>2.7713205552472784E-8</v>
      </c>
      <c r="P178" s="656" t="s">
        <v>496</v>
      </c>
      <c r="Q178" s="516">
        <f>'Diesel_Filter1_(X)'!AH558</f>
        <v>2.7713205552472784E-8</v>
      </c>
      <c r="R178" s="516">
        <f>'Diesel_Filter1_(X)'!AI558</f>
        <v>2.7713205552472784E-8</v>
      </c>
      <c r="S178" s="654">
        <f>'Diesel_Filter1_(X)'!AJ558</f>
        <v>2.7713205552472784E-8</v>
      </c>
      <c r="W178" s="645" t="s">
        <v>496</v>
      </c>
      <c r="X178" s="516">
        <f>'Diesel_Filter1_(X)'!AK558</f>
        <v>2.7713205552472784E-8</v>
      </c>
      <c r="Y178" s="516">
        <f>'Diesel_Filter1_(X)'!AL558</f>
        <v>2.7713205552472784E-8</v>
      </c>
      <c r="Z178" s="654">
        <f>'Diesel_Filter1_(X)'!AM558</f>
        <v>2.7713205552472784E-8</v>
      </c>
    </row>
    <row r="179" spans="1:27" x14ac:dyDescent="0.25">
      <c r="A179" s="514" t="s">
        <v>755</v>
      </c>
      <c r="B179" s="513">
        <f>'Diesel_Filter1_(X)'!G1422</f>
        <v>6.4546193675381911E-4</v>
      </c>
      <c r="C179" s="513">
        <f>'Diesel_Filter1_(X)'!H1422</f>
        <v>6.3896187256622008E-4</v>
      </c>
      <c r="D179" s="513">
        <f>'Diesel_Filter1_(X)'!I1422</f>
        <v>3.26355428131285E-4</v>
      </c>
      <c r="E179" s="513">
        <f>'Diesel_Filter1_(X)'!J1422</f>
        <v>3.5581325687877104E-4</v>
      </c>
      <c r="I179" s="646" t="s">
        <v>1022</v>
      </c>
      <c r="J179" s="496">
        <f>'Diesel_Filter1_(X)'!AE559</f>
        <v>1.0658925212489531E-6</v>
      </c>
      <c r="K179" s="496">
        <f>'Diesel_Filter1_(X)'!AF559</f>
        <v>1.0658925212489531E-6</v>
      </c>
      <c r="L179" s="638">
        <f>'Diesel_Filter1_(X)'!AG559</f>
        <v>1.0658925212489531E-6</v>
      </c>
      <c r="P179" s="648" t="s">
        <v>1022</v>
      </c>
      <c r="Q179" s="516">
        <f>'Diesel_Filter1_(X)'!AH559</f>
        <v>1.0658925212489531E-6</v>
      </c>
      <c r="R179" s="516">
        <f>'Diesel_Filter1_(X)'!AI559</f>
        <v>1.0658925212489531E-6</v>
      </c>
      <c r="S179" s="654">
        <f>'Diesel_Filter1_(X)'!AJ559</f>
        <v>1.0658925212489531E-6</v>
      </c>
      <c r="W179" s="646" t="s">
        <v>1022</v>
      </c>
      <c r="X179" s="516">
        <f>'Diesel_Filter1_(X)'!AK559</f>
        <v>1.0658925212489531E-6</v>
      </c>
      <c r="Y179" s="516">
        <f>'Diesel_Filter1_(X)'!AL559</f>
        <v>1.0658925212489531E-6</v>
      </c>
      <c r="Z179" s="654">
        <f>'Diesel_Filter1_(X)'!AM559</f>
        <v>1.0658925212489531E-6</v>
      </c>
    </row>
    <row r="180" spans="1:27" ht="15.75" thickBot="1" x14ac:dyDescent="0.3">
      <c r="A180" s="514" t="s">
        <v>767</v>
      </c>
      <c r="B180" s="513">
        <f>'Diesel_Filter1_(X)'!G1423</f>
        <v>1.8569044460610206E-4</v>
      </c>
      <c r="C180" s="513">
        <f>'Diesel_Filter1_(X)'!H1423</f>
        <v>1.6411913218366213E-4</v>
      </c>
      <c r="D180" s="513">
        <f>'Diesel_Filter1_(X)'!I1423</f>
        <v>4.3555992982155853E-4</v>
      </c>
      <c r="E180" s="513">
        <f>'Diesel_Filter1_(X)'!J1423</f>
        <v>4.2590183576533017E-4</v>
      </c>
      <c r="I180" s="727" t="s">
        <v>1354</v>
      </c>
      <c r="J180" s="639">
        <f>'Diesel Scenarios_(X)'!J179*('Black Carbon_(X)'!$B$4)</f>
        <v>2.8779098073721733E-6</v>
      </c>
      <c r="K180" s="639">
        <f>'Diesel Scenarios_(X)'!K179*('Black Carbon_(X)'!$B$4)</f>
        <v>2.8779098073721733E-6</v>
      </c>
      <c r="L180" s="640">
        <f>'Diesel Scenarios_(X)'!L179*('Black Carbon_(X)'!$B$4)</f>
        <v>2.8779098073721733E-6</v>
      </c>
      <c r="P180" s="727" t="s">
        <v>1354</v>
      </c>
      <c r="Q180" s="639">
        <f>'Diesel Scenarios_(X)'!Q179*('Black Carbon_(X)'!$B$4)</f>
        <v>2.8779098073721733E-6</v>
      </c>
      <c r="R180" s="639">
        <f>'Diesel Scenarios_(X)'!R179*('Black Carbon_(X)'!$B$4)</f>
        <v>2.8779098073721733E-6</v>
      </c>
      <c r="S180" s="640">
        <f>'Diesel Scenarios_(X)'!S179*('Black Carbon_(X)'!$B$4)</f>
        <v>2.8779098073721733E-6</v>
      </c>
      <c r="W180" s="727" t="s">
        <v>1354</v>
      </c>
      <c r="X180" s="639">
        <f>'Diesel Scenarios_(X)'!X179*('Black Carbon_(X)'!$B$4)</f>
        <v>2.8779098073721733E-6</v>
      </c>
      <c r="Y180" s="639">
        <f>'Diesel Scenarios_(X)'!Y179*('Black Carbon_(X)'!$B$4)</f>
        <v>2.8779098073721733E-6</v>
      </c>
      <c r="Z180" s="640">
        <f>'Diesel Scenarios_(X)'!Z179*('Black Carbon_(X)'!$B$4)</f>
        <v>2.8779098073721733E-6</v>
      </c>
    </row>
    <row r="181" spans="1:27" x14ac:dyDescent="0.25">
      <c r="A181" s="514" t="s">
        <v>768</v>
      </c>
      <c r="B181" s="513">
        <f>'Diesel_Filter1_(X)'!G1424</f>
        <v>5.6630151054816211E-6</v>
      </c>
      <c r="C181" s="513">
        <f>'Diesel_Filter1_(X)'!H1424</f>
        <v>5.6610466857803074E-6</v>
      </c>
      <c r="D181" s="513">
        <f>'Diesel_Filter1_(X)'!I1424</f>
        <v>5.643887200992768E-6</v>
      </c>
      <c r="E181" s="513">
        <f>'Diesel_Filter1_(X)'!J1424</f>
        <v>5.6446146604476014E-6</v>
      </c>
      <c r="I181" s="645" t="s">
        <v>290</v>
      </c>
      <c r="J181" s="496">
        <v>2.8423800566638747E-4</v>
      </c>
      <c r="K181" s="496">
        <v>2.8423800566638747E-4</v>
      </c>
      <c r="L181" s="638">
        <v>2.8423800566638747E-4</v>
      </c>
      <c r="P181" s="656" t="s">
        <v>290</v>
      </c>
      <c r="Q181" s="516">
        <v>2.8423800566638747E-4</v>
      </c>
      <c r="R181" s="516">
        <v>2.8423800566638747E-4</v>
      </c>
      <c r="S181" s="654">
        <v>2.8423800566638747E-4</v>
      </c>
      <c r="W181" s="645" t="s">
        <v>290</v>
      </c>
      <c r="X181" s="516">
        <v>2.8423800566638747E-4</v>
      </c>
      <c r="Y181" s="516">
        <v>2.8423800566638747E-4</v>
      </c>
      <c r="Z181" s="654">
        <v>2.8423800566638747E-4</v>
      </c>
    </row>
    <row r="182" spans="1:27" x14ac:dyDescent="0.25">
      <c r="A182" s="514" t="s">
        <v>683</v>
      </c>
      <c r="B182" s="513">
        <f>'Diesel_Filter1_(X)'!G1425</f>
        <v>7.4470880225940346E-6</v>
      </c>
      <c r="C182" s="513">
        <f>'Diesel_Filter1_(X)'!H1425</f>
        <v>3.9398776156446573E-6</v>
      </c>
      <c r="D182" s="513">
        <f>'Diesel_Filter1_(X)'!I1425</f>
        <v>8.4906927981513972E-6</v>
      </c>
      <c r="E182" s="513">
        <f>'Diesel_Filter1_(X)'!J1425</f>
        <v>8.1531088193760969E-6</v>
      </c>
      <c r="I182" s="647" t="s">
        <v>342</v>
      </c>
      <c r="J182" s="496">
        <v>1.4211900283319373E-4</v>
      </c>
      <c r="K182" s="496">
        <v>1.4211900283319373E-4</v>
      </c>
      <c r="L182" s="638">
        <v>1.4211900283319373E-4</v>
      </c>
      <c r="P182" s="657" t="s">
        <v>342</v>
      </c>
      <c r="Q182" s="516">
        <v>1.4211900283319373E-4</v>
      </c>
      <c r="R182" s="516">
        <v>1.4211900283319373E-4</v>
      </c>
      <c r="S182" s="654">
        <v>1.4211900283319373E-4</v>
      </c>
      <c r="W182" s="647" t="s">
        <v>342</v>
      </c>
      <c r="X182" s="516">
        <v>1.4211900283319373E-4</v>
      </c>
      <c r="Y182" s="516">
        <v>1.4211900283319373E-4</v>
      </c>
      <c r="Z182" s="654">
        <v>1.4211900283319373E-4</v>
      </c>
    </row>
    <row r="183" spans="1:27" x14ac:dyDescent="0.25">
      <c r="A183" s="514" t="s">
        <v>684</v>
      </c>
      <c r="B183" s="513">
        <f>'Diesel_Filter1_(X)'!G1426</f>
        <v>1.1330822885018614E-6</v>
      </c>
      <c r="C183" s="513">
        <f>'Diesel_Filter1_(X)'!H1426</f>
        <v>6.299627711926055E-7</v>
      </c>
      <c r="D183" s="513">
        <f>'Diesel_Filter1_(X)'!I1426</f>
        <v>1.3446874063930848E-6</v>
      </c>
      <c r="E183" s="513">
        <f>'Diesel_Filter1_(X)'!J1426</f>
        <v>1.2898284051521245E-6</v>
      </c>
      <c r="I183" s="647" t="s">
        <v>597</v>
      </c>
      <c r="J183" s="496">
        <v>3.5529750708298434E-5</v>
      </c>
      <c r="K183" s="496">
        <v>3.5529750708298434E-5</v>
      </c>
      <c r="L183" s="638">
        <v>3.5529750708298434E-5</v>
      </c>
      <c r="P183" s="657" t="s">
        <v>597</v>
      </c>
      <c r="Q183" s="516">
        <v>3.5529750708298434E-5</v>
      </c>
      <c r="R183" s="516">
        <v>3.5529750708298434E-5</v>
      </c>
      <c r="S183" s="654">
        <v>3.5529750708298434E-5</v>
      </c>
      <c r="W183" s="647" t="s">
        <v>597</v>
      </c>
      <c r="X183" s="516">
        <v>3.5529750708298434E-5</v>
      </c>
      <c r="Y183" s="516">
        <v>3.5529750708298434E-5</v>
      </c>
      <c r="Z183" s="654">
        <v>3.5529750708298434E-5</v>
      </c>
    </row>
    <row r="184" spans="1:27" x14ac:dyDescent="0.25">
      <c r="A184" s="514" t="s">
        <v>685</v>
      </c>
      <c r="B184" s="513">
        <f>'Diesel_Filter1_(X)'!G1427</f>
        <v>1.794556891608541E-7</v>
      </c>
      <c r="C184" s="513">
        <f>'Diesel_Filter1_(X)'!H1427</f>
        <v>2.0798065813684796E-7</v>
      </c>
      <c r="D184" s="513">
        <f>'Diesel_Filter1_(X)'!I1427</f>
        <v>5.6860370576404631E-7</v>
      </c>
      <c r="E184" s="513">
        <f>'Diesel_Filter1_(X)'!J1427</f>
        <v>5.5467071761735629E-7</v>
      </c>
      <c r="I184" s="539"/>
      <c r="J184" s="545"/>
      <c r="K184" s="545"/>
      <c r="L184" s="545"/>
    </row>
    <row r="185" spans="1:27" x14ac:dyDescent="0.25">
      <c r="A185" s="514" t="s">
        <v>686</v>
      </c>
      <c r="B185" s="513">
        <f>'Diesel_Filter1_(X)'!G1428</f>
        <v>1.951602550387265E-6</v>
      </c>
      <c r="C185" s="513">
        <f>'Diesel_Filter1_(X)'!H1428</f>
        <v>1.0895630964097737E-6</v>
      </c>
      <c r="D185" s="513">
        <f>'Diesel_Filter1_(X)'!I1428</f>
        <v>2.323890624331379E-6</v>
      </c>
      <c r="E185" s="513">
        <f>'Diesel_Filter1_(X)'!J1428</f>
        <v>2.2289357696093115E-6</v>
      </c>
    </row>
    <row r="186" spans="1:27" ht="18" x14ac:dyDescent="0.35">
      <c r="A186" s="514" t="s">
        <v>758</v>
      </c>
      <c r="B186" s="513">
        <f>'Diesel_Filter1_(X)'!G1429</f>
        <v>9.3268432538833488E-5</v>
      </c>
      <c r="C186" s="513">
        <f>'Diesel_Filter1_(X)'!H1429</f>
        <v>9.3006975052419865E-5</v>
      </c>
      <c r="D186" s="513">
        <f>'Diesel_Filter1_(X)'!I1429</f>
        <v>9.1486584791818212E-5</v>
      </c>
      <c r="E186" s="513">
        <f>'Diesel_Filter1_(X)'!J1429</f>
        <v>9.1293594077624206E-5</v>
      </c>
      <c r="I186" s="501" t="s">
        <v>1307</v>
      </c>
      <c r="P186" s="501" t="s">
        <v>1307</v>
      </c>
      <c r="U186" s="502"/>
      <c r="V186" s="502"/>
      <c r="W186" s="501" t="s">
        <v>1307</v>
      </c>
    </row>
    <row r="187" spans="1:27" ht="15.75" thickBot="1" x14ac:dyDescent="0.3">
      <c r="A187" s="514" t="s">
        <v>371</v>
      </c>
      <c r="B187" s="513">
        <f>'Diesel_Filter1_(X)'!G1430</f>
        <v>1.1135264666866361E-5</v>
      </c>
      <c r="C187" s="513">
        <f>'Diesel_Filter1_(X)'!H1430</f>
        <v>4.107920749711156E-6</v>
      </c>
      <c r="D187" s="513">
        <f>'Diesel_Filter1_(X)'!I1430</f>
        <v>9.6119217767127372E-6</v>
      </c>
      <c r="E187" s="513">
        <f>'Diesel_Filter1_(X)'!J1430</f>
        <v>9.3061748470195553E-6</v>
      </c>
      <c r="I187" s="494" t="s">
        <v>1264</v>
      </c>
      <c r="P187" s="494" t="s">
        <v>1265</v>
      </c>
      <c r="Q187" s="502"/>
      <c r="R187" s="502"/>
      <c r="S187" s="502"/>
      <c r="T187" s="502"/>
      <c r="W187" s="502" t="s">
        <v>1266</v>
      </c>
    </row>
    <row r="188" spans="1:27" ht="18.75" thickBot="1" x14ac:dyDescent="0.4">
      <c r="A188" s="514" t="s">
        <v>688</v>
      </c>
      <c r="B188" s="513">
        <f>'Diesel_Filter1_(X)'!G1431</f>
        <v>1.1575163678377337E-5</v>
      </c>
      <c r="C188" s="513">
        <f>'Diesel_Filter1_(X)'!H1431</f>
        <v>3.7910907612649238E-6</v>
      </c>
      <c r="D188" s="513">
        <f>'Diesel_Filter1_(X)'!I1431</f>
        <v>9.1627797509521152E-6</v>
      </c>
      <c r="E188" s="513">
        <f>'Diesel_Filter1_(X)'!J1431</f>
        <v>8.8990543027087164E-6</v>
      </c>
      <c r="I188" s="641" t="s">
        <v>1257</v>
      </c>
      <c r="J188" s="636" t="s">
        <v>735</v>
      </c>
      <c r="K188" s="636" t="s">
        <v>736</v>
      </c>
      <c r="L188" s="637" t="s">
        <v>1259</v>
      </c>
      <c r="P188" s="641" t="s">
        <v>1257</v>
      </c>
      <c r="Q188" s="636" t="s">
        <v>735</v>
      </c>
      <c r="R188" s="636" t="s">
        <v>736</v>
      </c>
      <c r="S188" s="637" t="s">
        <v>1259</v>
      </c>
      <c r="W188" s="658" t="s">
        <v>1257</v>
      </c>
      <c r="X188" s="659" t="s">
        <v>735</v>
      </c>
      <c r="Y188" s="660" t="s">
        <v>1262</v>
      </c>
      <c r="Z188" s="661" t="s">
        <v>1263</v>
      </c>
    </row>
    <row r="189" spans="1:27" x14ac:dyDescent="0.25">
      <c r="A189" s="514" t="s">
        <v>364</v>
      </c>
      <c r="B189" s="513">
        <f>'Diesel_Filter1_(X)'!G1432</f>
        <v>1.1393726731995378E-3</v>
      </c>
      <c r="C189" s="513">
        <f>'Diesel_Filter1_(X)'!H1432</f>
        <v>6.9096238606701184E-4</v>
      </c>
      <c r="D189" s="513">
        <f>'Diesel_Filter1_(X)'!I1432</f>
        <v>1.4513671958577602E-3</v>
      </c>
      <c r="E189" s="513">
        <f>'Diesel_Filter1_(X)'!J1432</f>
        <v>1.3897471008601139E-3</v>
      </c>
      <c r="I189" s="642" t="s">
        <v>582</v>
      </c>
      <c r="J189" s="643">
        <f>'Diesel_Filter1_(X)'!AN502</f>
        <v>0</v>
      </c>
      <c r="K189" s="643">
        <f>'Diesel_Filter1_(X)'!AO502</f>
        <v>0</v>
      </c>
      <c r="L189" s="644">
        <f>'Diesel_Filter1_(X)'!AP502</f>
        <v>0</v>
      </c>
      <c r="P189" s="642" t="s">
        <v>582</v>
      </c>
      <c r="Q189" s="643">
        <f>'Diesel_Filter1_(X)'!AQ502</f>
        <v>0</v>
      </c>
      <c r="R189" s="643">
        <f>'Diesel_Filter1_(X)'!AR502</f>
        <v>0</v>
      </c>
      <c r="S189" s="644">
        <f>'Diesel_Filter1_(X)'!AS502</f>
        <v>0</v>
      </c>
      <c r="W189" s="642" t="s">
        <v>582</v>
      </c>
      <c r="X189" s="643">
        <f>'Diesel_Filter1_(X)'!AT502</f>
        <v>0</v>
      </c>
      <c r="Y189" s="643">
        <f>'Diesel_Filter1_(X)'!AU502</f>
        <v>0</v>
      </c>
      <c r="Z189" s="644">
        <f>'Diesel_Filter1_(X)'!AV502</f>
        <v>0</v>
      </c>
    </row>
    <row r="190" spans="1:27" ht="18" x14ac:dyDescent="0.35">
      <c r="A190" s="515" t="s">
        <v>594</v>
      </c>
      <c r="B190" s="513">
        <f>'Diesel_Filter1_(X)'!G1382</f>
        <v>3.1382172964183317</v>
      </c>
      <c r="C190" s="513">
        <f>'Diesel_Filter1_(X)'!H1382</f>
        <v>3.1381745046856944</v>
      </c>
      <c r="D190" s="513">
        <f>'Diesel_Filter1_(X)'!I1382</f>
        <v>3.1382172964183317</v>
      </c>
      <c r="E190" s="513">
        <f>'Diesel_Filter1_(X)'!J1382</f>
        <v>3.1381745046856944</v>
      </c>
      <c r="I190" s="645" t="s">
        <v>583</v>
      </c>
      <c r="J190" s="496">
        <f>'Diesel_Filter1_(X)'!AN503</f>
        <v>0</v>
      </c>
      <c r="K190" s="496">
        <f>'Diesel_Filter1_(X)'!AO503</f>
        <v>0</v>
      </c>
      <c r="L190" s="638">
        <f>'Diesel_Filter1_(X)'!AP503</f>
        <v>0</v>
      </c>
      <c r="P190" s="645" t="s">
        <v>583</v>
      </c>
      <c r="Q190" s="496">
        <f>'Diesel_Filter1_(X)'!AQ503</f>
        <v>0</v>
      </c>
      <c r="R190" s="496">
        <f>'Diesel_Filter1_(X)'!AR503</f>
        <v>0</v>
      </c>
      <c r="S190" s="638">
        <f>'Diesel_Filter1_(X)'!AS503</f>
        <v>0</v>
      </c>
      <c r="W190" s="645" t="s">
        <v>583</v>
      </c>
      <c r="X190" s="496">
        <f>'Diesel_Filter1_(X)'!AT503</f>
        <v>0</v>
      </c>
      <c r="Y190" s="496">
        <f>'Diesel_Filter1_(X)'!AU503</f>
        <v>0</v>
      </c>
      <c r="Z190" s="638">
        <f>'Diesel_Filter1_(X)'!AV503</f>
        <v>0</v>
      </c>
      <c r="AA190" s="502"/>
    </row>
    <row r="191" spans="1:27" ht="18" x14ac:dyDescent="0.35">
      <c r="A191" s="514" t="s">
        <v>760</v>
      </c>
      <c r="B191" s="513">
        <f>'Diesel_Filter1_(X)'!G1409</f>
        <v>2.1828490735589884E-4</v>
      </c>
      <c r="C191" s="513">
        <f>'Diesel_Filter1_(X)'!H1409</f>
        <v>2.5506012238435532E-5</v>
      </c>
      <c r="D191" s="513">
        <f>'Diesel_Filter1_(X)'!I1409</f>
        <v>9.2852068980273003E-5</v>
      </c>
      <c r="E191" s="513">
        <f>'Diesel_Filter1_(X)'!J1409</f>
        <v>9.3036501347939571E-5</v>
      </c>
      <c r="I191" s="645" t="s">
        <v>584</v>
      </c>
      <c r="J191" s="496">
        <f>'Diesel_Filter1_(X)'!AN504</f>
        <v>0</v>
      </c>
      <c r="K191" s="496">
        <f>'Diesel_Filter1_(X)'!AO504</f>
        <v>0</v>
      </c>
      <c r="L191" s="638">
        <f>'Diesel_Filter1_(X)'!AP504</f>
        <v>0</v>
      </c>
      <c r="P191" s="645" t="s">
        <v>584</v>
      </c>
      <c r="Q191" s="496">
        <f>'Diesel_Filter1_(X)'!AQ504</f>
        <v>0</v>
      </c>
      <c r="R191" s="496">
        <f>'Diesel_Filter1_(X)'!AR504</f>
        <v>0</v>
      </c>
      <c r="S191" s="638">
        <f>'Diesel_Filter1_(X)'!AS504</f>
        <v>0</v>
      </c>
      <c r="W191" s="645" t="s">
        <v>584</v>
      </c>
      <c r="X191" s="496">
        <f>'Diesel_Filter1_(X)'!AT504</f>
        <v>0</v>
      </c>
      <c r="Y191" s="496">
        <f>'Diesel_Filter1_(X)'!AU504</f>
        <v>0</v>
      </c>
      <c r="Z191" s="638">
        <f>'Diesel_Filter1_(X)'!AV504</f>
        <v>0</v>
      </c>
    </row>
    <row r="192" spans="1:27" ht="18" x14ac:dyDescent="0.35">
      <c r="A192" s="514" t="s">
        <v>761</v>
      </c>
      <c r="B192" s="513">
        <f>'Diesel_Filter1_(X)'!G1414</f>
        <v>2.8656767512516577E-6</v>
      </c>
      <c r="C192" s="513">
        <f>'Diesel_Filter1_(X)'!H1414</f>
        <v>3.2662929522016343E-6</v>
      </c>
      <c r="D192" s="513">
        <f>'Diesel_Filter1_(X)'!I1414</f>
        <v>8.7307972099790319E-6</v>
      </c>
      <c r="E192" s="513">
        <f>'Diesel_Filter1_(X)'!J1414</f>
        <v>8.9244725918952453E-6</v>
      </c>
      <c r="I192" s="646" t="s">
        <v>585</v>
      </c>
      <c r="J192" s="496">
        <f>'Diesel_Filter1_(X)'!AN505</f>
        <v>0</v>
      </c>
      <c r="K192" s="496">
        <f>'Diesel_Filter1_(X)'!AO505</f>
        <v>0</v>
      </c>
      <c r="L192" s="638">
        <f>'Diesel_Filter1_(X)'!AP505</f>
        <v>0</v>
      </c>
      <c r="P192" s="646" t="s">
        <v>585</v>
      </c>
      <c r="Q192" s="496">
        <f>'Diesel_Filter1_(X)'!AQ505</f>
        <v>0</v>
      </c>
      <c r="R192" s="496">
        <f>'Diesel_Filter1_(X)'!AR505</f>
        <v>0</v>
      </c>
      <c r="S192" s="638">
        <f>'Diesel_Filter1_(X)'!AS505</f>
        <v>0</v>
      </c>
      <c r="W192" s="646" t="s">
        <v>585</v>
      </c>
      <c r="X192" s="496">
        <f>'Diesel_Filter1_(X)'!AT505</f>
        <v>0</v>
      </c>
      <c r="Y192" s="496">
        <f>'Diesel_Filter1_(X)'!AU505</f>
        <v>0</v>
      </c>
      <c r="Z192" s="638">
        <f>'Diesel_Filter1_(X)'!AV505</f>
        <v>0</v>
      </c>
    </row>
    <row r="193" spans="1:26" x14ac:dyDescent="0.25">
      <c r="I193" s="645" t="s">
        <v>586</v>
      </c>
      <c r="J193" s="496">
        <f>'Diesel_Filter1_(X)'!AN506</f>
        <v>0</v>
      </c>
      <c r="K193" s="496">
        <f>'Diesel_Filter1_(X)'!AO506</f>
        <v>0</v>
      </c>
      <c r="L193" s="638">
        <f>'Diesel_Filter1_(X)'!AP506</f>
        <v>0</v>
      </c>
      <c r="P193" s="645" t="s">
        <v>586</v>
      </c>
      <c r="Q193" s="496">
        <f>'Diesel_Filter1_(X)'!AQ506</f>
        <v>0</v>
      </c>
      <c r="R193" s="496">
        <f>'Diesel_Filter1_(X)'!AR506</f>
        <v>0</v>
      </c>
      <c r="S193" s="638">
        <f>'Diesel_Filter1_(X)'!AS506</f>
        <v>0</v>
      </c>
      <c r="W193" s="645" t="s">
        <v>586</v>
      </c>
      <c r="X193" s="496">
        <f>'Diesel_Filter1_(X)'!AT506</f>
        <v>0</v>
      </c>
      <c r="Y193" s="496">
        <f>'Diesel_Filter1_(X)'!AU506</f>
        <v>0</v>
      </c>
      <c r="Z193" s="638">
        <f>'Diesel_Filter1_(X)'!AV506</f>
        <v>0</v>
      </c>
    </row>
    <row r="194" spans="1:26" x14ac:dyDescent="0.25">
      <c r="A194" s="512" t="s">
        <v>946</v>
      </c>
      <c r="D194" s="494" t="s">
        <v>947</v>
      </c>
      <c r="I194" s="647" t="s">
        <v>587</v>
      </c>
      <c r="J194" s="496">
        <f>'Diesel_Filter1_(X)'!AN507</f>
        <v>0</v>
      </c>
      <c r="K194" s="496">
        <f>'Diesel_Filter1_(X)'!AO507</f>
        <v>0</v>
      </c>
      <c r="L194" s="638">
        <f>'Diesel_Filter1_(X)'!AP507</f>
        <v>0</v>
      </c>
      <c r="P194" s="647" t="s">
        <v>587</v>
      </c>
      <c r="Q194" s="496">
        <f>'Diesel_Filter1_(X)'!AQ507</f>
        <v>0</v>
      </c>
      <c r="R194" s="496">
        <f>'Diesel_Filter1_(X)'!AR507</f>
        <v>0</v>
      </c>
      <c r="S194" s="638">
        <f>'Diesel_Filter1_(X)'!AS507</f>
        <v>0</v>
      </c>
      <c r="W194" s="647" t="s">
        <v>587</v>
      </c>
      <c r="X194" s="496">
        <f>'Diesel_Filter1_(X)'!AT507</f>
        <v>0</v>
      </c>
      <c r="Y194" s="496">
        <f>'Diesel_Filter1_(X)'!AU507</f>
        <v>0</v>
      </c>
      <c r="Z194" s="638">
        <f>'Diesel_Filter1_(X)'!AV507</f>
        <v>0</v>
      </c>
    </row>
    <row r="195" spans="1:26" ht="15.75" x14ac:dyDescent="0.25">
      <c r="A195" s="511" t="s">
        <v>729</v>
      </c>
      <c r="D195" s="511" t="s">
        <v>729</v>
      </c>
      <c r="I195" s="645" t="s">
        <v>588</v>
      </c>
      <c r="J195" s="496">
        <f>'Diesel_Filter1_(X)'!AN508</f>
        <v>0</v>
      </c>
      <c r="K195" s="496">
        <f>'Diesel_Filter1_(X)'!AO508</f>
        <v>0</v>
      </c>
      <c r="L195" s="638">
        <f>'Diesel_Filter1_(X)'!AP508</f>
        <v>0</v>
      </c>
      <c r="P195" s="645" t="s">
        <v>588</v>
      </c>
      <c r="Q195" s="496">
        <f>'Diesel_Filter1_(X)'!AQ508</f>
        <v>0</v>
      </c>
      <c r="R195" s="496">
        <f>'Diesel_Filter1_(X)'!AR508</f>
        <v>0</v>
      </c>
      <c r="S195" s="638">
        <f>'Diesel_Filter1_(X)'!AS508</f>
        <v>0</v>
      </c>
      <c r="W195" s="645" t="s">
        <v>588</v>
      </c>
      <c r="X195" s="496">
        <f>'Diesel_Filter1_(X)'!AT508</f>
        <v>0</v>
      </c>
      <c r="Y195" s="496">
        <f>'Diesel_Filter1_(X)'!AU508</f>
        <v>0</v>
      </c>
      <c r="Z195" s="638">
        <f>'Diesel_Filter1_(X)'!AV508</f>
        <v>0</v>
      </c>
    </row>
    <row r="196" spans="1:26" x14ac:dyDescent="0.25">
      <c r="A196" s="510" t="s">
        <v>942</v>
      </c>
      <c r="D196" s="510" t="s">
        <v>943</v>
      </c>
      <c r="I196" s="645" t="s">
        <v>589</v>
      </c>
      <c r="J196" s="496">
        <f>'Diesel_Filter1_(X)'!AN509</f>
        <v>7.3901881473260741E-9</v>
      </c>
      <c r="K196" s="496">
        <f>'Diesel_Filter1_(X)'!AO509</f>
        <v>7.3901881473260741E-9</v>
      </c>
      <c r="L196" s="638">
        <f>'Diesel_Filter1_(X)'!AP509</f>
        <v>7.3901881473260741E-9</v>
      </c>
      <c r="P196" s="645" t="s">
        <v>589</v>
      </c>
      <c r="Q196" s="496">
        <f>'Diesel_Filter1_(X)'!AQ509</f>
        <v>7.3901881473260741E-9</v>
      </c>
      <c r="R196" s="496">
        <f>'Diesel_Filter1_(X)'!AR509</f>
        <v>7.3901881473260741E-9</v>
      </c>
      <c r="S196" s="638">
        <f>'Diesel_Filter1_(X)'!AS509</f>
        <v>7.3901881473260741E-9</v>
      </c>
      <c r="W196" s="645" t="s">
        <v>589</v>
      </c>
      <c r="X196" s="496">
        <f>'Diesel_Filter1_(X)'!AT509</f>
        <v>7.3901881473260741E-9</v>
      </c>
      <c r="Y196" s="496">
        <f>'Diesel_Filter1_(X)'!AU509</f>
        <v>7.3901881473260741E-9</v>
      </c>
      <c r="Z196" s="638">
        <f>'Diesel_Filter1_(X)'!AV509</f>
        <v>7.3901881473260741E-9</v>
      </c>
    </row>
    <row r="197" spans="1:26" x14ac:dyDescent="0.25">
      <c r="A197" s="509" t="s">
        <v>697</v>
      </c>
      <c r="B197" s="508" t="s">
        <v>59</v>
      </c>
      <c r="D197" s="509" t="s">
        <v>697</v>
      </c>
      <c r="E197" s="508" t="s">
        <v>59</v>
      </c>
      <c r="I197" s="645" t="s">
        <v>590</v>
      </c>
      <c r="J197" s="496">
        <f>'Diesel_Filter1_(X)'!AN510</f>
        <v>0</v>
      </c>
      <c r="K197" s="496">
        <f>'Diesel_Filter1_(X)'!AO510</f>
        <v>0</v>
      </c>
      <c r="L197" s="638">
        <f>'Diesel_Filter1_(X)'!AP510</f>
        <v>0</v>
      </c>
      <c r="P197" s="645" t="s">
        <v>590</v>
      </c>
      <c r="Q197" s="496">
        <f>'Diesel_Filter1_(X)'!AQ510</f>
        <v>0</v>
      </c>
      <c r="R197" s="496">
        <f>'Diesel_Filter1_(X)'!AR510</f>
        <v>0</v>
      </c>
      <c r="S197" s="638">
        <f>'Diesel_Filter1_(X)'!AS510</f>
        <v>0</v>
      </c>
      <c r="W197" s="645" t="s">
        <v>590</v>
      </c>
      <c r="X197" s="496">
        <f>'Diesel_Filter1_(X)'!AT510</f>
        <v>0</v>
      </c>
      <c r="Y197" s="496">
        <f>'Diesel_Filter1_(X)'!AU510</f>
        <v>0</v>
      </c>
      <c r="Z197" s="638">
        <f>'Diesel_Filter1_(X)'!AV510</f>
        <v>0</v>
      </c>
    </row>
    <row r="198" spans="1:26" x14ac:dyDescent="0.25">
      <c r="A198" s="506" t="s">
        <v>294</v>
      </c>
      <c r="B198" s="504">
        <f>'Diesel_Filter1_(X)'!I1452</f>
        <v>5.4783752380952381E-5</v>
      </c>
      <c r="D198" s="506" t="s">
        <v>294</v>
      </c>
      <c r="E198" s="504">
        <f>'Diesel_Filter1_(X)'!I1481</f>
        <v>1.0131552840300107E-4</v>
      </c>
      <c r="I198" s="645" t="s">
        <v>368</v>
      </c>
      <c r="J198" s="496">
        <f>'Diesel_Filter1_(X)'!AN511</f>
        <v>0</v>
      </c>
      <c r="K198" s="496">
        <f>'Diesel_Filter1_(X)'!AO511</f>
        <v>0</v>
      </c>
      <c r="L198" s="638">
        <f>'Diesel_Filter1_(X)'!AP511</f>
        <v>0</v>
      </c>
      <c r="P198" s="645" t="s">
        <v>368</v>
      </c>
      <c r="Q198" s="496">
        <f>'Diesel_Filter1_(X)'!AQ511</f>
        <v>0</v>
      </c>
      <c r="R198" s="496">
        <f>'Diesel_Filter1_(X)'!AR511</f>
        <v>0</v>
      </c>
      <c r="S198" s="638">
        <f>'Diesel_Filter1_(X)'!AS511</f>
        <v>0</v>
      </c>
      <c r="W198" s="645" t="s">
        <v>368</v>
      </c>
      <c r="X198" s="496">
        <f>'Diesel_Filter1_(X)'!AT511</f>
        <v>0</v>
      </c>
      <c r="Y198" s="496">
        <f>'Diesel_Filter1_(X)'!AU511</f>
        <v>0</v>
      </c>
      <c r="Z198" s="638">
        <f>'Diesel_Filter1_(X)'!AV511</f>
        <v>0</v>
      </c>
    </row>
    <row r="199" spans="1:26" x14ac:dyDescent="0.25">
      <c r="A199" s="505" t="s">
        <v>320</v>
      </c>
      <c r="B199" s="504">
        <f>'Diesel_Filter1_(X)'!I1453</f>
        <v>3.0686431746031748</v>
      </c>
      <c r="D199" s="505" t="s">
        <v>320</v>
      </c>
      <c r="E199" s="504">
        <f>'Diesel_Filter1_(X)'!I1482</f>
        <v>3.0763309753483385</v>
      </c>
      <c r="I199" s="645" t="s">
        <v>591</v>
      </c>
      <c r="J199" s="496">
        <f>'Diesel_Filter1_(X)'!AN512</f>
        <v>0</v>
      </c>
      <c r="K199" s="496">
        <f>'Diesel_Filter1_(X)'!AO512</f>
        <v>0</v>
      </c>
      <c r="L199" s="638">
        <f>'Diesel_Filter1_(X)'!AP512</f>
        <v>0</v>
      </c>
      <c r="P199" s="645" t="s">
        <v>591</v>
      </c>
      <c r="Q199" s="496">
        <f>'Diesel_Filter1_(X)'!AQ512</f>
        <v>0</v>
      </c>
      <c r="R199" s="496">
        <f>'Diesel_Filter1_(X)'!AR512</f>
        <v>0</v>
      </c>
      <c r="S199" s="638">
        <f>'Diesel_Filter1_(X)'!AS512</f>
        <v>0</v>
      </c>
      <c r="W199" s="645" t="s">
        <v>591</v>
      </c>
      <c r="X199" s="496">
        <f>'Diesel_Filter1_(X)'!AT512</f>
        <v>0</v>
      </c>
      <c r="Y199" s="496">
        <f>'Diesel_Filter1_(X)'!AU512</f>
        <v>0</v>
      </c>
      <c r="Z199" s="638">
        <f>'Diesel_Filter1_(X)'!AV512</f>
        <v>0</v>
      </c>
    </row>
    <row r="200" spans="1:26" x14ac:dyDescent="0.25">
      <c r="A200" s="505" t="s">
        <v>265</v>
      </c>
      <c r="B200" s="504">
        <f>'Diesel_Filter1_(X)'!I1454</f>
        <v>3.7275542857142852E-3</v>
      </c>
      <c r="D200" s="505" t="s">
        <v>265</v>
      </c>
      <c r="E200" s="504">
        <f>'Diesel_Filter1_(X)'!I1483</f>
        <v>1.1199370203644157E-2</v>
      </c>
      <c r="I200" s="645" t="s">
        <v>592</v>
      </c>
      <c r="J200" s="496">
        <f>'Diesel_Filter1_(X)'!AN513</f>
        <v>0</v>
      </c>
      <c r="K200" s="496">
        <f>'Diesel_Filter1_(X)'!AO513</f>
        <v>0</v>
      </c>
      <c r="L200" s="638">
        <f>'Diesel_Filter1_(X)'!AP513</f>
        <v>0</v>
      </c>
      <c r="P200" s="645" t="s">
        <v>592</v>
      </c>
      <c r="Q200" s="496">
        <f>'Diesel_Filter1_(X)'!AQ513</f>
        <v>0</v>
      </c>
      <c r="R200" s="496">
        <f>'Diesel_Filter1_(X)'!AR513</f>
        <v>0</v>
      </c>
      <c r="S200" s="638">
        <f>'Diesel_Filter1_(X)'!AS513</f>
        <v>0</v>
      </c>
      <c r="W200" s="645" t="s">
        <v>592</v>
      </c>
      <c r="X200" s="496">
        <f>'Diesel_Filter1_(X)'!AT513</f>
        <v>0</v>
      </c>
      <c r="Y200" s="496">
        <f>'Diesel_Filter1_(X)'!AU513</f>
        <v>0</v>
      </c>
      <c r="Z200" s="638">
        <f>'Diesel_Filter1_(X)'!AV513</f>
        <v>0</v>
      </c>
    </row>
    <row r="201" spans="1:26" x14ac:dyDescent="0.25">
      <c r="A201" s="505" t="s">
        <v>928</v>
      </c>
      <c r="B201" s="504">
        <f>'Diesel_Filter1_(X)'!I1455</f>
        <v>8.0763676190476186E-4</v>
      </c>
      <c r="D201" s="505" t="s">
        <v>928</v>
      </c>
      <c r="E201" s="504">
        <f>'Diesel_Filter1_(X)'!I1484</f>
        <v>2.3898769560557337E-3</v>
      </c>
      <c r="I201" s="645" t="s">
        <v>404</v>
      </c>
      <c r="J201" s="496">
        <f>'Diesel_Filter1_(X)'!AN514</f>
        <v>0</v>
      </c>
      <c r="K201" s="496">
        <f>'Diesel_Filter1_(X)'!AO514</f>
        <v>0</v>
      </c>
      <c r="L201" s="638">
        <f>'Diesel_Filter1_(X)'!AP514</f>
        <v>0</v>
      </c>
      <c r="P201" s="645" t="s">
        <v>404</v>
      </c>
      <c r="Q201" s="496">
        <f>'Diesel_Filter1_(X)'!AQ514</f>
        <v>0</v>
      </c>
      <c r="R201" s="496">
        <f>'Diesel_Filter1_(X)'!AR514</f>
        <v>0</v>
      </c>
      <c r="S201" s="638">
        <f>'Diesel_Filter1_(X)'!AS514</f>
        <v>0</v>
      </c>
      <c r="W201" s="645" t="s">
        <v>404</v>
      </c>
      <c r="X201" s="496">
        <f>'Diesel_Filter1_(X)'!AT514</f>
        <v>0</v>
      </c>
      <c r="Y201" s="496">
        <f>'Diesel_Filter1_(X)'!AU514</f>
        <v>0</v>
      </c>
      <c r="Z201" s="638">
        <f>'Diesel_Filter1_(X)'!AV514</f>
        <v>0</v>
      </c>
    </row>
    <row r="202" spans="1:26" x14ac:dyDescent="0.25">
      <c r="A202" s="505" t="s">
        <v>700</v>
      </c>
      <c r="B202" s="504">
        <f>'Diesel_Filter1_(X)'!I1456</f>
        <v>1.1333271111111111E-4</v>
      </c>
      <c r="D202" s="505" t="s">
        <v>700</v>
      </c>
      <c r="E202" s="504">
        <f>'Diesel_Filter1_(X)'!I1485</f>
        <v>1.0462067738478029E-4</v>
      </c>
      <c r="I202" s="645" t="s">
        <v>407</v>
      </c>
      <c r="J202" s="496">
        <f>'Diesel_Filter1_(X)'!AN515</f>
        <v>0</v>
      </c>
      <c r="K202" s="496">
        <f>'Diesel_Filter1_(X)'!AO515</f>
        <v>0</v>
      </c>
      <c r="L202" s="638">
        <f>'Diesel_Filter1_(X)'!AP515</f>
        <v>0</v>
      </c>
      <c r="P202" s="645" t="s">
        <v>407</v>
      </c>
      <c r="Q202" s="496">
        <f>'Diesel_Filter1_(X)'!AQ515</f>
        <v>0</v>
      </c>
      <c r="R202" s="496">
        <f>'Diesel_Filter1_(X)'!AR515</f>
        <v>0</v>
      </c>
      <c r="S202" s="638">
        <f>'Diesel_Filter1_(X)'!AS515</f>
        <v>0</v>
      </c>
      <c r="W202" s="645" t="s">
        <v>407</v>
      </c>
      <c r="X202" s="496">
        <f>'Diesel_Filter1_(X)'!AT515</f>
        <v>0</v>
      </c>
      <c r="Y202" s="496">
        <f>'Diesel_Filter1_(X)'!AU515</f>
        <v>0</v>
      </c>
      <c r="Z202" s="638">
        <f>'Diesel_Filter1_(X)'!AV515</f>
        <v>0</v>
      </c>
    </row>
    <row r="203" spans="1:26" x14ac:dyDescent="0.25">
      <c r="A203" s="505" t="s">
        <v>720</v>
      </c>
      <c r="B203" s="504">
        <f>'Diesel_Filter1_(X)'!I1457</f>
        <v>7.9634114285714278E-4</v>
      </c>
      <c r="D203" s="505" t="s">
        <v>720</v>
      </c>
      <c r="E203" s="504">
        <f>'Diesel_Filter1_(X)'!I1486</f>
        <v>1.5763018220793141E-3</v>
      </c>
      <c r="I203" s="645" t="s">
        <v>313</v>
      </c>
      <c r="J203" s="496">
        <f>'Diesel_Filter1_(X)'!AN516</f>
        <v>5.5426411104945564E-9</v>
      </c>
      <c r="K203" s="496">
        <f>'Diesel_Filter1_(X)'!AO516</f>
        <v>5.5426411104945564E-9</v>
      </c>
      <c r="L203" s="638">
        <f>'Diesel_Filter1_(X)'!AP516</f>
        <v>5.5426411104945564E-9</v>
      </c>
      <c r="P203" s="645" t="s">
        <v>313</v>
      </c>
      <c r="Q203" s="496">
        <f>'Diesel_Filter1_(X)'!AQ516</f>
        <v>5.5426411104945564E-9</v>
      </c>
      <c r="R203" s="496">
        <f>'Diesel_Filter1_(X)'!AR516</f>
        <v>5.5426411104945564E-9</v>
      </c>
      <c r="S203" s="638">
        <f>'Diesel_Filter1_(X)'!AS516</f>
        <v>5.5426411104945564E-9</v>
      </c>
      <c r="W203" s="645" t="s">
        <v>313</v>
      </c>
      <c r="X203" s="496">
        <f>'Diesel_Filter1_(X)'!AT516</f>
        <v>5.5426411104945564E-9</v>
      </c>
      <c r="Y203" s="496">
        <f>'Diesel_Filter1_(X)'!AU516</f>
        <v>5.5426411104945564E-9</v>
      </c>
      <c r="Z203" s="638">
        <f>'Diesel_Filter1_(X)'!AV516</f>
        <v>5.5426411104945564E-9</v>
      </c>
    </row>
    <row r="204" spans="1:26" x14ac:dyDescent="0.25">
      <c r="A204" s="505" t="s">
        <v>721</v>
      </c>
      <c r="B204" s="504">
        <f>'Diesel_Filter1_(X)'!I1458</f>
        <v>8.283453968253968E-3</v>
      </c>
      <c r="D204" s="505" t="s">
        <v>721</v>
      </c>
      <c r="E204" s="504">
        <f>'Diesel_Filter1_(X)'!I1487</f>
        <v>1.5635897106109325E-2</v>
      </c>
      <c r="I204" s="645" t="s">
        <v>319</v>
      </c>
      <c r="J204" s="496">
        <f>'Diesel_Filter1_(X)'!AN517</f>
        <v>5.5426411104945564E-9</v>
      </c>
      <c r="K204" s="496">
        <f>'Diesel_Filter1_(X)'!AO517</f>
        <v>5.5426411104945564E-9</v>
      </c>
      <c r="L204" s="638">
        <f>'Diesel_Filter1_(X)'!AP517</f>
        <v>5.5426411104945564E-9</v>
      </c>
      <c r="P204" s="645" t="s">
        <v>319</v>
      </c>
      <c r="Q204" s="496">
        <f>'Diesel_Filter1_(X)'!AQ517</f>
        <v>5.5426411104945564E-9</v>
      </c>
      <c r="R204" s="496">
        <f>'Diesel_Filter1_(X)'!AR517</f>
        <v>5.5426411104945564E-9</v>
      </c>
      <c r="S204" s="638">
        <f>'Diesel_Filter1_(X)'!AS517</f>
        <v>5.5426411104945564E-9</v>
      </c>
      <c r="W204" s="645" t="s">
        <v>319</v>
      </c>
      <c r="X204" s="496">
        <f>'Diesel_Filter1_(X)'!AT517</f>
        <v>5.5426411104945564E-9</v>
      </c>
      <c r="Y204" s="496">
        <f>'Diesel_Filter1_(X)'!AU517</f>
        <v>5.5426411104945564E-9</v>
      </c>
      <c r="Z204" s="638">
        <f>'Diesel_Filter1_(X)'!AV517</f>
        <v>5.5426411104945564E-9</v>
      </c>
    </row>
    <row r="205" spans="1:26" x14ac:dyDescent="0.25">
      <c r="A205" s="505" t="s">
        <v>701</v>
      </c>
      <c r="B205" s="504">
        <f>'Diesel_Filter1_(X)'!I1459</f>
        <v>4.8947682539682536E-6</v>
      </c>
      <c r="D205" s="505" t="s">
        <v>701</v>
      </c>
      <c r="E205" s="504">
        <f>'Diesel_Filter1_(X)'!I1488</f>
        <v>1.2140066452304394E-5</v>
      </c>
      <c r="I205" s="645" t="s">
        <v>326</v>
      </c>
      <c r="J205" s="496">
        <f>'Diesel_Filter1_(X)'!AN518</f>
        <v>5.5426411104945564E-9</v>
      </c>
      <c r="K205" s="496">
        <f>'Diesel_Filter1_(X)'!AO518</f>
        <v>5.5426411104945564E-9</v>
      </c>
      <c r="L205" s="638">
        <f>'Diesel_Filter1_(X)'!AP518</f>
        <v>5.5426411104945564E-9</v>
      </c>
      <c r="P205" s="645" t="s">
        <v>326</v>
      </c>
      <c r="Q205" s="496">
        <f>'Diesel_Filter1_(X)'!AQ518</f>
        <v>5.5426411104945564E-9</v>
      </c>
      <c r="R205" s="496">
        <f>'Diesel_Filter1_(X)'!AR518</f>
        <v>5.5426411104945564E-9</v>
      </c>
      <c r="S205" s="638">
        <f>'Diesel_Filter1_(X)'!AS518</f>
        <v>5.5426411104945564E-9</v>
      </c>
      <c r="W205" s="645" t="s">
        <v>326</v>
      </c>
      <c r="X205" s="496">
        <f>'Diesel_Filter1_(X)'!AT518</f>
        <v>5.5426411104945564E-9</v>
      </c>
      <c r="Y205" s="496">
        <f>'Diesel_Filter1_(X)'!AU518</f>
        <v>5.5426411104945564E-9</v>
      </c>
      <c r="Z205" s="638">
        <f>'Diesel_Filter1_(X)'!AV518</f>
        <v>5.5426411104945564E-9</v>
      </c>
    </row>
    <row r="206" spans="1:26" ht="15" customHeight="1" x14ac:dyDescent="0.25">
      <c r="A206" s="507" t="s">
        <v>1033</v>
      </c>
      <c r="B206" s="504">
        <f>'Diesel_Filter1_(X)'!I1460-'Diesel_Filter1_(X)'!I1461</f>
        <v>1.5060825396825386E-5</v>
      </c>
      <c r="D206" s="506" t="s">
        <v>1033</v>
      </c>
      <c r="E206" s="504">
        <f>'Diesel_Filter1_(X)'!I1489-'Diesel_Filter1_(X)'!I1490</f>
        <v>3.0509067524115818E-5</v>
      </c>
      <c r="I206" s="645" t="s">
        <v>273</v>
      </c>
      <c r="J206" s="496">
        <f>'Diesel_Filter1_(X)'!AN519</f>
        <v>0</v>
      </c>
      <c r="K206" s="496">
        <f>'Diesel_Filter1_(X)'!AO519</f>
        <v>0</v>
      </c>
      <c r="L206" s="638">
        <f>'Diesel_Filter1_(X)'!AP519</f>
        <v>0</v>
      </c>
      <c r="P206" s="645" t="s">
        <v>273</v>
      </c>
      <c r="Q206" s="496">
        <f>'Diesel_Filter1_(X)'!AQ519</f>
        <v>0</v>
      </c>
      <c r="R206" s="496">
        <f>'Diesel_Filter1_(X)'!AR519</f>
        <v>0</v>
      </c>
      <c r="S206" s="638">
        <f>'Diesel_Filter1_(X)'!AS519</f>
        <v>0</v>
      </c>
      <c r="W206" s="645" t="s">
        <v>273</v>
      </c>
      <c r="X206" s="496">
        <f>'Diesel_Filter1_(X)'!AT519</f>
        <v>0</v>
      </c>
      <c r="Y206" s="496">
        <f>'Diesel_Filter1_(X)'!AU519</f>
        <v>0</v>
      </c>
      <c r="Z206" s="638">
        <f>'Diesel_Filter1_(X)'!AV519</f>
        <v>0</v>
      </c>
    </row>
    <row r="207" spans="1:26" x14ac:dyDescent="0.25">
      <c r="A207" s="507" t="s">
        <v>930</v>
      </c>
      <c r="B207" s="504">
        <f>'Diesel_Filter1_(X)'!I1461</f>
        <v>4.5558996825396822E-4</v>
      </c>
      <c r="D207" s="506" t="s">
        <v>930</v>
      </c>
      <c r="E207" s="504">
        <f>'Diesel_Filter1_(X)'!I1490</f>
        <v>1.0004431725616292E-3</v>
      </c>
      <c r="I207" s="645" t="s">
        <v>1206</v>
      </c>
      <c r="J207" s="496">
        <f>'Diesel_Filter1_(X)'!AN520</f>
        <v>1.1085282220989113E-8</v>
      </c>
      <c r="K207" s="496">
        <f>'Diesel_Filter1_(X)'!AO520</f>
        <v>1.1085282220989113E-8</v>
      </c>
      <c r="L207" s="638">
        <f>'Diesel_Filter1_(X)'!AP520</f>
        <v>1.1085282220989113E-8</v>
      </c>
      <c r="P207" s="645" t="s">
        <v>1206</v>
      </c>
      <c r="Q207" s="496">
        <f>'Diesel_Filter1_(X)'!AQ520</f>
        <v>1.1085282220989113E-8</v>
      </c>
      <c r="R207" s="496">
        <f>'Diesel_Filter1_(X)'!AR520</f>
        <v>1.1085282220989113E-8</v>
      </c>
      <c r="S207" s="638">
        <f>'Diesel_Filter1_(X)'!AS520</f>
        <v>1.1085282220989113E-8</v>
      </c>
      <c r="W207" s="645" t="s">
        <v>1206</v>
      </c>
      <c r="X207" s="496">
        <f>'Diesel_Filter1_(X)'!AT520</f>
        <v>1.1085282220989113E-8</v>
      </c>
      <c r="Y207" s="496">
        <f>'Diesel_Filter1_(X)'!AU520</f>
        <v>1.1085282220989113E-8</v>
      </c>
      <c r="Z207" s="638">
        <f>'Diesel_Filter1_(X)'!AV520</f>
        <v>1.1085282220989113E-8</v>
      </c>
    </row>
    <row r="208" spans="1:26" x14ac:dyDescent="0.25">
      <c r="A208" s="507" t="s">
        <v>1031</v>
      </c>
      <c r="B208" s="504">
        <f>'Diesel_Filter1_(X)'!I1461*'Black Carbon_(X)'!D12</f>
        <v>3.3713657650793647E-4</v>
      </c>
      <c r="D208" s="506" t="s">
        <v>1031</v>
      </c>
      <c r="E208" s="504">
        <f>'Diesel_Filter1_(X)'!I1490*'Black Carbon_(X)'!D12</f>
        <v>7.4032794769560563E-4</v>
      </c>
      <c r="I208" s="647" t="s">
        <v>593</v>
      </c>
      <c r="J208" s="496">
        <f>'Diesel_Filter1_(X)'!AN521</f>
        <v>7.1059501416596881E-4</v>
      </c>
      <c r="K208" s="496">
        <f>'Diesel_Filter1_(X)'!AO521</f>
        <v>7.1059501416596881E-4</v>
      </c>
      <c r="L208" s="638">
        <f>'Diesel_Filter1_(X)'!AP521</f>
        <v>7.1059501416596881E-4</v>
      </c>
      <c r="P208" s="647" t="s">
        <v>593</v>
      </c>
      <c r="Q208" s="496">
        <f>'Diesel_Filter1_(X)'!AQ521</f>
        <v>7.1059501416596881E-4</v>
      </c>
      <c r="R208" s="496">
        <f>'Diesel_Filter1_(X)'!AR521</f>
        <v>7.1059501416596881E-4</v>
      </c>
      <c r="S208" s="638">
        <f>'Diesel_Filter1_(X)'!AS521</f>
        <v>7.1059501416596881E-4</v>
      </c>
      <c r="W208" s="647" t="s">
        <v>593</v>
      </c>
      <c r="X208" s="496">
        <f>'Diesel_Filter1_(X)'!AT521</f>
        <v>7.1059501416596881E-4</v>
      </c>
      <c r="Y208" s="496">
        <f>'Diesel_Filter1_(X)'!AU521</f>
        <v>7.1059501416596881E-4</v>
      </c>
      <c r="Z208" s="638">
        <f>'Diesel_Filter1_(X)'!AV521</f>
        <v>7.1059501416596881E-4</v>
      </c>
    </row>
    <row r="209" spans="1:26" ht="18" x14ac:dyDescent="0.35">
      <c r="A209" s="507" t="s">
        <v>1032</v>
      </c>
      <c r="B209" s="504">
        <f>B208*'Black Carbon_(X)'!C12</f>
        <v>1.0114097295238095E-4</v>
      </c>
      <c r="D209" s="506" t="s">
        <v>1032</v>
      </c>
      <c r="E209" s="504">
        <f>E208*'Black Carbon_(X)'!C12</f>
        <v>2.2209838430868167E-4</v>
      </c>
      <c r="I209" s="647" t="s">
        <v>594</v>
      </c>
      <c r="J209" s="496">
        <f>'Diesel_Filter1_(X)'!AN522</f>
        <v>3.1692537631802202</v>
      </c>
      <c r="K209" s="496">
        <f>'Diesel_Filter1_(X)'!AO522</f>
        <v>3.1692537631802202</v>
      </c>
      <c r="L209" s="638">
        <f>'Diesel_Filter1_(X)'!AP522</f>
        <v>3.1692537631802202</v>
      </c>
      <c r="P209" s="647" t="s">
        <v>594</v>
      </c>
      <c r="Q209" s="496">
        <f>'Diesel_Filter1_(X)'!AQ522</f>
        <v>3.1692537631802202</v>
      </c>
      <c r="R209" s="496">
        <f>'Diesel_Filter1_(X)'!AR522</f>
        <v>3.1692537631802202</v>
      </c>
      <c r="S209" s="638">
        <f>'Diesel_Filter1_(X)'!AS522</f>
        <v>3.1692537631802202</v>
      </c>
      <c r="W209" s="647" t="s">
        <v>594</v>
      </c>
      <c r="X209" s="496">
        <f>'Diesel_Filter1_(X)'!AT522</f>
        <v>3.1692537631802202</v>
      </c>
      <c r="Y209" s="496">
        <f>'Diesel_Filter1_(X)'!AU522</f>
        <v>3.1692537631802202</v>
      </c>
      <c r="Z209" s="638">
        <f>'Diesel_Filter1_(X)'!AV522</f>
        <v>3.1692537631802202</v>
      </c>
    </row>
    <row r="210" spans="1:26" x14ac:dyDescent="0.25">
      <c r="A210" s="505" t="s">
        <v>359</v>
      </c>
      <c r="B210" s="504">
        <f>'Diesel_Filter1_(X)'!I1462</f>
        <v>4.8194641269841271E-5</v>
      </c>
      <c r="D210" s="505" t="s">
        <v>359</v>
      </c>
      <c r="E210" s="504">
        <f>'Diesel_Filter1_(X)'!I1491</f>
        <v>4.8814508038585204E-5</v>
      </c>
      <c r="I210" s="645" t="s">
        <v>412</v>
      </c>
      <c r="J210" s="496">
        <f>'Diesel_Filter1_(X)'!AN523</f>
        <v>0</v>
      </c>
      <c r="K210" s="496">
        <f>'Diesel_Filter1_(X)'!AO523</f>
        <v>0</v>
      </c>
      <c r="L210" s="638">
        <f>'Diesel_Filter1_(X)'!AP523</f>
        <v>0</v>
      </c>
      <c r="P210" s="645" t="s">
        <v>412</v>
      </c>
      <c r="Q210" s="496">
        <f>'Diesel_Filter1_(X)'!AQ523</f>
        <v>0</v>
      </c>
      <c r="R210" s="496">
        <f>'Diesel_Filter1_(X)'!AR523</f>
        <v>0</v>
      </c>
      <c r="S210" s="638">
        <f>'Diesel_Filter1_(X)'!AS523</f>
        <v>0</v>
      </c>
      <c r="W210" s="645" t="s">
        <v>412</v>
      </c>
      <c r="X210" s="496">
        <f>'Diesel_Filter1_(X)'!AT523</f>
        <v>0</v>
      </c>
      <c r="Y210" s="496">
        <f>'Diesel_Filter1_(X)'!AU523</f>
        <v>0</v>
      </c>
      <c r="Z210" s="638">
        <f>'Diesel_Filter1_(X)'!AV523</f>
        <v>0</v>
      </c>
    </row>
    <row r="211" spans="1:26" x14ac:dyDescent="0.25">
      <c r="A211" s="505" t="s">
        <v>364</v>
      </c>
      <c r="B211" s="504">
        <f>'Diesel_Filter1_(X)'!I1463</f>
        <v>8.2646279365079366E-4</v>
      </c>
      <c r="D211" s="505" t="s">
        <v>364</v>
      </c>
      <c r="E211" s="504">
        <f>'Diesel_Filter1_(X)'!I1492</f>
        <v>2.4534375133976423E-3</v>
      </c>
      <c r="I211" s="645" t="s">
        <v>277</v>
      </c>
      <c r="J211" s="496">
        <f>'Diesel_Filter1_(X)'!AN524</f>
        <v>0</v>
      </c>
      <c r="K211" s="496">
        <f>'Diesel_Filter1_(X)'!AO524</f>
        <v>0</v>
      </c>
      <c r="L211" s="638">
        <f>'Diesel_Filter1_(X)'!AP524</f>
        <v>0</v>
      </c>
      <c r="P211" s="645" t="s">
        <v>277</v>
      </c>
      <c r="Q211" s="496">
        <f>'Diesel_Filter1_(X)'!AQ524</f>
        <v>0</v>
      </c>
      <c r="R211" s="496">
        <f>'Diesel_Filter1_(X)'!AR524</f>
        <v>0</v>
      </c>
      <c r="S211" s="638">
        <f>'Diesel_Filter1_(X)'!AS524</f>
        <v>0</v>
      </c>
      <c r="W211" s="645" t="s">
        <v>277</v>
      </c>
      <c r="X211" s="496">
        <f>'Diesel_Filter1_(X)'!AT524</f>
        <v>0</v>
      </c>
      <c r="Y211" s="496">
        <f>'Diesel_Filter1_(X)'!AU524</f>
        <v>0</v>
      </c>
      <c r="Z211" s="638">
        <f>'Diesel_Filter1_(X)'!AV524</f>
        <v>0</v>
      </c>
    </row>
    <row r="212" spans="1:26" x14ac:dyDescent="0.25">
      <c r="A212" s="503"/>
      <c r="D212" s="502"/>
      <c r="E212" s="502"/>
      <c r="I212" s="645" t="s">
        <v>280</v>
      </c>
      <c r="J212" s="496">
        <f>'Diesel_Filter1_(X)'!AN525</f>
        <v>0</v>
      </c>
      <c r="K212" s="496">
        <f>'Diesel_Filter1_(X)'!AO525</f>
        <v>0</v>
      </c>
      <c r="L212" s="638">
        <f>'Diesel_Filter1_(X)'!AP525</f>
        <v>0</v>
      </c>
      <c r="P212" s="645" t="s">
        <v>280</v>
      </c>
      <c r="Q212" s="496">
        <f>'Diesel_Filter1_(X)'!AQ525</f>
        <v>0</v>
      </c>
      <c r="R212" s="496">
        <f>'Diesel_Filter1_(X)'!AR525</f>
        <v>0</v>
      </c>
      <c r="S212" s="638">
        <f>'Diesel_Filter1_(X)'!AS525</f>
        <v>0</v>
      </c>
      <c r="W212" s="645" t="s">
        <v>280</v>
      </c>
      <c r="X212" s="496">
        <f>'Diesel_Filter1_(X)'!AT525</f>
        <v>0</v>
      </c>
      <c r="Y212" s="496">
        <f>'Diesel_Filter1_(X)'!AU525</f>
        <v>0</v>
      </c>
      <c r="Z212" s="638">
        <f>'Diesel_Filter1_(X)'!AV525</f>
        <v>0</v>
      </c>
    </row>
    <row r="213" spans="1:26" x14ac:dyDescent="0.25">
      <c r="A213" s="327"/>
      <c r="I213" s="645" t="s">
        <v>415</v>
      </c>
      <c r="J213" s="496">
        <f>'Diesel_Filter1_(X)'!AN526</f>
        <v>0</v>
      </c>
      <c r="K213" s="496">
        <f>'Diesel_Filter1_(X)'!AO526</f>
        <v>0</v>
      </c>
      <c r="L213" s="638">
        <f>'Diesel_Filter1_(X)'!AP526</f>
        <v>0</v>
      </c>
      <c r="P213" s="645" t="s">
        <v>415</v>
      </c>
      <c r="Q213" s="496">
        <f>'Diesel_Filter1_(X)'!AQ526</f>
        <v>0</v>
      </c>
      <c r="R213" s="496">
        <f>'Diesel_Filter1_(X)'!AR526</f>
        <v>0</v>
      </c>
      <c r="S213" s="638">
        <f>'Diesel_Filter1_(X)'!AS526</f>
        <v>0</v>
      </c>
      <c r="W213" s="645" t="s">
        <v>415</v>
      </c>
      <c r="X213" s="496">
        <f>'Diesel_Filter1_(X)'!AT526</f>
        <v>0</v>
      </c>
      <c r="Y213" s="496">
        <f>'Diesel_Filter1_(X)'!AU526</f>
        <v>0</v>
      </c>
      <c r="Z213" s="638">
        <f>'Diesel_Filter1_(X)'!AV526</f>
        <v>0</v>
      </c>
    </row>
    <row r="214" spans="1:26" x14ac:dyDescent="0.25">
      <c r="I214" s="645" t="s">
        <v>282</v>
      </c>
      <c r="J214" s="496">
        <f>'Diesel_Filter1_(X)'!AN527</f>
        <v>6.8217121359932994E-6</v>
      </c>
      <c r="K214" s="496">
        <f>'Diesel_Filter1_(X)'!AO527</f>
        <v>6.8217121359932994E-6</v>
      </c>
      <c r="L214" s="638">
        <f>'Diesel_Filter1_(X)'!AP527</f>
        <v>6.8217121359932994E-6</v>
      </c>
      <c r="P214" s="645" t="s">
        <v>282</v>
      </c>
      <c r="Q214" s="496">
        <f>'Diesel_Filter1_(X)'!AQ527</f>
        <v>6.8217121359932994E-6</v>
      </c>
      <c r="R214" s="496">
        <f>'Diesel_Filter1_(X)'!AR527</f>
        <v>6.8217121359932994E-6</v>
      </c>
      <c r="S214" s="638">
        <f>'Diesel_Filter1_(X)'!AS527</f>
        <v>6.8217121359932994E-6</v>
      </c>
      <c r="W214" s="645" t="s">
        <v>282</v>
      </c>
      <c r="X214" s="496">
        <f>'Diesel_Filter1_(X)'!AT527</f>
        <v>6.8217121359932994E-6</v>
      </c>
      <c r="Y214" s="496">
        <f>'Diesel_Filter1_(X)'!AU527</f>
        <v>6.8217121359932994E-6</v>
      </c>
      <c r="Z214" s="638">
        <f>'Diesel_Filter1_(X)'!AV527</f>
        <v>6.8217121359932994E-6</v>
      </c>
    </row>
    <row r="215" spans="1:26" x14ac:dyDescent="0.25">
      <c r="I215" s="645" t="s">
        <v>417</v>
      </c>
      <c r="J215" s="496">
        <f>'Diesel_Filter1_(X)'!AN528</f>
        <v>0</v>
      </c>
      <c r="K215" s="496">
        <f>'Diesel_Filter1_(X)'!AO528</f>
        <v>0</v>
      </c>
      <c r="L215" s="638">
        <f>'Diesel_Filter1_(X)'!AP528</f>
        <v>0</v>
      </c>
      <c r="P215" s="645" t="s">
        <v>417</v>
      </c>
      <c r="Q215" s="496">
        <f>'Diesel_Filter1_(X)'!AQ528</f>
        <v>0</v>
      </c>
      <c r="R215" s="496">
        <f>'Diesel_Filter1_(X)'!AR528</f>
        <v>0</v>
      </c>
      <c r="S215" s="638">
        <f>'Diesel_Filter1_(X)'!AS528</f>
        <v>0</v>
      </c>
      <c r="W215" s="645" t="s">
        <v>417</v>
      </c>
      <c r="X215" s="496">
        <f>'Diesel_Filter1_(X)'!AT528</f>
        <v>0</v>
      </c>
      <c r="Y215" s="496">
        <f>'Diesel_Filter1_(X)'!AU528</f>
        <v>0</v>
      </c>
      <c r="Z215" s="638">
        <f>'Diesel_Filter1_(X)'!AV528</f>
        <v>0</v>
      </c>
    </row>
    <row r="216" spans="1:26" x14ac:dyDescent="0.25">
      <c r="I216" s="645" t="s">
        <v>284</v>
      </c>
      <c r="J216" s="496">
        <f>'Diesel_Filter1_(X)'!AN529</f>
        <v>0</v>
      </c>
      <c r="K216" s="496">
        <f>'Diesel_Filter1_(X)'!AO529</f>
        <v>0</v>
      </c>
      <c r="L216" s="638">
        <f>'Diesel_Filter1_(X)'!AP529</f>
        <v>0</v>
      </c>
      <c r="P216" s="645" t="s">
        <v>284</v>
      </c>
      <c r="Q216" s="496">
        <f>'Diesel_Filter1_(X)'!AQ529</f>
        <v>0</v>
      </c>
      <c r="R216" s="496">
        <f>'Diesel_Filter1_(X)'!AR529</f>
        <v>0</v>
      </c>
      <c r="S216" s="638">
        <f>'Diesel_Filter1_(X)'!AS529</f>
        <v>0</v>
      </c>
      <c r="W216" s="645" t="s">
        <v>284</v>
      </c>
      <c r="X216" s="496">
        <f>'Diesel_Filter1_(X)'!AT529</f>
        <v>0</v>
      </c>
      <c r="Y216" s="496">
        <f>'Diesel_Filter1_(X)'!AU529</f>
        <v>0</v>
      </c>
      <c r="Z216" s="638">
        <f>'Diesel_Filter1_(X)'!AV529</f>
        <v>0</v>
      </c>
    </row>
    <row r="217" spans="1:26" x14ac:dyDescent="0.25">
      <c r="A217" s="327" t="s">
        <v>948</v>
      </c>
      <c r="I217" s="645" t="s">
        <v>328</v>
      </c>
      <c r="J217" s="496">
        <f>'Diesel_Filter1_(X)'!AN530</f>
        <v>1.6627923331483667E-8</v>
      </c>
      <c r="K217" s="496">
        <f>'Diesel_Filter1_(X)'!AO530</f>
        <v>1.6627923331483667E-8</v>
      </c>
      <c r="L217" s="638">
        <f>'Diesel_Filter1_(X)'!AP530</f>
        <v>1.6627923331483667E-8</v>
      </c>
      <c r="P217" s="645" t="s">
        <v>328</v>
      </c>
      <c r="Q217" s="496">
        <f>'Diesel_Filter1_(X)'!AQ530</f>
        <v>1.6627923331483667E-8</v>
      </c>
      <c r="R217" s="496">
        <f>'Diesel_Filter1_(X)'!AR530</f>
        <v>1.6627923331483667E-8</v>
      </c>
      <c r="S217" s="638">
        <f>'Diesel_Filter1_(X)'!AS530</f>
        <v>1.6627923331483667E-8</v>
      </c>
      <c r="W217" s="645" t="s">
        <v>328</v>
      </c>
      <c r="X217" s="496">
        <f>'Diesel_Filter1_(X)'!AT530</f>
        <v>1.6627923331483667E-8</v>
      </c>
      <c r="Y217" s="496">
        <f>'Diesel_Filter1_(X)'!AU530</f>
        <v>1.6627923331483667E-8</v>
      </c>
      <c r="Z217" s="638">
        <f>'Diesel_Filter1_(X)'!AV530</f>
        <v>1.6627923331483667E-8</v>
      </c>
    </row>
    <row r="218" spans="1:26" x14ac:dyDescent="0.25">
      <c r="A218" s="498" t="s">
        <v>582</v>
      </c>
      <c r="I218" s="645" t="s">
        <v>330</v>
      </c>
      <c r="J218" s="496">
        <f>'Diesel_Filter1_(X)'!AN531</f>
        <v>1.1085282220989113E-8</v>
      </c>
      <c r="K218" s="496">
        <f>'Diesel_Filter1_(X)'!AO531</f>
        <v>1.1085282220989113E-8</v>
      </c>
      <c r="L218" s="638">
        <f>'Diesel_Filter1_(X)'!AP531</f>
        <v>1.1085282220989113E-8</v>
      </c>
      <c r="P218" s="645" t="s">
        <v>330</v>
      </c>
      <c r="Q218" s="496">
        <f>'Diesel_Filter1_(X)'!AQ531</f>
        <v>1.1085282220989113E-8</v>
      </c>
      <c r="R218" s="496">
        <f>'Diesel_Filter1_(X)'!AR531</f>
        <v>1.1085282220989113E-8</v>
      </c>
      <c r="S218" s="638">
        <f>'Diesel_Filter1_(X)'!AS531</f>
        <v>1.1085282220989113E-8</v>
      </c>
      <c r="W218" s="645" t="s">
        <v>330</v>
      </c>
      <c r="X218" s="496">
        <f>'Diesel_Filter1_(X)'!AT531</f>
        <v>1.1085282220989113E-8</v>
      </c>
      <c r="Y218" s="496">
        <f>'Diesel_Filter1_(X)'!AU531</f>
        <v>1.1085282220989113E-8</v>
      </c>
      <c r="Z218" s="638">
        <f>'Diesel_Filter1_(X)'!AV531</f>
        <v>1.1085282220989113E-8</v>
      </c>
    </row>
    <row r="219" spans="1:26" x14ac:dyDescent="0.25">
      <c r="A219" s="498" t="s">
        <v>583</v>
      </c>
      <c r="I219" s="645" t="s">
        <v>332</v>
      </c>
      <c r="J219" s="496">
        <f>'Diesel_Filter1_(X)'!AN532</f>
        <v>5.5426411104945564E-9</v>
      </c>
      <c r="K219" s="496">
        <f>'Diesel_Filter1_(X)'!AO532</f>
        <v>5.5426411104945564E-9</v>
      </c>
      <c r="L219" s="638">
        <f>'Diesel_Filter1_(X)'!AP532</f>
        <v>5.5426411104945564E-9</v>
      </c>
      <c r="P219" s="645" t="s">
        <v>332</v>
      </c>
      <c r="Q219" s="496">
        <f>'Diesel_Filter1_(X)'!AQ532</f>
        <v>5.5426411104945564E-9</v>
      </c>
      <c r="R219" s="496">
        <f>'Diesel_Filter1_(X)'!AR532</f>
        <v>5.5426411104945564E-9</v>
      </c>
      <c r="S219" s="638">
        <f>'Diesel_Filter1_(X)'!AS532</f>
        <v>5.5426411104945564E-9</v>
      </c>
      <c r="W219" s="645" t="s">
        <v>332</v>
      </c>
      <c r="X219" s="496">
        <f>'Diesel_Filter1_(X)'!AT532</f>
        <v>5.5426411104945564E-9</v>
      </c>
      <c r="Y219" s="496">
        <f>'Diesel_Filter1_(X)'!AU532</f>
        <v>5.5426411104945564E-9</v>
      </c>
      <c r="Z219" s="638">
        <f>'Diesel_Filter1_(X)'!AV532</f>
        <v>5.5426411104945564E-9</v>
      </c>
    </row>
    <row r="220" spans="1:26" x14ac:dyDescent="0.25">
      <c r="A220" s="498" t="s">
        <v>585</v>
      </c>
      <c r="I220" s="645" t="s">
        <v>913</v>
      </c>
      <c r="J220" s="496">
        <f>'Diesel_Filter1_(X)'!AN533</f>
        <v>3.0697704611969846E-5</v>
      </c>
      <c r="K220" s="496">
        <f>'Diesel_Filter1_(X)'!AO533</f>
        <v>3.0697704611969846E-5</v>
      </c>
      <c r="L220" s="638">
        <f>'Diesel_Filter1_(X)'!AP533</f>
        <v>3.0697704611969846E-5</v>
      </c>
      <c r="P220" s="645" t="s">
        <v>913</v>
      </c>
      <c r="Q220" s="496">
        <f>'Diesel_Filter1_(X)'!AQ533</f>
        <v>3.0697704611969846E-5</v>
      </c>
      <c r="R220" s="496">
        <f>'Diesel_Filter1_(X)'!AR533</f>
        <v>3.0697704611969846E-5</v>
      </c>
      <c r="S220" s="638">
        <f>'Diesel_Filter1_(X)'!AS533</f>
        <v>3.0697704611969846E-5</v>
      </c>
      <c r="W220" s="645" t="s">
        <v>913</v>
      </c>
      <c r="X220" s="496">
        <f>'Diesel_Filter1_(X)'!AT533</f>
        <v>3.0697704611969846E-5</v>
      </c>
      <c r="Y220" s="496">
        <f>'Diesel_Filter1_(X)'!AU533</f>
        <v>3.0697704611969846E-5</v>
      </c>
      <c r="Z220" s="638">
        <f>'Diesel_Filter1_(X)'!AV533</f>
        <v>3.0697704611969846E-5</v>
      </c>
    </row>
    <row r="221" spans="1:26" x14ac:dyDescent="0.25">
      <c r="A221" s="498" t="s">
        <v>584</v>
      </c>
      <c r="I221" s="645" t="s">
        <v>286</v>
      </c>
      <c r="J221" s="496">
        <f>'Diesel_Filter1_(X)'!AN534</f>
        <v>0</v>
      </c>
      <c r="K221" s="496">
        <f>'Diesel_Filter1_(X)'!AO534</f>
        <v>0</v>
      </c>
      <c r="L221" s="638">
        <f>'Diesel_Filter1_(X)'!AP534</f>
        <v>0</v>
      </c>
      <c r="P221" s="645" t="s">
        <v>286</v>
      </c>
      <c r="Q221" s="496">
        <f>'Diesel_Filter1_(X)'!AQ534</f>
        <v>0</v>
      </c>
      <c r="R221" s="496">
        <f>'Diesel_Filter1_(X)'!AR534</f>
        <v>0</v>
      </c>
      <c r="S221" s="638">
        <f>'Diesel_Filter1_(X)'!AS534</f>
        <v>0</v>
      </c>
      <c r="W221" s="645" t="s">
        <v>286</v>
      </c>
      <c r="X221" s="496">
        <f>'Diesel_Filter1_(X)'!AT534</f>
        <v>0</v>
      </c>
      <c r="Y221" s="496">
        <f>'Diesel_Filter1_(X)'!AU534</f>
        <v>0</v>
      </c>
      <c r="Z221" s="638">
        <f>'Diesel_Filter1_(X)'!AV534</f>
        <v>0</v>
      </c>
    </row>
    <row r="222" spans="1:26" ht="18" x14ac:dyDescent="0.35">
      <c r="A222" s="498" t="s">
        <v>586</v>
      </c>
      <c r="I222" s="647" t="s">
        <v>595</v>
      </c>
      <c r="J222" s="496">
        <f>'Diesel_Filter1_(X)'!AN535</f>
        <v>1.1369520226655501E-4</v>
      </c>
      <c r="K222" s="496">
        <f>'Diesel_Filter1_(X)'!AO535</f>
        <v>1.9896660396647126E-4</v>
      </c>
      <c r="L222" s="638">
        <f>'Diesel_Filter1_(X)'!AP535</f>
        <v>4.1214510821626184E-4</v>
      </c>
      <c r="P222" s="647" t="s">
        <v>595</v>
      </c>
      <c r="Q222" s="496">
        <f>'Diesel_Filter1_(X)'!AQ535</f>
        <v>1.1369520226655501E-4</v>
      </c>
      <c r="R222" s="496">
        <f>'Diesel_Filter1_(X)'!AR535</f>
        <v>1.9896660396647126E-4</v>
      </c>
      <c r="S222" s="638">
        <f>'Diesel_Filter1_(X)'!AS535</f>
        <v>4.1214510821626184E-4</v>
      </c>
      <c r="W222" s="647" t="s">
        <v>595</v>
      </c>
      <c r="X222" s="496">
        <f>'Diesel_Filter1_(X)'!AT535</f>
        <v>1.1369520226655501E-4</v>
      </c>
      <c r="Y222" s="496">
        <f>'Diesel_Filter1_(X)'!AU535</f>
        <v>1.1369520226655501E-4</v>
      </c>
      <c r="Z222" s="638">
        <f>'Diesel_Filter1_(X)'!AV535</f>
        <v>1.1369520226655501E-4</v>
      </c>
    </row>
    <row r="223" spans="1:26" x14ac:dyDescent="0.25">
      <c r="A223" s="500" t="s">
        <v>587</v>
      </c>
      <c r="I223" s="645" t="s">
        <v>334</v>
      </c>
      <c r="J223" s="496">
        <f>'Diesel_Filter1_(X)'!AN536</f>
        <v>5.5426411104945564E-9</v>
      </c>
      <c r="K223" s="496">
        <f>'Diesel_Filter1_(X)'!AO536</f>
        <v>5.5426411104945564E-9</v>
      </c>
      <c r="L223" s="638">
        <f>'Diesel_Filter1_(X)'!AP536</f>
        <v>5.5426411104945564E-9</v>
      </c>
      <c r="P223" s="645" t="s">
        <v>334</v>
      </c>
      <c r="Q223" s="496">
        <f>'Diesel_Filter1_(X)'!AQ536</f>
        <v>5.5426411104945564E-9</v>
      </c>
      <c r="R223" s="496">
        <f>'Diesel_Filter1_(X)'!AR536</f>
        <v>5.5426411104945564E-9</v>
      </c>
      <c r="S223" s="638">
        <f>'Diesel_Filter1_(X)'!AS536</f>
        <v>5.5426411104945564E-9</v>
      </c>
      <c r="W223" s="645" t="s">
        <v>334</v>
      </c>
      <c r="X223" s="496">
        <f>'Diesel_Filter1_(X)'!AT536</f>
        <v>5.5426411104945564E-9</v>
      </c>
      <c r="Y223" s="496">
        <f>'Diesel_Filter1_(X)'!AU536</f>
        <v>5.5426411104945564E-9</v>
      </c>
      <c r="Z223" s="638">
        <f>'Diesel_Filter1_(X)'!AV536</f>
        <v>5.5426411104945564E-9</v>
      </c>
    </row>
    <row r="224" spans="1:26" x14ac:dyDescent="0.25">
      <c r="A224" s="498" t="s">
        <v>588</v>
      </c>
      <c r="I224" s="645" t="s">
        <v>721</v>
      </c>
      <c r="J224" s="496">
        <f>'Diesel_Filter1_(X)'!$AN$537*'NOx_Species_(X)'!$C$10</f>
        <v>2.7134248573004319E-3</v>
      </c>
      <c r="K224" s="496">
        <f>'Diesel_Filter1_(X)'!$AO$537*'NOx_Species_(X)'!$C$10</f>
        <v>5.4268497146008619E-4</v>
      </c>
      <c r="L224" s="638">
        <f>'Diesel_Filter1_(X)'!$AP$537*'NOx_Species_(X)'!$C$10</f>
        <v>1.6280549143802589E-3</v>
      </c>
      <c r="P224" s="645" t="s">
        <v>721</v>
      </c>
      <c r="Q224" s="496">
        <f>'Diesel_Filter1_(X)'!$AQ$537*'NOx_Species_(X)'!$C$10</f>
        <v>2.7134248573004319E-3</v>
      </c>
      <c r="R224" s="496">
        <f>'Diesel_Filter1_(X)'!$AR$537*'NOx_Species_(X)'!$C$10</f>
        <v>5.4268497146008619E-4</v>
      </c>
      <c r="S224" s="638">
        <f>'Diesel_Filter1_(X)'!$AS$537*'NOx_Species_(X)'!$C$10</f>
        <v>1.6280549143802589E-3</v>
      </c>
      <c r="W224" s="645" t="s">
        <v>721</v>
      </c>
      <c r="X224" s="496">
        <f>'Diesel_Filter1_(X)'!$AT$537*'NOx_Species_(X)'!$C$10</f>
        <v>3.2561098287605178E-3</v>
      </c>
      <c r="Y224" s="496">
        <f>'Diesel_Filter1_(X)'!$AU$537*'NOx_Species_(X)'!$C$10</f>
        <v>1.356712428650216E-3</v>
      </c>
      <c r="Z224" s="638">
        <f>'Diesel_Filter1_(X)'!$AV$537*'NOx_Species_(X)'!$C$10</f>
        <v>1.356712428650216E-3</v>
      </c>
    </row>
    <row r="225" spans="1:26" x14ac:dyDescent="0.25">
      <c r="A225" s="497" t="s">
        <v>589</v>
      </c>
      <c r="I225" s="645" t="s">
        <v>720</v>
      </c>
      <c r="J225" s="496">
        <f>'Diesel_Filter1_(X)'!$AN$537*'NOx_Species_(X)'!$B$10</f>
        <v>1.2895519936344195E-4</v>
      </c>
      <c r="K225" s="496">
        <f>'Diesel_Filter1_(X)'!$AO$537*'NOx_Species_(X)'!$B$10</f>
        <v>2.579103987268838E-5</v>
      </c>
      <c r="L225" s="638">
        <f>'Diesel_Filter1_(X)'!$AP$537*'NOx_Species_(X)'!$B$10</f>
        <v>7.7373119618065161E-5</v>
      </c>
      <c r="P225" s="645" t="s">
        <v>720</v>
      </c>
      <c r="Q225" s="496">
        <f>'Diesel_Filter1_(X)'!$AQ$537*'NOx_Species_(X)'!$B$10</f>
        <v>1.2895519936344195E-4</v>
      </c>
      <c r="R225" s="496">
        <f>'Diesel_Filter1_(X)'!$AR$537*'NOx_Species_(X)'!$B$10</f>
        <v>2.579103987268838E-5</v>
      </c>
      <c r="S225" s="638">
        <f>'Diesel_Filter1_(X)'!$AS$537*'NOx_Species_(X)'!$B$10</f>
        <v>7.7373119618065161E-5</v>
      </c>
      <c r="W225" s="645" t="s">
        <v>720</v>
      </c>
      <c r="X225" s="496">
        <f>'Diesel_Filter1_(X)'!$AT$537*'NOx_Species_(X)'!$B$10</f>
        <v>1.5474623923613032E-4</v>
      </c>
      <c r="Y225" s="496">
        <f>'Diesel_Filter1_(X)'!$AU$537*'NOx_Species_(X)'!$B$10</f>
        <v>6.4477599681720974E-5</v>
      </c>
      <c r="Z225" s="638">
        <f>'Diesel_Filter1_(X)'!$AV$537*'NOx_Species_(X)'!$B$10</f>
        <v>6.4477599681720974E-5</v>
      </c>
    </row>
    <row r="226" spans="1:26" x14ac:dyDescent="0.25">
      <c r="A226" s="498" t="s">
        <v>590</v>
      </c>
      <c r="I226" s="682" t="s">
        <v>1351</v>
      </c>
      <c r="J226" s="496">
        <f>'Diesel_Filter1_(X)'!AN$537</f>
        <v>2.8423800566638752E-3</v>
      </c>
      <c r="K226" s="496">
        <f>'Diesel_Filter1_(X)'!AO$537</f>
        <v>5.6847601133277483E-4</v>
      </c>
      <c r="L226" s="638">
        <f>'Diesel_Filter1_(X)'!AP$537</f>
        <v>1.7054280339983249E-3</v>
      </c>
      <c r="P226" s="682" t="s">
        <v>1351</v>
      </c>
      <c r="Q226" s="496">
        <f>'Diesel_Filter1_(X)'!AQ$537</f>
        <v>2.8423800566638752E-3</v>
      </c>
      <c r="R226" s="496">
        <f>'Diesel_Filter1_(X)'!AR$537</f>
        <v>5.6847601133277483E-4</v>
      </c>
      <c r="S226" s="638">
        <f>'Diesel_Filter1_(X)'!AS$537</f>
        <v>1.7054280339983249E-3</v>
      </c>
      <c r="W226" s="682" t="s">
        <v>1351</v>
      </c>
      <c r="X226" s="496">
        <f>'Diesel_Filter1_(X)'!AT$537</f>
        <v>3.4108560679966498E-3</v>
      </c>
      <c r="Y226" s="496">
        <f>'Diesel_Filter1_(X)'!AU$537</f>
        <v>1.4211900283319376E-3</v>
      </c>
      <c r="Z226" s="638">
        <f>'Diesel_Filter1_(X)'!AV$537</f>
        <v>1.4211900283319376E-3</v>
      </c>
    </row>
    <row r="227" spans="1:26" x14ac:dyDescent="0.25">
      <c r="A227" s="498" t="s">
        <v>368</v>
      </c>
      <c r="I227" s="647" t="s">
        <v>1205</v>
      </c>
      <c r="J227" s="496">
        <f>'Diesel_Filter1_(X)'!AN538</f>
        <v>3.6950940736630376E-5</v>
      </c>
      <c r="K227" s="496">
        <f>'Diesel_Filter1_(X)'!AO538</f>
        <v>3.6950940736630376E-5</v>
      </c>
      <c r="L227" s="638">
        <f>'Diesel_Filter1_(X)'!AP538</f>
        <v>3.6950940736630376E-5</v>
      </c>
      <c r="P227" s="647" t="s">
        <v>1205</v>
      </c>
      <c r="Q227" s="496">
        <f>'Diesel_Filter1_(X)'!AQ538</f>
        <v>3.6950940736630376E-5</v>
      </c>
      <c r="R227" s="496">
        <f>'Diesel_Filter1_(X)'!AR538</f>
        <v>3.6950940736630376E-5</v>
      </c>
      <c r="S227" s="638">
        <f>'Diesel_Filter1_(X)'!AS538</f>
        <v>3.6950940736630376E-5</v>
      </c>
      <c r="W227" s="647" t="s">
        <v>1205</v>
      </c>
      <c r="X227" s="496">
        <f>'Diesel_Filter1_(X)'!AT538</f>
        <v>3.6950940736630376E-5</v>
      </c>
      <c r="Y227" s="496">
        <f>'Diesel_Filter1_(X)'!AU538</f>
        <v>3.6950940736630376E-5</v>
      </c>
      <c r="Z227" s="638">
        <f>'Diesel_Filter1_(X)'!AV538</f>
        <v>3.6950940736630376E-5</v>
      </c>
    </row>
    <row r="228" spans="1:26" x14ac:dyDescent="0.25">
      <c r="A228" s="498" t="s">
        <v>591</v>
      </c>
      <c r="I228" s="645" t="s">
        <v>421</v>
      </c>
      <c r="J228" s="496">
        <f>'Diesel_Filter1_(X)'!AN539</f>
        <v>0</v>
      </c>
      <c r="K228" s="496">
        <f>'Diesel_Filter1_(X)'!AO539</f>
        <v>0</v>
      </c>
      <c r="L228" s="638">
        <f>'Diesel_Filter1_(X)'!AP539</f>
        <v>0</v>
      </c>
      <c r="P228" s="645" t="s">
        <v>421</v>
      </c>
      <c r="Q228" s="496">
        <f>'Diesel_Filter1_(X)'!AQ539</f>
        <v>0</v>
      </c>
      <c r="R228" s="496">
        <f>'Diesel_Filter1_(X)'!AR539</f>
        <v>0</v>
      </c>
      <c r="S228" s="638">
        <f>'Diesel_Filter1_(X)'!AS539</f>
        <v>0</v>
      </c>
      <c r="W228" s="645" t="s">
        <v>421</v>
      </c>
      <c r="X228" s="496">
        <f>'Diesel_Filter1_(X)'!AT539</f>
        <v>0</v>
      </c>
      <c r="Y228" s="496">
        <f>'Diesel_Filter1_(X)'!AU539</f>
        <v>0</v>
      </c>
      <c r="Z228" s="638">
        <f>'Diesel_Filter1_(X)'!AV539</f>
        <v>0</v>
      </c>
    </row>
    <row r="229" spans="1:26" x14ac:dyDescent="0.25">
      <c r="A229" s="498" t="s">
        <v>592</v>
      </c>
      <c r="I229" s="646" t="s">
        <v>1038</v>
      </c>
      <c r="J229" s="496">
        <f>J246-J247</f>
        <v>1.3074948260653822E-4</v>
      </c>
      <c r="K229" s="496">
        <f t="shared" ref="K229:L229" si="17">K246-K247</f>
        <v>1.3074948260653822E-4</v>
      </c>
      <c r="L229" s="496">
        <f t="shared" si="17"/>
        <v>2.8423800566638747E-4</v>
      </c>
      <c r="P229" s="646" t="s">
        <v>1038</v>
      </c>
      <c r="Q229" s="496">
        <v>0</v>
      </c>
      <c r="R229" s="496">
        <v>0</v>
      </c>
      <c r="S229" s="638">
        <v>0</v>
      </c>
      <c r="W229" s="646" t="s">
        <v>1038</v>
      </c>
      <c r="X229" s="496">
        <f>X246-X230</f>
        <v>2.4870825495808903E-4</v>
      </c>
      <c r="Y229" s="496">
        <f t="shared" ref="Y229:Z229" si="18">Y246-Y230</f>
        <v>2.4870825495808903E-4</v>
      </c>
      <c r="Z229" s="496">
        <f t="shared" si="18"/>
        <v>2.4870825495808903E-4</v>
      </c>
    </row>
    <row r="230" spans="1:26" x14ac:dyDescent="0.25">
      <c r="A230" s="498" t="s">
        <v>404</v>
      </c>
      <c r="I230" s="646" t="s">
        <v>1033</v>
      </c>
      <c r="J230" s="496">
        <f>J247-J248</f>
        <v>3.5529750708298454E-5</v>
      </c>
      <c r="K230" s="496">
        <f t="shared" ref="K230:L230" si="19">K247-K248</f>
        <v>3.5529750708298454E-5</v>
      </c>
      <c r="L230" s="496">
        <f t="shared" si="19"/>
        <v>-1.179587723515508E-4</v>
      </c>
      <c r="P230" s="646" t="s">
        <v>1033</v>
      </c>
      <c r="Q230" s="496">
        <f>Q247-Q248</f>
        <v>3.5529750708298454E-5</v>
      </c>
      <c r="R230" s="496">
        <f t="shared" ref="R230:S230" si="20">R247-R248</f>
        <v>3.5529750708298454E-5</v>
      </c>
      <c r="S230" s="496">
        <f t="shared" si="20"/>
        <v>3.5529750708298454E-5</v>
      </c>
      <c r="W230" s="646" t="s">
        <v>1033</v>
      </c>
      <c r="X230" s="496">
        <f>X247-X248</f>
        <v>3.5529750708298454E-5</v>
      </c>
      <c r="Y230" s="496">
        <f t="shared" ref="Y230:Z230" si="21">Y247-Y248</f>
        <v>3.5529750708298454E-5</v>
      </c>
      <c r="Z230" s="496">
        <f t="shared" si="21"/>
        <v>3.5529750708298454E-5</v>
      </c>
    </row>
    <row r="231" spans="1:26" x14ac:dyDescent="0.25">
      <c r="A231" s="498" t="s">
        <v>407</v>
      </c>
      <c r="I231" s="646" t="s">
        <v>930</v>
      </c>
      <c r="J231" s="496">
        <f>J248</f>
        <v>1.179587723515508E-4</v>
      </c>
      <c r="K231" s="496">
        <f t="shared" ref="K231:L231" si="22">K248</f>
        <v>1.179587723515508E-4</v>
      </c>
      <c r="L231" s="496">
        <f t="shared" si="22"/>
        <v>1.179587723515508E-4</v>
      </c>
      <c r="P231" s="646" t="s">
        <v>930</v>
      </c>
      <c r="Q231" s="496">
        <f>Q248</f>
        <v>1.179587723515508E-4</v>
      </c>
      <c r="R231" s="496">
        <f t="shared" ref="R231:S231" si="23">R248</f>
        <v>1.179587723515508E-4</v>
      </c>
      <c r="S231" s="496">
        <f t="shared" si="23"/>
        <v>1.179587723515508E-4</v>
      </c>
      <c r="W231" s="646" t="s">
        <v>930</v>
      </c>
      <c r="X231" s="496">
        <f>X248</f>
        <v>1.179587723515508E-4</v>
      </c>
      <c r="Y231" s="496">
        <f t="shared" ref="Y231:Z231" si="24">Y248</f>
        <v>1.179587723515508E-4</v>
      </c>
      <c r="Z231" s="496">
        <f t="shared" si="24"/>
        <v>1.179587723515508E-4</v>
      </c>
    </row>
    <row r="232" spans="1:26" x14ac:dyDescent="0.25">
      <c r="A232" s="497" t="s">
        <v>313</v>
      </c>
      <c r="I232" s="645" t="s">
        <v>355</v>
      </c>
      <c r="J232" s="496">
        <f>'Diesel_Filter1_(X)'!AN547</f>
        <v>0</v>
      </c>
      <c r="K232" s="496">
        <f>'Diesel_Filter1_(X)'!AO547</f>
        <v>0</v>
      </c>
      <c r="L232" s="638">
        <f>'Diesel_Filter1_(X)'!AP547</f>
        <v>0</v>
      </c>
      <c r="P232" s="645" t="s">
        <v>355</v>
      </c>
      <c r="Q232" s="496">
        <f>'Diesel_Filter1_(X)'!AQ547</f>
        <v>0</v>
      </c>
      <c r="R232" s="496">
        <f>'Diesel_Filter1_(X)'!AR547</f>
        <v>0</v>
      </c>
      <c r="S232" s="638">
        <f>'Diesel_Filter1_(X)'!AS547</f>
        <v>0</v>
      </c>
      <c r="W232" s="645" t="s">
        <v>355</v>
      </c>
      <c r="X232" s="496">
        <f>'Diesel_Filter1_(X)'!AT547</f>
        <v>0</v>
      </c>
      <c r="Y232" s="496">
        <f>'Diesel_Filter1_(X)'!AU547</f>
        <v>0</v>
      </c>
      <c r="Z232" s="638">
        <f>'Diesel_Filter1_(X)'!AV547</f>
        <v>0</v>
      </c>
    </row>
    <row r="233" spans="1:26" x14ac:dyDescent="0.25">
      <c r="A233" s="497" t="s">
        <v>319</v>
      </c>
      <c r="I233" s="645" t="s">
        <v>424</v>
      </c>
      <c r="J233" s="496">
        <f>'Diesel_Filter1_(X)'!AN548</f>
        <v>0</v>
      </c>
      <c r="K233" s="496">
        <f>'Diesel_Filter1_(X)'!AO548</f>
        <v>0</v>
      </c>
      <c r="L233" s="638">
        <f>'Diesel_Filter1_(X)'!AP548</f>
        <v>0</v>
      </c>
      <c r="P233" s="645" t="s">
        <v>424</v>
      </c>
      <c r="Q233" s="496">
        <f>'Diesel_Filter1_(X)'!AQ548</f>
        <v>0</v>
      </c>
      <c r="R233" s="496">
        <f>'Diesel_Filter1_(X)'!AR548</f>
        <v>0</v>
      </c>
      <c r="S233" s="638">
        <f>'Diesel_Filter1_(X)'!AS548</f>
        <v>0</v>
      </c>
      <c r="W233" s="645" t="s">
        <v>424</v>
      </c>
      <c r="X233" s="496">
        <f>'Diesel_Filter1_(X)'!AT548</f>
        <v>0</v>
      </c>
      <c r="Y233" s="496">
        <f>'Diesel_Filter1_(X)'!AU548</f>
        <v>0</v>
      </c>
      <c r="Z233" s="638">
        <f>'Diesel_Filter1_(X)'!AV548</f>
        <v>0</v>
      </c>
    </row>
    <row r="234" spans="1:26" ht="18" x14ac:dyDescent="0.35">
      <c r="A234" s="498" t="s">
        <v>743</v>
      </c>
      <c r="I234" s="645" t="s">
        <v>426</v>
      </c>
      <c r="J234" s="496">
        <f>'Diesel_Filter1_(X)'!AN549</f>
        <v>0</v>
      </c>
      <c r="K234" s="496">
        <f>'Diesel_Filter1_(X)'!AO549</f>
        <v>0</v>
      </c>
      <c r="L234" s="638">
        <f>'Diesel_Filter1_(X)'!AP549</f>
        <v>0</v>
      </c>
      <c r="P234" s="645" t="s">
        <v>426</v>
      </c>
      <c r="Q234" s="496">
        <f>'Diesel_Filter1_(X)'!AQ549</f>
        <v>0</v>
      </c>
      <c r="R234" s="496">
        <f>'Diesel_Filter1_(X)'!AR549</f>
        <v>0</v>
      </c>
      <c r="S234" s="638">
        <f>'Diesel_Filter1_(X)'!AS549</f>
        <v>0</v>
      </c>
      <c r="W234" s="645" t="s">
        <v>426</v>
      </c>
      <c r="X234" s="496">
        <f>'Diesel_Filter1_(X)'!AT549</f>
        <v>0</v>
      </c>
      <c r="Y234" s="496">
        <f>'Diesel_Filter1_(X)'!AU549</f>
        <v>0</v>
      </c>
      <c r="Z234" s="638">
        <f>'Diesel_Filter1_(X)'!AV549</f>
        <v>0</v>
      </c>
    </row>
    <row r="235" spans="1:26" x14ac:dyDescent="0.25">
      <c r="A235" s="497" t="s">
        <v>326</v>
      </c>
      <c r="I235" s="645" t="s">
        <v>357</v>
      </c>
      <c r="J235" s="496">
        <f>'Diesel_Filter1_(X)'!AN550</f>
        <v>2.7713205552472784E-8</v>
      </c>
      <c r="K235" s="496">
        <f>'Diesel_Filter1_(X)'!AO550</f>
        <v>2.7713205552472784E-8</v>
      </c>
      <c r="L235" s="638">
        <f>'Diesel_Filter1_(X)'!AP550</f>
        <v>2.7713205552472784E-8</v>
      </c>
      <c r="P235" s="645" t="s">
        <v>357</v>
      </c>
      <c r="Q235" s="496">
        <f>'Diesel_Filter1_(X)'!AQ550</f>
        <v>2.7713205552472784E-8</v>
      </c>
      <c r="R235" s="496">
        <f>'Diesel_Filter1_(X)'!AR550</f>
        <v>2.7713205552472784E-8</v>
      </c>
      <c r="S235" s="638">
        <f>'Diesel_Filter1_(X)'!AS550</f>
        <v>2.7713205552472784E-8</v>
      </c>
      <c r="W235" s="645" t="s">
        <v>357</v>
      </c>
      <c r="X235" s="496">
        <f>'Diesel_Filter1_(X)'!AT550</f>
        <v>2.7713205552472784E-8</v>
      </c>
      <c r="Y235" s="496">
        <f>'Diesel_Filter1_(X)'!AU550</f>
        <v>2.7713205552472784E-8</v>
      </c>
      <c r="Z235" s="638">
        <f>'Diesel_Filter1_(X)'!AV550</f>
        <v>2.7713205552472784E-8</v>
      </c>
    </row>
    <row r="236" spans="1:26" ht="18" x14ac:dyDescent="0.35">
      <c r="A236" s="498" t="s">
        <v>273</v>
      </c>
      <c r="I236" s="645" t="s">
        <v>598</v>
      </c>
      <c r="J236" s="496">
        <f>'Diesel_Filter1_(X)'!AN551</f>
        <v>6.0542695206940531E-3</v>
      </c>
      <c r="K236" s="496">
        <f>'Diesel_Filter1_(X)'!AO551</f>
        <v>6.0542695206940531E-3</v>
      </c>
      <c r="L236" s="638">
        <f>'Diesel_Filter1_(X)'!AP551</f>
        <v>6.0542695206940531E-3</v>
      </c>
      <c r="P236" s="645" t="s">
        <v>598</v>
      </c>
      <c r="Q236" s="496">
        <f>'Diesel_Filter1_(X)'!AQ551</f>
        <v>6.0542695206940531E-3</v>
      </c>
      <c r="R236" s="496">
        <f>'Diesel_Filter1_(X)'!AR551</f>
        <v>6.0542695206940531E-3</v>
      </c>
      <c r="S236" s="638">
        <f>'Diesel_Filter1_(X)'!AS551</f>
        <v>6.0542695206940531E-3</v>
      </c>
      <c r="W236" s="645" t="s">
        <v>598</v>
      </c>
      <c r="X236" s="496">
        <f>'Diesel_Filter1_(X)'!AT551</f>
        <v>6.0542695206940531E-3</v>
      </c>
      <c r="Y236" s="496">
        <f>'Diesel_Filter1_(X)'!AU551</f>
        <v>6.0542695206940531E-3</v>
      </c>
      <c r="Z236" s="638">
        <f>'Diesel_Filter1_(X)'!AV551</f>
        <v>6.0542695206940531E-3</v>
      </c>
    </row>
    <row r="237" spans="1:26" x14ac:dyDescent="0.25">
      <c r="A237" s="499" t="s">
        <v>265</v>
      </c>
      <c r="I237" s="645" t="s">
        <v>1201</v>
      </c>
      <c r="J237" s="496">
        <f>'Diesel_Filter1_(X)'!AN552</f>
        <v>8.5271401699916227E-5</v>
      </c>
      <c r="K237" s="496">
        <f>'Diesel_Filter1_(X)'!AO552</f>
        <v>8.5271401699916227E-5</v>
      </c>
      <c r="L237" s="638">
        <f>'Diesel_Filter1_(X)'!AP552</f>
        <v>8.5271401699916227E-5</v>
      </c>
      <c r="P237" s="645" t="s">
        <v>1201</v>
      </c>
      <c r="Q237" s="496">
        <f>'Diesel_Filter1_(X)'!AQ552</f>
        <v>8.5271401699916227E-5</v>
      </c>
      <c r="R237" s="496">
        <f>'Diesel_Filter1_(X)'!AR552</f>
        <v>8.5271401699916227E-5</v>
      </c>
      <c r="S237" s="638">
        <f>'Diesel_Filter1_(X)'!AS552</f>
        <v>8.5271401699916227E-5</v>
      </c>
      <c r="W237" s="645" t="s">
        <v>1201</v>
      </c>
      <c r="X237" s="496">
        <f>'Diesel_Filter1_(X)'!AT552</f>
        <v>8.5271401699916227E-5</v>
      </c>
      <c r="Y237" s="496">
        <f>'Diesel_Filter1_(X)'!AU552</f>
        <v>8.5271401699916227E-5</v>
      </c>
      <c r="Z237" s="638">
        <f>'Diesel_Filter1_(X)'!AV552</f>
        <v>8.5271401699916227E-5</v>
      </c>
    </row>
    <row r="238" spans="1:26" x14ac:dyDescent="0.25">
      <c r="A238" s="499" t="s">
        <v>320</v>
      </c>
      <c r="I238" s="647" t="s">
        <v>599</v>
      </c>
      <c r="J238" s="496">
        <f>'Diesel_Filter1_(X)'!AN553</f>
        <v>6.1224866420539863E-3</v>
      </c>
      <c r="K238" s="496">
        <f>'Diesel_Filter1_(X)'!AO553</f>
        <v>6.1224866420539863E-3</v>
      </c>
      <c r="L238" s="638">
        <f>'Diesel_Filter1_(X)'!AP553</f>
        <v>6.1224866420539863E-3</v>
      </c>
      <c r="P238" s="647" t="s">
        <v>599</v>
      </c>
      <c r="Q238" s="496">
        <f>'Diesel_Filter1_(X)'!AQ553</f>
        <v>6.1224866420539863E-3</v>
      </c>
      <c r="R238" s="496">
        <f>'Diesel_Filter1_(X)'!AR553</f>
        <v>6.1224866420539863E-3</v>
      </c>
      <c r="S238" s="638">
        <f>'Diesel_Filter1_(X)'!AS553</f>
        <v>6.1224866420539863E-3</v>
      </c>
      <c r="W238" s="647" t="s">
        <v>599</v>
      </c>
      <c r="X238" s="496">
        <f>'Diesel_Filter1_(X)'!AT553</f>
        <v>6.1224866420539863E-3</v>
      </c>
      <c r="Y238" s="496">
        <f>'Diesel_Filter1_(X)'!AU553</f>
        <v>6.1224866420539863E-3</v>
      </c>
      <c r="Z238" s="638">
        <f>'Diesel_Filter1_(X)'!AV553</f>
        <v>6.1224866420539863E-3</v>
      </c>
    </row>
    <row r="239" spans="1:26" x14ac:dyDescent="0.25">
      <c r="A239" s="498" t="s">
        <v>412</v>
      </c>
      <c r="I239" s="647" t="s">
        <v>600</v>
      </c>
      <c r="J239" s="496">
        <f>'Diesel_Filter1_(X)'!AN554</f>
        <v>7.9586641586588497E-5</v>
      </c>
      <c r="K239" s="496">
        <f>'Diesel_Filter1_(X)'!AO554</f>
        <v>7.9586641586588497E-5</v>
      </c>
      <c r="L239" s="638">
        <f>'Diesel_Filter1_(X)'!AP554</f>
        <v>7.9586641586588497E-5</v>
      </c>
      <c r="P239" s="647" t="s">
        <v>600</v>
      </c>
      <c r="Q239" s="496">
        <f>'Diesel_Filter1_(X)'!AQ554</f>
        <v>7.9586641586588497E-5</v>
      </c>
      <c r="R239" s="496">
        <f>'Diesel_Filter1_(X)'!AR554</f>
        <v>7.9586641586588497E-5</v>
      </c>
      <c r="S239" s="638">
        <f>'Diesel_Filter1_(X)'!AS554</f>
        <v>7.9586641586588497E-5</v>
      </c>
      <c r="W239" s="647" t="s">
        <v>600</v>
      </c>
      <c r="X239" s="496">
        <f>'Diesel_Filter1_(X)'!AT554</f>
        <v>7.9018165575255731E-5</v>
      </c>
      <c r="Y239" s="496">
        <f>'Diesel_Filter1_(X)'!AU554</f>
        <v>7.9018165575255731E-5</v>
      </c>
      <c r="Z239" s="638">
        <f>'Diesel_Filter1_(X)'!AV554</f>
        <v>7.9018165575255731E-5</v>
      </c>
    </row>
    <row r="240" spans="1:26" x14ac:dyDescent="0.25">
      <c r="A240" s="498" t="s">
        <v>277</v>
      </c>
      <c r="I240" s="648" t="s">
        <v>1148</v>
      </c>
      <c r="J240" s="496">
        <f>'Diesel_Filter1_(X)'!AN555</f>
        <v>4.8320460963285878E-5</v>
      </c>
      <c r="K240" s="496">
        <f>'Diesel_Filter1_(X)'!AO555</f>
        <v>4.8320460963285878E-5</v>
      </c>
      <c r="L240" s="638">
        <f>'Diesel_Filter1_(X)'!AP555</f>
        <v>4.8320460963285878E-5</v>
      </c>
      <c r="P240" s="648" t="s">
        <v>1148</v>
      </c>
      <c r="Q240" s="496">
        <f>'Diesel_Filter1_(X)'!AQ555</f>
        <v>4.8320460963285878E-5</v>
      </c>
      <c r="R240" s="496">
        <f>'Diesel_Filter1_(X)'!AR555</f>
        <v>4.8320460963285878E-5</v>
      </c>
      <c r="S240" s="638">
        <f>'Diesel_Filter1_(X)'!AS555</f>
        <v>4.8320460963285878E-5</v>
      </c>
      <c r="W240" s="648" t="s">
        <v>1148</v>
      </c>
      <c r="X240" s="496">
        <f>'Diesel_Filter1_(X)'!AT555</f>
        <v>4.8320460963285878E-5</v>
      </c>
      <c r="Y240" s="496">
        <f>'Diesel_Filter1_(X)'!AU555</f>
        <v>4.8320460963285878E-5</v>
      </c>
      <c r="Z240" s="638">
        <f>'Diesel_Filter1_(X)'!AV555</f>
        <v>4.8320460963285878E-5</v>
      </c>
    </row>
    <row r="241" spans="1:26" x14ac:dyDescent="0.25">
      <c r="A241" s="498" t="s">
        <v>280</v>
      </c>
      <c r="I241" s="645" t="s">
        <v>371</v>
      </c>
      <c r="J241" s="496">
        <f>'Diesel_Filter1_(X)'!AN556</f>
        <v>0</v>
      </c>
      <c r="K241" s="496">
        <f>'Diesel_Filter1_(X)'!AO556</f>
        <v>0</v>
      </c>
      <c r="L241" s="638">
        <f>'Diesel_Filter1_(X)'!AP556</f>
        <v>0</v>
      </c>
      <c r="P241" s="645" t="s">
        <v>371</v>
      </c>
      <c r="Q241" s="496">
        <f>'Diesel_Filter1_(X)'!AQ556</f>
        <v>0</v>
      </c>
      <c r="R241" s="496">
        <f>'Diesel_Filter1_(X)'!AR556</f>
        <v>0</v>
      </c>
      <c r="S241" s="638">
        <f>'Diesel_Filter1_(X)'!AS556</f>
        <v>0</v>
      </c>
      <c r="W241" s="645" t="s">
        <v>371</v>
      </c>
      <c r="X241" s="496">
        <f>'Diesel_Filter1_(X)'!AT556</f>
        <v>0</v>
      </c>
      <c r="Y241" s="496">
        <f>'Diesel_Filter1_(X)'!AU556</f>
        <v>0</v>
      </c>
      <c r="Z241" s="638">
        <f>'Diesel_Filter1_(X)'!AV556</f>
        <v>0</v>
      </c>
    </row>
    <row r="242" spans="1:26" x14ac:dyDescent="0.25">
      <c r="A242" s="498" t="s">
        <v>415</v>
      </c>
      <c r="I242" s="645" t="s">
        <v>365</v>
      </c>
      <c r="J242" s="496">
        <f>'Diesel_Filter1_(X)'!AN557</f>
        <v>0</v>
      </c>
      <c r="K242" s="496">
        <f>'Diesel_Filter1_(X)'!AO557</f>
        <v>0</v>
      </c>
      <c r="L242" s="638">
        <f>'Diesel_Filter1_(X)'!AP557</f>
        <v>0</v>
      </c>
      <c r="P242" s="645" t="s">
        <v>365</v>
      </c>
      <c r="Q242" s="496">
        <f>'Diesel_Filter1_(X)'!AQ557</f>
        <v>0</v>
      </c>
      <c r="R242" s="496">
        <f>'Diesel_Filter1_(X)'!AR557</f>
        <v>0</v>
      </c>
      <c r="S242" s="638">
        <f>'Diesel_Filter1_(X)'!AS557</f>
        <v>0</v>
      </c>
      <c r="W242" s="645" t="s">
        <v>365</v>
      </c>
      <c r="X242" s="496">
        <f>'Diesel_Filter1_(X)'!AT557</f>
        <v>0</v>
      </c>
      <c r="Y242" s="496">
        <f>'Diesel_Filter1_(X)'!AU557</f>
        <v>0</v>
      </c>
      <c r="Z242" s="638">
        <f>'Diesel_Filter1_(X)'!AV557</f>
        <v>0</v>
      </c>
    </row>
    <row r="243" spans="1:26" x14ac:dyDescent="0.25">
      <c r="A243" s="498" t="s">
        <v>282</v>
      </c>
      <c r="I243" s="645" t="s">
        <v>496</v>
      </c>
      <c r="J243" s="496">
        <f>'Diesel_Filter1_(X)'!AN558</f>
        <v>2.7713205552472784E-8</v>
      </c>
      <c r="K243" s="496">
        <f>'Diesel_Filter1_(X)'!AO558</f>
        <v>2.7713205552472784E-8</v>
      </c>
      <c r="L243" s="638">
        <f>'Diesel_Filter1_(X)'!AP558</f>
        <v>2.7713205552472784E-8</v>
      </c>
      <c r="P243" s="645" t="s">
        <v>496</v>
      </c>
      <c r="Q243" s="496">
        <f>'Diesel_Filter1_(X)'!AQ558</f>
        <v>2.7713205552472784E-8</v>
      </c>
      <c r="R243" s="496">
        <f>'Diesel_Filter1_(X)'!AR558</f>
        <v>2.7713205552472784E-8</v>
      </c>
      <c r="S243" s="638">
        <f>'Diesel_Filter1_(X)'!AS558</f>
        <v>2.7713205552472784E-8</v>
      </c>
      <c r="W243" s="645" t="s">
        <v>496</v>
      </c>
      <c r="X243" s="496">
        <f>'Diesel_Filter1_(X)'!AT558</f>
        <v>2.7713205552472784E-8</v>
      </c>
      <c r="Y243" s="496">
        <f>'Diesel_Filter1_(X)'!AU558</f>
        <v>2.7713205552472784E-8</v>
      </c>
      <c r="Z243" s="638">
        <f>'Diesel_Filter1_(X)'!AV558</f>
        <v>2.7713205552472784E-8</v>
      </c>
    </row>
    <row r="244" spans="1:26" x14ac:dyDescent="0.25">
      <c r="A244" s="499" t="s">
        <v>928</v>
      </c>
      <c r="I244" s="646" t="s">
        <v>1022</v>
      </c>
      <c r="J244" s="496">
        <f>'Diesel_Filter1_(X)'!AN559</f>
        <v>5.8979386175775398E-6</v>
      </c>
      <c r="K244" s="496">
        <f>'Diesel_Filter1_(X)'!AO559</f>
        <v>5.8979386175775398E-6</v>
      </c>
      <c r="L244" s="638">
        <f>'Diesel_Filter1_(X)'!AP559</f>
        <v>5.8979386175775398E-6</v>
      </c>
      <c r="P244" s="646" t="s">
        <v>1022</v>
      </c>
      <c r="Q244" s="496">
        <f>'Diesel_Filter1_(X)'!AQ559</f>
        <v>5.8979386175775398E-6</v>
      </c>
      <c r="R244" s="496">
        <f>'Diesel_Filter1_(X)'!AR559</f>
        <v>5.8979386175775398E-6</v>
      </c>
      <c r="S244" s="638">
        <f>'Diesel_Filter1_(X)'!AS559</f>
        <v>5.8979386175775398E-6</v>
      </c>
      <c r="W244" s="646" t="s">
        <v>1022</v>
      </c>
      <c r="X244" s="496">
        <f>'Diesel_Filter1_(X)'!AT559</f>
        <v>5.8979386175775398E-6</v>
      </c>
      <c r="Y244" s="496">
        <f>'Diesel_Filter1_(X)'!AU559</f>
        <v>5.8979386175775398E-6</v>
      </c>
      <c r="Z244" s="638">
        <f>'Diesel_Filter1_(X)'!AV559</f>
        <v>5.8979386175775398E-6</v>
      </c>
    </row>
    <row r="245" spans="1:26" ht="15.75" thickBot="1" x14ac:dyDescent="0.3">
      <c r="A245" s="498" t="s">
        <v>417</v>
      </c>
      <c r="I245" s="727" t="s">
        <v>1354</v>
      </c>
      <c r="J245" s="639">
        <f>'Diesel Scenarios_(X)'!J244*('Black Carbon_(X)'!$B$6)</f>
        <v>5.3081447558197861E-5</v>
      </c>
      <c r="K245" s="639">
        <f>'Diesel Scenarios_(X)'!K244*('Black Carbon_(X)'!$B$6)</f>
        <v>5.3081447558197861E-5</v>
      </c>
      <c r="L245" s="640">
        <f>'Diesel Scenarios_(X)'!L244*('Black Carbon_(X)'!$B$6)</f>
        <v>5.3081447558197861E-5</v>
      </c>
      <c r="P245" s="727" t="s">
        <v>1354</v>
      </c>
      <c r="Q245" s="639">
        <f>'Diesel Scenarios_(X)'!Q244*('Black Carbon_(X)'!$B$6)</f>
        <v>5.3081447558197861E-5</v>
      </c>
      <c r="R245" s="639">
        <f>'Diesel Scenarios_(X)'!R244*('Black Carbon_(X)'!$B$6)</f>
        <v>5.3081447558197861E-5</v>
      </c>
      <c r="S245" s="640">
        <f>'Diesel Scenarios_(X)'!S244*('Black Carbon_(X)'!$B$6)</f>
        <v>5.3081447558197861E-5</v>
      </c>
      <c r="W245" s="727" t="s">
        <v>1354</v>
      </c>
      <c r="X245" s="639">
        <f>'Diesel Scenarios_(X)'!X244*('Black Carbon_(X)'!$B$6)</f>
        <v>5.3081447558197861E-5</v>
      </c>
      <c r="Y245" s="639">
        <f>'Diesel Scenarios_(X)'!Y244*('Black Carbon_(X)'!$B$6)</f>
        <v>5.3081447558197861E-5</v>
      </c>
      <c r="Z245" s="640">
        <f>'Diesel Scenarios_(X)'!Z244*('Black Carbon_(X)'!$B$6)</f>
        <v>5.3081447558197861E-5</v>
      </c>
    </row>
    <row r="246" spans="1:26" x14ac:dyDescent="0.25">
      <c r="A246" s="498" t="s">
        <v>284</v>
      </c>
      <c r="I246" s="645" t="s">
        <v>290</v>
      </c>
      <c r="J246" s="496">
        <v>2.8423800566638747E-4</v>
      </c>
      <c r="K246" s="496">
        <v>2.8423800566638747E-4</v>
      </c>
      <c r="L246" s="638">
        <v>2.8423800566638747E-4</v>
      </c>
      <c r="P246" s="645" t="s">
        <v>290</v>
      </c>
      <c r="Q246" s="496">
        <f>'Diesel_Filter1_(X)'!AQ561</f>
        <v>0</v>
      </c>
      <c r="R246" s="496">
        <f>'Diesel_Filter1_(X)'!AR561</f>
        <v>0</v>
      </c>
      <c r="S246" s="638">
        <f>'Diesel_Filter1_(X)'!AS561</f>
        <v>0</v>
      </c>
      <c r="W246" s="645" t="s">
        <v>290</v>
      </c>
      <c r="X246" s="496">
        <v>2.8423800566638747E-4</v>
      </c>
      <c r="Y246" s="496">
        <v>2.8423800566638747E-4</v>
      </c>
      <c r="Z246" s="638">
        <v>2.8423800566638747E-4</v>
      </c>
    </row>
    <row r="247" spans="1:26" x14ac:dyDescent="0.25">
      <c r="A247" s="497" t="s">
        <v>328</v>
      </c>
      <c r="I247" s="647" t="s">
        <v>342</v>
      </c>
      <c r="J247" s="496">
        <v>1.5348852305984925E-4</v>
      </c>
      <c r="K247" s="496">
        <v>1.5348852305984925E-4</v>
      </c>
      <c r="L247" s="638">
        <v>0</v>
      </c>
      <c r="P247" s="647" t="s">
        <v>342</v>
      </c>
      <c r="Q247" s="496">
        <v>1.5348852305984925E-4</v>
      </c>
      <c r="R247" s="496">
        <v>1.5348852305984925E-4</v>
      </c>
      <c r="S247" s="638">
        <v>1.5348852305984925E-4</v>
      </c>
      <c r="W247" s="647" t="s">
        <v>342</v>
      </c>
      <c r="X247" s="496">
        <v>1.5348852305984925E-4</v>
      </c>
      <c r="Y247" s="496">
        <v>1.5348852305984925E-4</v>
      </c>
      <c r="Z247" s="638">
        <v>1.5348852305984925E-4</v>
      </c>
    </row>
    <row r="248" spans="1:26" x14ac:dyDescent="0.25">
      <c r="A248" s="497" t="s">
        <v>330</v>
      </c>
      <c r="I248" s="647" t="s">
        <v>597</v>
      </c>
      <c r="J248" s="496">
        <v>1.179587723515508E-4</v>
      </c>
      <c r="K248" s="496">
        <v>1.179587723515508E-4</v>
      </c>
      <c r="L248" s="638">
        <v>1.179587723515508E-4</v>
      </c>
      <c r="P248" s="647" t="s">
        <v>597</v>
      </c>
      <c r="Q248" s="496">
        <v>1.179587723515508E-4</v>
      </c>
      <c r="R248" s="496">
        <v>1.179587723515508E-4</v>
      </c>
      <c r="S248" s="638">
        <v>1.179587723515508E-4</v>
      </c>
      <c r="W248" s="647" t="s">
        <v>597</v>
      </c>
      <c r="X248" s="496">
        <v>1.179587723515508E-4</v>
      </c>
      <c r="Y248" s="496">
        <v>1.179587723515508E-4</v>
      </c>
      <c r="Z248" s="638">
        <v>1.179587723515508E-4</v>
      </c>
    </row>
    <row r="249" spans="1:26" x14ac:dyDescent="0.25">
      <c r="A249" s="498" t="s">
        <v>332</v>
      </c>
    </row>
    <row r="250" spans="1:26" ht="18" x14ac:dyDescent="0.35">
      <c r="A250" s="498" t="s">
        <v>744</v>
      </c>
    </row>
    <row r="251" spans="1:26" x14ac:dyDescent="0.25">
      <c r="A251" s="498" t="s">
        <v>286</v>
      </c>
      <c r="I251" s="501" t="s">
        <v>1308</v>
      </c>
      <c r="P251" s="501" t="s">
        <v>1309</v>
      </c>
      <c r="W251" s="501" t="s">
        <v>1309</v>
      </c>
    </row>
    <row r="252" spans="1:26" ht="15.75" thickBot="1" x14ac:dyDescent="0.3">
      <c r="A252" s="498" t="s">
        <v>294</v>
      </c>
      <c r="I252" s="494" t="s">
        <v>1267</v>
      </c>
      <c r="P252" s="494" t="s">
        <v>1255</v>
      </c>
      <c r="W252" s="494" t="s">
        <v>1256</v>
      </c>
    </row>
    <row r="253" spans="1:26" ht="18.75" thickBot="1" x14ac:dyDescent="0.4">
      <c r="A253" s="497" t="s">
        <v>334</v>
      </c>
      <c r="I253" s="662" t="s">
        <v>1257</v>
      </c>
      <c r="J253" s="663" t="s">
        <v>735</v>
      </c>
      <c r="K253" s="663" t="s">
        <v>1262</v>
      </c>
      <c r="L253" s="664" t="s">
        <v>1268</v>
      </c>
      <c r="P253" s="662" t="s">
        <v>1257</v>
      </c>
      <c r="Q253" s="663" t="s">
        <v>1269</v>
      </c>
      <c r="R253" s="663" t="s">
        <v>1270</v>
      </c>
      <c r="S253" s="664" t="s">
        <v>1271</v>
      </c>
      <c r="W253" s="662" t="s">
        <v>1257</v>
      </c>
      <c r="X253" s="663" t="s">
        <v>1269</v>
      </c>
      <c r="Y253" s="663" t="s">
        <v>1270</v>
      </c>
      <c r="Z253" s="664" t="s">
        <v>1271</v>
      </c>
    </row>
    <row r="254" spans="1:26" x14ac:dyDescent="0.25">
      <c r="A254" s="498" t="s">
        <v>721</v>
      </c>
      <c r="I254" s="642" t="s">
        <v>582</v>
      </c>
      <c r="J254" s="643">
        <f>'Diesel_Filter1_(X)'!AW502</f>
        <v>0</v>
      </c>
      <c r="K254" s="643">
        <f>'Diesel_Filter1_(X)'!AX502</f>
        <v>0</v>
      </c>
      <c r="L254" s="644">
        <f>'Diesel_Filter1_(X)'!AY502</f>
        <v>0</v>
      </c>
      <c r="P254" s="642" t="s">
        <v>582</v>
      </c>
      <c r="Q254" s="643">
        <f>'Diesel_Filter1_(X)'!AZ502</f>
        <v>7.2239175050594664E-7</v>
      </c>
      <c r="R254" s="643">
        <f>'Diesel_Filter1_(X)'!BB502</f>
        <v>7.2239175050594664E-7</v>
      </c>
      <c r="S254" s="644">
        <f>'Diesel_Filter1_(X)'!BD502</f>
        <v>0</v>
      </c>
      <c r="W254" s="642" t="s">
        <v>582</v>
      </c>
      <c r="X254" s="665">
        <f>'Diesel_Filter1_(X)'!BA502</f>
        <v>7.2239175050594664E-7</v>
      </c>
      <c r="Y254" s="665">
        <f>'Diesel_Filter1_(X)'!BC502</f>
        <v>7.2239175050594664E-7</v>
      </c>
      <c r="Z254" s="666">
        <f>'Diesel_Filter1_(X)'!BE502</f>
        <v>0</v>
      </c>
    </row>
    <row r="255" spans="1:26" ht="18" x14ac:dyDescent="0.35">
      <c r="A255" s="498" t="s">
        <v>737</v>
      </c>
      <c r="I255" s="645" t="s">
        <v>583</v>
      </c>
      <c r="J255" s="496">
        <f>'Diesel_Filter1_(X)'!AW503</f>
        <v>0</v>
      </c>
      <c r="K255" s="496">
        <f>'Diesel_Filter1_(X)'!AX503</f>
        <v>0</v>
      </c>
      <c r="L255" s="638">
        <f>'Diesel_Filter1_(X)'!AY503</f>
        <v>0</v>
      </c>
      <c r="P255" s="645" t="s">
        <v>583</v>
      </c>
      <c r="Q255" s="496">
        <f>'Diesel_Filter1_(X)'!AZ503</f>
        <v>2.6235199123233864E-8</v>
      </c>
      <c r="R255" s="496">
        <f>'Diesel_Filter1_(X)'!BB503</f>
        <v>2.6235199123233864E-8</v>
      </c>
      <c r="S255" s="638">
        <f>'Diesel_Filter1_(X)'!BD503</f>
        <v>0</v>
      </c>
      <c r="W255" s="645" t="s">
        <v>583</v>
      </c>
      <c r="X255" s="495">
        <f>'Diesel_Filter1_(X)'!BA503</f>
        <v>2.6235199123233864E-8</v>
      </c>
      <c r="Y255" s="495">
        <f>'Diesel_Filter1_(X)'!BC503</f>
        <v>2.6235199123233864E-8</v>
      </c>
      <c r="Z255" s="667">
        <f>'Diesel_Filter1_(X)'!BE503</f>
        <v>0</v>
      </c>
    </row>
    <row r="256" spans="1:26" ht="18" x14ac:dyDescent="0.35">
      <c r="A256" s="500" t="s">
        <v>596</v>
      </c>
      <c r="I256" s="645" t="s">
        <v>584</v>
      </c>
      <c r="J256" s="496">
        <f>'Diesel_Filter1_(X)'!AW504</f>
        <v>0</v>
      </c>
      <c r="K256" s="496">
        <f>'Diesel_Filter1_(X)'!AX504</f>
        <v>0</v>
      </c>
      <c r="L256" s="638">
        <f>'Diesel_Filter1_(X)'!AY504</f>
        <v>0</v>
      </c>
      <c r="P256" s="645" t="s">
        <v>584</v>
      </c>
      <c r="Q256" s="496">
        <f>'Diesel_Filter1_(X)'!AZ504</f>
        <v>1.417070262501435E-5</v>
      </c>
      <c r="R256" s="496">
        <f>'Diesel_Filter1_(X)'!BB504</f>
        <v>1.417070262501435E-5</v>
      </c>
      <c r="S256" s="638">
        <f>'Diesel_Filter1_(X)'!BD504</f>
        <v>0</v>
      </c>
      <c r="W256" s="645" t="s">
        <v>584</v>
      </c>
      <c r="X256" s="495">
        <f>'Diesel_Filter1_(X)'!BA504</f>
        <v>1.417070262501435E-5</v>
      </c>
      <c r="Y256" s="495">
        <f>'Diesel_Filter1_(X)'!BC504</f>
        <v>1.417070262501435E-5</v>
      </c>
      <c r="Z256" s="667">
        <f>'Diesel_Filter1_(X)'!BE504</f>
        <v>0</v>
      </c>
    </row>
    <row r="257" spans="1:26" x14ac:dyDescent="0.25">
      <c r="A257" s="498" t="s">
        <v>421</v>
      </c>
      <c r="I257" s="646" t="s">
        <v>585</v>
      </c>
      <c r="J257" s="496">
        <f>'Diesel_Filter1_(X)'!AW505</f>
        <v>0</v>
      </c>
      <c r="K257" s="496">
        <f>'Diesel_Filter1_(X)'!AX505</f>
        <v>0</v>
      </c>
      <c r="L257" s="638">
        <f>'Diesel_Filter1_(X)'!AY505</f>
        <v>0</v>
      </c>
      <c r="P257" s="646" t="s">
        <v>585</v>
      </c>
      <c r="Q257" s="496">
        <f>'Diesel_Filter1_(X)'!AZ505</f>
        <v>9.3485991241946029E-8</v>
      </c>
      <c r="R257" s="496">
        <f>'Diesel_Filter1_(X)'!BB505</f>
        <v>9.3485991241946029E-8</v>
      </c>
      <c r="S257" s="638">
        <f>'Diesel_Filter1_(X)'!BD505</f>
        <v>0</v>
      </c>
      <c r="W257" s="646" t="s">
        <v>585</v>
      </c>
      <c r="X257" s="495">
        <f>'Diesel_Filter1_(X)'!BA505</f>
        <v>9.3485991241946029E-8</v>
      </c>
      <c r="Y257" s="495">
        <f>'Diesel_Filter1_(X)'!BC505</f>
        <v>9.3485991241946029E-8</v>
      </c>
      <c r="Z257" s="667">
        <f>'Diesel_Filter1_(X)'!BE505</f>
        <v>0</v>
      </c>
    </row>
    <row r="258" spans="1:26" x14ac:dyDescent="0.25">
      <c r="A258" s="498" t="s">
        <v>757</v>
      </c>
      <c r="I258" s="645" t="s">
        <v>586</v>
      </c>
      <c r="J258" s="496">
        <f>'Diesel_Filter1_(X)'!AW506</f>
        <v>0</v>
      </c>
      <c r="K258" s="496">
        <f>'Diesel_Filter1_(X)'!AX506</f>
        <v>0</v>
      </c>
      <c r="L258" s="638">
        <f>'Diesel_Filter1_(X)'!AY506</f>
        <v>0</v>
      </c>
      <c r="P258" s="645" t="s">
        <v>586</v>
      </c>
      <c r="Q258" s="496">
        <f>'Diesel_Filter1_(X)'!AZ506</f>
        <v>1.7089830414782622E-6</v>
      </c>
      <c r="R258" s="496">
        <f>'Diesel_Filter1_(X)'!BB506</f>
        <v>1.7089830414782622E-6</v>
      </c>
      <c r="S258" s="638">
        <f>'Diesel_Filter1_(X)'!BD506</f>
        <v>0</v>
      </c>
      <c r="W258" s="645" t="s">
        <v>586</v>
      </c>
      <c r="X258" s="495">
        <f>'Diesel_Filter1_(X)'!BA506</f>
        <v>1.7089830414782622E-6</v>
      </c>
      <c r="Y258" s="495">
        <f>'Diesel_Filter1_(X)'!BC506</f>
        <v>1.7089830414782622E-6</v>
      </c>
      <c r="Z258" s="667">
        <f>'Diesel_Filter1_(X)'!BE506</f>
        <v>0</v>
      </c>
    </row>
    <row r="259" spans="1:26" x14ac:dyDescent="0.25">
      <c r="A259" s="498" t="s">
        <v>738</v>
      </c>
      <c r="I259" s="647" t="s">
        <v>587</v>
      </c>
      <c r="J259" s="496">
        <f>'Diesel_Filter1_(X)'!AW507</f>
        <v>0</v>
      </c>
      <c r="K259" s="496">
        <f>'Diesel_Filter1_(X)'!AX507</f>
        <v>0</v>
      </c>
      <c r="L259" s="638">
        <f>'Diesel_Filter1_(X)'!AY507</f>
        <v>0</v>
      </c>
      <c r="P259" s="647" t="s">
        <v>587</v>
      </c>
      <c r="Q259" s="496">
        <f>'Diesel_Filter1_(X)'!AZ507</f>
        <v>1.2932844638213878E-3</v>
      </c>
      <c r="R259" s="496">
        <f>'Diesel_Filter1_(X)'!BB507</f>
        <v>1.2932844638213878E-3</v>
      </c>
      <c r="S259" s="638">
        <f>'Diesel_Filter1_(X)'!BD507</f>
        <v>0</v>
      </c>
      <c r="W259" s="647" t="s">
        <v>587</v>
      </c>
      <c r="X259" s="495">
        <f>'Diesel_Filter1_(X)'!BA507</f>
        <v>1.2932844638213878E-3</v>
      </c>
      <c r="Y259" s="495">
        <f>'Diesel_Filter1_(X)'!BC507</f>
        <v>1.2932844638213878E-3</v>
      </c>
      <c r="Z259" s="667">
        <f>'Diesel_Filter1_(X)'!BE507</f>
        <v>0</v>
      </c>
    </row>
    <row r="260" spans="1:26" x14ac:dyDescent="0.25">
      <c r="A260" s="498" t="s">
        <v>753</v>
      </c>
      <c r="I260" s="645" t="s">
        <v>588</v>
      </c>
      <c r="J260" s="496">
        <f>'Diesel_Filter1_(X)'!AW508</f>
        <v>0</v>
      </c>
      <c r="K260" s="496">
        <f>'Diesel_Filter1_(X)'!AX508</f>
        <v>0</v>
      </c>
      <c r="L260" s="638">
        <f>'Diesel_Filter1_(X)'!AY508</f>
        <v>0</v>
      </c>
      <c r="P260" s="645" t="s">
        <v>588</v>
      </c>
      <c r="Q260" s="496">
        <f>'Diesel_Filter1_(X)'!AZ508</f>
        <v>3.4549170676371361E-8</v>
      </c>
      <c r="R260" s="496">
        <f>'Diesel_Filter1_(X)'!BB508</f>
        <v>3.4549170676371361E-8</v>
      </c>
      <c r="S260" s="638">
        <f>'Diesel_Filter1_(X)'!BD508</f>
        <v>0</v>
      </c>
      <c r="W260" s="645" t="s">
        <v>588</v>
      </c>
      <c r="X260" s="495">
        <f>'Diesel_Filter1_(X)'!BA508</f>
        <v>3.4549170676371361E-8</v>
      </c>
      <c r="Y260" s="495">
        <f>'Diesel_Filter1_(X)'!BC508</f>
        <v>3.4549170676371361E-8</v>
      </c>
      <c r="Z260" s="667">
        <f>'Diesel_Filter1_(X)'!BE508</f>
        <v>0</v>
      </c>
    </row>
    <row r="261" spans="1:26" x14ac:dyDescent="0.25">
      <c r="A261" s="499" t="s">
        <v>929</v>
      </c>
      <c r="I261" s="645" t="s">
        <v>589</v>
      </c>
      <c r="J261" s="496">
        <f>'Diesel_Filter1_(X)'!AW509</f>
        <v>7.3901881473260741E-9</v>
      </c>
      <c r="K261" s="496">
        <f>'Diesel_Filter1_(X)'!AX509</f>
        <v>7.3901881473260741E-9</v>
      </c>
      <c r="L261" s="638">
        <f>'Diesel_Filter1_(X)'!AY509</f>
        <v>7.3901881473260741E-9</v>
      </c>
      <c r="P261" s="645" t="s">
        <v>589</v>
      </c>
      <c r="Q261" s="496">
        <f>'Diesel_Filter1_(X)'!AZ509</f>
        <v>0</v>
      </c>
      <c r="R261" s="496">
        <f>'Diesel_Filter1_(X)'!BB509</f>
        <v>0</v>
      </c>
      <c r="S261" s="638">
        <f>'Diesel_Filter1_(X)'!BD509</f>
        <v>0</v>
      </c>
      <c r="W261" s="645" t="s">
        <v>589</v>
      </c>
      <c r="X261" s="495">
        <f>'Diesel_Filter1_(X)'!BA509</f>
        <v>0</v>
      </c>
      <c r="Y261" s="495">
        <f>'Diesel_Filter1_(X)'!BC509</f>
        <v>0</v>
      </c>
      <c r="Z261" s="667">
        <f>'Diesel_Filter1_(X)'!BE509</f>
        <v>0</v>
      </c>
    </row>
    <row r="262" spans="1:26" x14ac:dyDescent="0.25">
      <c r="A262" s="498" t="s">
        <v>739</v>
      </c>
      <c r="I262" s="645" t="s">
        <v>590</v>
      </c>
      <c r="J262" s="496">
        <f>'Diesel_Filter1_(X)'!AW510</f>
        <v>0</v>
      </c>
      <c r="K262" s="496">
        <f>'Diesel_Filter1_(X)'!AX510</f>
        <v>0</v>
      </c>
      <c r="L262" s="638">
        <f>'Diesel_Filter1_(X)'!AY510</f>
        <v>0</v>
      </c>
      <c r="P262" s="645" t="s">
        <v>590</v>
      </c>
      <c r="Q262" s="496">
        <f>'Diesel_Filter1_(X)'!AZ510</f>
        <v>1.7237634353505066E-5</v>
      </c>
      <c r="R262" s="496">
        <f>'Diesel_Filter1_(X)'!BB510</f>
        <v>1.7237634353505066E-5</v>
      </c>
      <c r="S262" s="638">
        <f>'Diesel_Filter1_(X)'!BD510</f>
        <v>1.8333373168457034E-5</v>
      </c>
      <c r="W262" s="645" t="s">
        <v>590</v>
      </c>
      <c r="X262" s="495">
        <f>'Diesel_Filter1_(X)'!BA510</f>
        <v>1.7237634353505066E-5</v>
      </c>
      <c r="Y262" s="495">
        <f>'Diesel_Filter1_(X)'!BC510</f>
        <v>1.7237634353505066E-5</v>
      </c>
      <c r="Z262" s="667">
        <f>'Diesel_Filter1_(X)'!BE510</f>
        <v>1.8333373168457034E-5</v>
      </c>
    </row>
    <row r="263" spans="1:26" x14ac:dyDescent="0.25">
      <c r="A263" s="498" t="s">
        <v>754</v>
      </c>
      <c r="I263" s="645" t="s">
        <v>368</v>
      </c>
      <c r="J263" s="496">
        <f>'Diesel_Filter1_(X)'!AW511</f>
        <v>0</v>
      </c>
      <c r="K263" s="496">
        <f>'Diesel_Filter1_(X)'!AX511</f>
        <v>0</v>
      </c>
      <c r="L263" s="638">
        <f>'Diesel_Filter1_(X)'!AY511</f>
        <v>0</v>
      </c>
      <c r="P263" s="645" t="s">
        <v>368</v>
      </c>
      <c r="Q263" s="496">
        <f>'Diesel_Filter1_(X)'!AZ511</f>
        <v>3.1038827131713304E-8</v>
      </c>
      <c r="R263" s="496">
        <f>'Diesel_Filter1_(X)'!BB511</f>
        <v>3.1038827131713304E-8</v>
      </c>
      <c r="S263" s="638">
        <f>'Diesel_Filter1_(X)'!BD511</f>
        <v>2.1602114120972632E-10</v>
      </c>
      <c r="W263" s="645" t="s">
        <v>368</v>
      </c>
      <c r="X263" s="495">
        <f>'Diesel_Filter1_(X)'!BA511</f>
        <v>3.1038827131713304E-8</v>
      </c>
      <c r="Y263" s="495">
        <f>'Diesel_Filter1_(X)'!BC511</f>
        <v>3.1038827131713304E-8</v>
      </c>
      <c r="Z263" s="667">
        <f>'Diesel_Filter1_(X)'!BE511</f>
        <v>2.1602114120972632E-10</v>
      </c>
    </row>
    <row r="264" spans="1:26" x14ac:dyDescent="0.25">
      <c r="A264" s="499" t="s">
        <v>944</v>
      </c>
      <c r="I264" s="645" t="s">
        <v>591</v>
      </c>
      <c r="J264" s="496">
        <f>'Diesel_Filter1_(X)'!AW512</f>
        <v>0</v>
      </c>
      <c r="K264" s="496">
        <f>'Diesel_Filter1_(X)'!AX512</f>
        <v>0</v>
      </c>
      <c r="L264" s="638">
        <f>'Diesel_Filter1_(X)'!AY512</f>
        <v>0</v>
      </c>
      <c r="P264" s="645" t="s">
        <v>591</v>
      </c>
      <c r="Q264" s="496">
        <f>'Diesel_Filter1_(X)'!AZ512</f>
        <v>3.4733925599774411E-9</v>
      </c>
      <c r="R264" s="496">
        <f>'Diesel_Filter1_(X)'!BB512</f>
        <v>3.4733925599774411E-9</v>
      </c>
      <c r="S264" s="638">
        <f>'Diesel_Filter1_(X)'!BD512</f>
        <v>7.925986213991075E-9</v>
      </c>
      <c r="W264" s="645" t="s">
        <v>591</v>
      </c>
      <c r="X264" s="495">
        <f>'Diesel_Filter1_(X)'!BA512</f>
        <v>3.4733925599774411E-9</v>
      </c>
      <c r="Y264" s="495">
        <f>'Diesel_Filter1_(X)'!BC512</f>
        <v>3.4733925599774411E-9</v>
      </c>
      <c r="Z264" s="667">
        <f>'Diesel_Filter1_(X)'!BE512</f>
        <v>7.925986213991075E-9</v>
      </c>
    </row>
    <row r="265" spans="1:26" x14ac:dyDescent="0.25">
      <c r="A265" s="499" t="s">
        <v>945</v>
      </c>
      <c r="I265" s="645" t="s">
        <v>592</v>
      </c>
      <c r="J265" s="496">
        <f>'Diesel_Filter1_(X)'!AW513</f>
        <v>0</v>
      </c>
      <c r="K265" s="496">
        <f>'Diesel_Filter1_(X)'!AX513</f>
        <v>0</v>
      </c>
      <c r="L265" s="638">
        <f>'Diesel_Filter1_(X)'!AY513</f>
        <v>0</v>
      </c>
      <c r="P265" s="645" t="s">
        <v>592</v>
      </c>
      <c r="Q265" s="496">
        <f>'Diesel_Filter1_(X)'!AZ513</f>
        <v>1.8309212909242789E-9</v>
      </c>
      <c r="R265" s="496">
        <f>'Diesel_Filter1_(X)'!BB513</f>
        <v>1.8309212909242789E-9</v>
      </c>
      <c r="S265" s="638">
        <f>'Diesel_Filter1_(X)'!BD513</f>
        <v>0</v>
      </c>
      <c r="W265" s="645" t="s">
        <v>592</v>
      </c>
      <c r="X265" s="495">
        <f>'Diesel_Filter1_(X)'!BA513</f>
        <v>1.8309212909242789E-9</v>
      </c>
      <c r="Y265" s="495">
        <f>'Diesel_Filter1_(X)'!BC513</f>
        <v>1.8309212909242789E-9</v>
      </c>
      <c r="Z265" s="667">
        <f>'Diesel_Filter1_(X)'!BE513</f>
        <v>0</v>
      </c>
    </row>
    <row r="266" spans="1:26" x14ac:dyDescent="0.25">
      <c r="A266" s="498" t="s">
        <v>740</v>
      </c>
      <c r="I266" s="645" t="s">
        <v>404</v>
      </c>
      <c r="J266" s="496">
        <f>'Diesel_Filter1_(X)'!AW514</f>
        <v>0</v>
      </c>
      <c r="K266" s="496">
        <f>'Diesel_Filter1_(X)'!AX514</f>
        <v>0</v>
      </c>
      <c r="L266" s="638">
        <f>'Diesel_Filter1_(X)'!AY514</f>
        <v>0</v>
      </c>
      <c r="P266" s="645" t="s">
        <v>404</v>
      </c>
      <c r="Q266" s="496">
        <f>'Diesel_Filter1_(X)'!AZ514</f>
        <v>9.0345157544094102E-9</v>
      </c>
      <c r="R266" s="496">
        <f>'Diesel_Filter1_(X)'!BB514</f>
        <v>9.0345157544094102E-9</v>
      </c>
      <c r="S266" s="638">
        <f>'Diesel_Filter1_(X)'!BD514</f>
        <v>0</v>
      </c>
      <c r="W266" s="645" t="s">
        <v>404</v>
      </c>
      <c r="X266" s="495">
        <f>'Diesel_Filter1_(X)'!BA514</f>
        <v>9.0345157544094102E-9</v>
      </c>
      <c r="Y266" s="495">
        <f>'Diesel_Filter1_(X)'!BC514</f>
        <v>9.0345157544094102E-9</v>
      </c>
      <c r="Z266" s="667">
        <f>'Diesel_Filter1_(X)'!BE514</f>
        <v>0</v>
      </c>
    </row>
    <row r="267" spans="1:26" x14ac:dyDescent="0.25">
      <c r="A267" s="498" t="s">
        <v>741</v>
      </c>
      <c r="I267" s="645" t="s">
        <v>407</v>
      </c>
      <c r="J267" s="496">
        <f>'Diesel_Filter1_(X)'!AW515</f>
        <v>0</v>
      </c>
      <c r="K267" s="496">
        <f>'Diesel_Filter1_(X)'!AX515</f>
        <v>0</v>
      </c>
      <c r="L267" s="638">
        <f>'Diesel_Filter1_(X)'!AY515</f>
        <v>0</v>
      </c>
      <c r="P267" s="645" t="s">
        <v>407</v>
      </c>
      <c r="Q267" s="496">
        <f>'Diesel_Filter1_(X)'!AZ515</f>
        <v>2.8637013127473586E-9</v>
      </c>
      <c r="R267" s="496">
        <f>'Diesel_Filter1_(X)'!BB515</f>
        <v>2.8637013127473586E-9</v>
      </c>
      <c r="S267" s="638">
        <f>'Diesel_Filter1_(X)'!BD515</f>
        <v>0</v>
      </c>
      <c r="W267" s="645" t="s">
        <v>407</v>
      </c>
      <c r="X267" s="495">
        <f>'Diesel_Filter1_(X)'!BA515</f>
        <v>2.8637013127473586E-9</v>
      </c>
      <c r="Y267" s="495">
        <f>'Diesel_Filter1_(X)'!BC515</f>
        <v>2.8637013127473586E-9</v>
      </c>
      <c r="Z267" s="667">
        <f>'Diesel_Filter1_(X)'!BE515</f>
        <v>0</v>
      </c>
    </row>
    <row r="268" spans="1:26" x14ac:dyDescent="0.25">
      <c r="A268" s="498" t="s">
        <v>755</v>
      </c>
      <c r="I268" s="645" t="s">
        <v>313</v>
      </c>
      <c r="J268" s="496">
        <f>'Diesel_Filter1_(X)'!AW516</f>
        <v>5.5426411104945564E-9</v>
      </c>
      <c r="K268" s="496">
        <f>'Diesel_Filter1_(X)'!AX516</f>
        <v>5.5426411104945564E-9</v>
      </c>
      <c r="L268" s="638">
        <f>'Diesel_Filter1_(X)'!AY516</f>
        <v>5.5426411104945564E-9</v>
      </c>
      <c r="P268" s="645" t="s">
        <v>313</v>
      </c>
      <c r="Q268" s="496">
        <f>'Diesel_Filter1_(X)'!AZ516</f>
        <v>0</v>
      </c>
      <c r="R268" s="496">
        <f>'Diesel_Filter1_(X)'!BB516</f>
        <v>0</v>
      </c>
      <c r="S268" s="638">
        <f>'Diesel_Filter1_(X)'!BD516</f>
        <v>0</v>
      </c>
      <c r="W268" s="645" t="s">
        <v>313</v>
      </c>
      <c r="X268" s="495">
        <f>'Diesel_Filter1_(X)'!BA516</f>
        <v>0</v>
      </c>
      <c r="Y268" s="495">
        <f>'Diesel_Filter1_(X)'!BC516</f>
        <v>0</v>
      </c>
      <c r="Z268" s="667">
        <f>'Diesel_Filter1_(X)'!BE516</f>
        <v>0</v>
      </c>
    </row>
    <row r="269" spans="1:26" x14ac:dyDescent="0.25">
      <c r="A269" s="498" t="s">
        <v>756</v>
      </c>
      <c r="I269" s="645" t="s">
        <v>319</v>
      </c>
      <c r="J269" s="496">
        <f>'Diesel_Filter1_(X)'!AW517</f>
        <v>5.5426411104945564E-9</v>
      </c>
      <c r="K269" s="496">
        <f>'Diesel_Filter1_(X)'!AX517</f>
        <v>5.5426411104945564E-9</v>
      </c>
      <c r="L269" s="638">
        <f>'Diesel_Filter1_(X)'!AY517</f>
        <v>5.5426411104945564E-9</v>
      </c>
      <c r="P269" s="645" t="s">
        <v>319</v>
      </c>
      <c r="Q269" s="496">
        <f>'Diesel_Filter1_(X)'!AZ517</f>
        <v>0</v>
      </c>
      <c r="R269" s="496">
        <f>'Diesel_Filter1_(X)'!BB517</f>
        <v>0</v>
      </c>
      <c r="S269" s="638">
        <f>'Diesel_Filter1_(X)'!BD517</f>
        <v>0</v>
      </c>
      <c r="W269" s="645" t="s">
        <v>319</v>
      </c>
      <c r="X269" s="495">
        <f>'Diesel_Filter1_(X)'!BA517</f>
        <v>0</v>
      </c>
      <c r="Y269" s="495">
        <f>'Diesel_Filter1_(X)'!BC517</f>
        <v>0</v>
      </c>
      <c r="Z269" s="667">
        <f>'Diesel_Filter1_(X)'!BE517</f>
        <v>0</v>
      </c>
    </row>
    <row r="270" spans="1:26" x14ac:dyDescent="0.25">
      <c r="A270" s="498" t="s">
        <v>355</v>
      </c>
      <c r="I270" s="645" t="s">
        <v>326</v>
      </c>
      <c r="J270" s="496">
        <f>'Diesel_Filter1_(X)'!AW518</f>
        <v>5.5426411104945564E-9</v>
      </c>
      <c r="K270" s="496">
        <f>'Diesel_Filter1_(X)'!AX518</f>
        <v>5.5426411104945564E-9</v>
      </c>
      <c r="L270" s="638">
        <f>'Diesel_Filter1_(X)'!AY518</f>
        <v>5.5426411104945564E-9</v>
      </c>
      <c r="P270" s="645" t="s">
        <v>326</v>
      </c>
      <c r="Q270" s="496">
        <f>'Diesel_Filter1_(X)'!AZ518</f>
        <v>0</v>
      </c>
      <c r="R270" s="496">
        <f>'Diesel_Filter1_(X)'!BB518</f>
        <v>0</v>
      </c>
      <c r="S270" s="638">
        <f>'Diesel_Filter1_(X)'!BD518</f>
        <v>0</v>
      </c>
      <c r="W270" s="645" t="s">
        <v>326</v>
      </c>
      <c r="X270" s="495">
        <f>'Diesel_Filter1_(X)'!BA518</f>
        <v>0</v>
      </c>
      <c r="Y270" s="495">
        <f>'Diesel_Filter1_(X)'!BC518</f>
        <v>0</v>
      </c>
      <c r="Z270" s="667">
        <f>'Diesel_Filter1_(X)'!BE518</f>
        <v>0</v>
      </c>
    </row>
    <row r="271" spans="1:26" x14ac:dyDescent="0.25">
      <c r="A271" s="498" t="s">
        <v>424</v>
      </c>
      <c r="I271" s="645" t="s">
        <v>273</v>
      </c>
      <c r="J271" s="496">
        <f>'Diesel_Filter1_(X)'!AW519</f>
        <v>0</v>
      </c>
      <c r="K271" s="496">
        <f>'Diesel_Filter1_(X)'!AX519</f>
        <v>0</v>
      </c>
      <c r="L271" s="638">
        <f>'Diesel_Filter1_(X)'!AY519</f>
        <v>0</v>
      </c>
      <c r="P271" s="645" t="s">
        <v>273</v>
      </c>
      <c r="Q271" s="496">
        <f>'Diesel_Filter1_(X)'!AZ519</f>
        <v>6.5218487961278553E-9</v>
      </c>
      <c r="R271" s="496">
        <f>'Diesel_Filter1_(X)'!BB519</f>
        <v>6.5218487961278553E-9</v>
      </c>
      <c r="S271" s="638">
        <f>'Diesel_Filter1_(X)'!BD519</f>
        <v>1.7054300621820495E-9</v>
      </c>
      <c r="W271" s="645" t="s">
        <v>273</v>
      </c>
      <c r="X271" s="495">
        <f>'Diesel_Filter1_(X)'!BA519</f>
        <v>6.5218487961278553E-9</v>
      </c>
      <c r="Y271" s="495">
        <f>'Diesel_Filter1_(X)'!BC519</f>
        <v>6.5218487961278553E-9</v>
      </c>
      <c r="Z271" s="667">
        <f>'Diesel_Filter1_(X)'!BE519</f>
        <v>1.7054300621820495E-9</v>
      </c>
    </row>
    <row r="272" spans="1:26" x14ac:dyDescent="0.25">
      <c r="A272" s="498" t="s">
        <v>426</v>
      </c>
      <c r="I272" s="645" t="s">
        <v>1206</v>
      </c>
      <c r="J272" s="496">
        <f>'Diesel_Filter1_(X)'!AW520</f>
        <v>1.1085282220989113E-8</v>
      </c>
      <c r="K272" s="496">
        <f>'Diesel_Filter1_(X)'!AX520</f>
        <v>1.1085282220989113E-8</v>
      </c>
      <c r="L272" s="638">
        <f>'Diesel_Filter1_(X)'!AY520</f>
        <v>1.1085282220989113E-8</v>
      </c>
      <c r="P272" s="645" t="s">
        <v>1206</v>
      </c>
      <c r="Q272" s="496">
        <f>'Diesel_Filter1_(X)'!AZ520</f>
        <v>0</v>
      </c>
      <c r="R272" s="496">
        <f>'Diesel_Filter1_(X)'!BB520</f>
        <v>0</v>
      </c>
      <c r="S272" s="638">
        <f>'Diesel_Filter1_(X)'!BD520</f>
        <v>0</v>
      </c>
      <c r="W272" s="645" t="s">
        <v>1206</v>
      </c>
      <c r="X272" s="495">
        <f>'Diesel_Filter1_(X)'!BA520</f>
        <v>0</v>
      </c>
      <c r="Y272" s="495">
        <f>'Diesel_Filter1_(X)'!BC520</f>
        <v>0</v>
      </c>
      <c r="Z272" s="667">
        <f>'Diesel_Filter1_(X)'!BE520</f>
        <v>0</v>
      </c>
    </row>
    <row r="273" spans="1:26" x14ac:dyDescent="0.25">
      <c r="A273" s="497" t="s">
        <v>357</v>
      </c>
      <c r="I273" s="647" t="s">
        <v>593</v>
      </c>
      <c r="J273" s="496">
        <f>'Diesel_Filter1_(X)'!AW521</f>
        <v>7.1059501416596881E-4</v>
      </c>
      <c r="K273" s="496">
        <f>'Diesel_Filter1_(X)'!AX521</f>
        <v>7.1059501416596881E-4</v>
      </c>
      <c r="L273" s="638">
        <f>'Diesel_Filter1_(X)'!AY521</f>
        <v>7.1059501416596881E-4</v>
      </c>
      <c r="P273" s="647" t="s">
        <v>593</v>
      </c>
      <c r="Q273" s="496">
        <f>'Diesel_Filter1_(X)'!AZ521</f>
        <v>5.6410256410256415E-3</v>
      </c>
      <c r="R273" s="496">
        <f>'Diesel_Filter1_(X)'!BB521</f>
        <v>7.1794871794871786E-3</v>
      </c>
      <c r="S273" s="638">
        <f>'Diesel_Filter1_(X)'!BD521</f>
        <v>4.8458149779735688E-3</v>
      </c>
      <c r="W273" s="647" t="s">
        <v>593</v>
      </c>
      <c r="X273" s="495">
        <f>'Diesel_Filter1_(X)'!BA521</f>
        <v>5.9459459459459468E-3</v>
      </c>
      <c r="Y273" s="495">
        <f>'Diesel_Filter1_(X)'!BC521</f>
        <v>7.5675675675675675E-3</v>
      </c>
      <c r="Z273" s="667">
        <f>'Diesel_Filter1_(X)'!BE521</f>
        <v>5.0691244239631341E-3</v>
      </c>
    </row>
    <row r="274" spans="1:26" ht="18" x14ac:dyDescent="0.35">
      <c r="A274" s="497" t="s">
        <v>758</v>
      </c>
      <c r="I274" s="647" t="s">
        <v>594</v>
      </c>
      <c r="J274" s="496">
        <f>'Diesel_Filter1_(X)'!AW522</f>
        <v>3.1692537631802202</v>
      </c>
      <c r="K274" s="496">
        <f>'Diesel_Filter1_(X)'!AX522</f>
        <v>3.1692537631802202</v>
      </c>
      <c r="L274" s="638">
        <f>'Diesel_Filter1_(X)'!AY522</f>
        <v>3.1692537631802202</v>
      </c>
      <c r="P274" s="647" t="s">
        <v>594</v>
      </c>
      <c r="Q274" s="496">
        <f>'Diesel_Filter1_(X)'!AZ522</f>
        <v>3.4358974358974357</v>
      </c>
      <c r="R274" s="496">
        <f>'Diesel_Filter1_(X)'!BB522</f>
        <v>3.1794871794871793</v>
      </c>
      <c r="S274" s="638">
        <f>'Diesel_Filter1_(X)'!BD522</f>
        <v>3.1695114327669396</v>
      </c>
      <c r="W274" s="647" t="s">
        <v>594</v>
      </c>
      <c r="X274" s="495">
        <f>'Diesel_Filter1_(X)'!BA522</f>
        <v>3.4594594594594597</v>
      </c>
      <c r="Y274" s="495">
        <f>'Diesel_Filter1_(X)'!BC522</f>
        <v>3.1351351351351351</v>
      </c>
      <c r="Z274" s="667">
        <f>'Diesel_Filter1_(X)'!BE522</f>
        <v>3.157905200789993</v>
      </c>
    </row>
    <row r="275" spans="1:26" ht="18" x14ac:dyDescent="0.35">
      <c r="A275" s="498" t="s">
        <v>742</v>
      </c>
      <c r="I275" s="645" t="s">
        <v>412</v>
      </c>
      <c r="J275" s="496">
        <f>'Diesel_Filter1_(X)'!AW523</f>
        <v>0</v>
      </c>
      <c r="K275" s="496">
        <f>'Diesel_Filter1_(X)'!AX523</f>
        <v>0</v>
      </c>
      <c r="L275" s="638">
        <f>'Diesel_Filter1_(X)'!AY523</f>
        <v>0</v>
      </c>
      <c r="P275" s="645" t="s">
        <v>412</v>
      </c>
      <c r="Q275" s="496">
        <f>'Diesel_Filter1_(X)'!AZ523</f>
        <v>1.0771212034398129E-8</v>
      </c>
      <c r="R275" s="496">
        <f>'Diesel_Filter1_(X)'!BB523</f>
        <v>1.0771212034398129E-8</v>
      </c>
      <c r="S275" s="638">
        <f>'Diesel_Filter1_(X)'!BD523</f>
        <v>0</v>
      </c>
      <c r="W275" s="645" t="s">
        <v>412</v>
      </c>
      <c r="X275" s="495">
        <f>'Diesel_Filter1_(X)'!BA523</f>
        <v>1.0771212034398129E-8</v>
      </c>
      <c r="Y275" s="495">
        <f>'Diesel_Filter1_(X)'!BC523</f>
        <v>1.0771212034398129E-8</v>
      </c>
      <c r="Z275" s="667">
        <f>'Diesel_Filter1_(X)'!BE523</f>
        <v>0</v>
      </c>
    </row>
    <row r="276" spans="1:26" x14ac:dyDescent="0.25">
      <c r="A276" s="498" t="s">
        <v>600</v>
      </c>
      <c r="I276" s="645" t="s">
        <v>277</v>
      </c>
      <c r="J276" s="496">
        <f>'Diesel_Filter1_(X)'!AW524</f>
        <v>0</v>
      </c>
      <c r="K276" s="496">
        <f>'Diesel_Filter1_(X)'!AX524</f>
        <v>0</v>
      </c>
      <c r="L276" s="638">
        <f>'Diesel_Filter1_(X)'!AY524</f>
        <v>0</v>
      </c>
      <c r="P276" s="645" t="s">
        <v>277</v>
      </c>
      <c r="Q276" s="496">
        <f>'Diesel_Filter1_(X)'!AZ524</f>
        <v>0</v>
      </c>
      <c r="R276" s="496">
        <f>'Diesel_Filter1_(X)'!BB524</f>
        <v>0</v>
      </c>
      <c r="S276" s="638">
        <f>'Diesel_Filter1_(X)'!BD524</f>
        <v>4.363058575749077E-7</v>
      </c>
      <c r="W276" s="645" t="s">
        <v>277</v>
      </c>
      <c r="X276" s="495">
        <f>'Diesel_Filter1_(X)'!BA524</f>
        <v>0</v>
      </c>
      <c r="Y276" s="495">
        <f>'Diesel_Filter1_(X)'!BC524</f>
        <v>0</v>
      </c>
      <c r="Z276" s="667">
        <f>'Diesel_Filter1_(X)'!BE524</f>
        <v>4.363058575749077E-7</v>
      </c>
    </row>
    <row r="277" spans="1:26" x14ac:dyDescent="0.25">
      <c r="A277" s="498" t="s">
        <v>371</v>
      </c>
      <c r="I277" s="645" t="s">
        <v>280</v>
      </c>
      <c r="J277" s="496">
        <f>'Diesel_Filter1_(X)'!AW525</f>
        <v>0</v>
      </c>
      <c r="K277" s="496">
        <f>'Diesel_Filter1_(X)'!AX525</f>
        <v>0</v>
      </c>
      <c r="L277" s="638">
        <f>'Diesel_Filter1_(X)'!AY525</f>
        <v>0</v>
      </c>
      <c r="P277" s="645" t="s">
        <v>280</v>
      </c>
      <c r="Q277" s="496">
        <f>'Diesel_Filter1_(X)'!AZ525</f>
        <v>1.4059849670972517E-7</v>
      </c>
      <c r="R277" s="496">
        <f>'Diesel_Filter1_(X)'!BB525</f>
        <v>1.4059849670972517E-7</v>
      </c>
      <c r="S277" s="638">
        <f>'Diesel_Filter1_(X)'!BD525</f>
        <v>1.8617611512154048E-8</v>
      </c>
      <c r="W277" s="645" t="s">
        <v>280</v>
      </c>
      <c r="X277" s="495">
        <f>'Diesel_Filter1_(X)'!BA525</f>
        <v>1.4059849670972517E-7</v>
      </c>
      <c r="Y277" s="495">
        <f>'Diesel_Filter1_(X)'!BC525</f>
        <v>1.4059849670972517E-7</v>
      </c>
      <c r="Z277" s="667">
        <f>'Diesel_Filter1_(X)'!BE525</f>
        <v>1.8617611512154048E-8</v>
      </c>
    </row>
    <row r="278" spans="1:26" x14ac:dyDescent="0.25">
      <c r="A278" s="497" t="s">
        <v>364</v>
      </c>
      <c r="I278" s="645" t="s">
        <v>415</v>
      </c>
      <c r="J278" s="496">
        <f>'Diesel_Filter1_(X)'!AW526</f>
        <v>0</v>
      </c>
      <c r="K278" s="496">
        <f>'Diesel_Filter1_(X)'!AX526</f>
        <v>0</v>
      </c>
      <c r="L278" s="638">
        <f>'Diesel_Filter1_(X)'!AY526</f>
        <v>0</v>
      </c>
      <c r="P278" s="645" t="s">
        <v>415</v>
      </c>
      <c r="Q278" s="496">
        <f>'Diesel_Filter1_(X)'!AZ526</f>
        <v>5.394843763369217E-7</v>
      </c>
      <c r="R278" s="496">
        <f>'Diesel_Filter1_(X)'!BB526</f>
        <v>5.394843763369217E-7</v>
      </c>
      <c r="S278" s="638">
        <f>'Diesel_Filter1_(X)'!BD526</f>
        <v>0</v>
      </c>
      <c r="W278" s="645" t="s">
        <v>415</v>
      </c>
      <c r="X278" s="495">
        <f>'Diesel_Filter1_(X)'!BA526</f>
        <v>5.394843763369217E-7</v>
      </c>
      <c r="Y278" s="495">
        <f>'Diesel_Filter1_(X)'!BC526</f>
        <v>5.394843763369217E-7</v>
      </c>
      <c r="Z278" s="667">
        <f>'Diesel_Filter1_(X)'!BE526</f>
        <v>0</v>
      </c>
    </row>
    <row r="279" spans="1:26" x14ac:dyDescent="0.25">
      <c r="I279" s="645" t="s">
        <v>282</v>
      </c>
      <c r="J279" s="496">
        <f>'Diesel_Filter1_(X)'!AW527</f>
        <v>6.8217121359932994E-6</v>
      </c>
      <c r="K279" s="496">
        <f>'Diesel_Filter1_(X)'!AX527</f>
        <v>6.8217121359932994E-6</v>
      </c>
      <c r="L279" s="638">
        <f>'Diesel_Filter1_(X)'!AY527</f>
        <v>6.8217121359932994E-6</v>
      </c>
      <c r="P279" s="645" t="s">
        <v>282</v>
      </c>
      <c r="Q279" s="496">
        <f>'Diesel_Filter1_(X)'!AZ527</f>
        <v>2.1801080961560535E-5</v>
      </c>
      <c r="R279" s="496">
        <f>'Diesel_Filter1_(X)'!BB527</f>
        <v>2.1801080961560535E-5</v>
      </c>
      <c r="S279" s="638">
        <f>'Diesel_Filter1_(X)'!BD527</f>
        <v>9.4225010935558252E-6</v>
      </c>
      <c r="W279" s="645" t="s">
        <v>282</v>
      </c>
      <c r="X279" s="495">
        <f>'Diesel_Filter1_(X)'!BA527</f>
        <v>2.1801080961560535E-5</v>
      </c>
      <c r="Y279" s="495">
        <f>'Diesel_Filter1_(X)'!BC527</f>
        <v>2.1801080961560535E-5</v>
      </c>
      <c r="Z279" s="667">
        <f>'Diesel_Filter1_(X)'!BE527</f>
        <v>9.4225010935558252E-6</v>
      </c>
    </row>
    <row r="280" spans="1:26" x14ac:dyDescent="0.25">
      <c r="I280" s="645" t="s">
        <v>417</v>
      </c>
      <c r="J280" s="496">
        <f>'Diesel_Filter1_(X)'!AW528</f>
        <v>0</v>
      </c>
      <c r="K280" s="496">
        <f>'Diesel_Filter1_(X)'!AX528</f>
        <v>0</v>
      </c>
      <c r="L280" s="638">
        <f>'Diesel_Filter1_(X)'!AY528</f>
        <v>0</v>
      </c>
      <c r="P280" s="645" t="s">
        <v>417</v>
      </c>
      <c r="Q280" s="496">
        <f>'Diesel_Filter1_(X)'!AZ528</f>
        <v>6.9283096276145772E-9</v>
      </c>
      <c r="R280" s="496">
        <f>'Diesel_Filter1_(X)'!BB528</f>
        <v>6.9283096276145772E-9</v>
      </c>
      <c r="S280" s="638">
        <f>'Diesel_Filter1_(X)'!BD528</f>
        <v>0</v>
      </c>
      <c r="W280" s="645" t="s">
        <v>417</v>
      </c>
      <c r="X280" s="495">
        <f>'Diesel_Filter1_(X)'!BA528</f>
        <v>6.9283096276145772E-9</v>
      </c>
      <c r="Y280" s="495">
        <f>'Diesel_Filter1_(X)'!BC528</f>
        <v>6.9283096276145772E-9</v>
      </c>
      <c r="Z280" s="667">
        <f>'Diesel_Filter1_(X)'!BE528</f>
        <v>0</v>
      </c>
    </row>
    <row r="281" spans="1:26" x14ac:dyDescent="0.25">
      <c r="I281" s="645" t="s">
        <v>284</v>
      </c>
      <c r="J281" s="496">
        <f>'Diesel_Filter1_(X)'!AW529</f>
        <v>0</v>
      </c>
      <c r="K281" s="496">
        <f>'Diesel_Filter1_(X)'!AX529</f>
        <v>0</v>
      </c>
      <c r="L281" s="638">
        <f>'Diesel_Filter1_(X)'!AY529</f>
        <v>0</v>
      </c>
      <c r="P281" s="645" t="s">
        <v>284</v>
      </c>
      <c r="Q281" s="496">
        <f>'Diesel_Filter1_(X)'!AZ529</f>
        <v>5.2655153169870787E-6</v>
      </c>
      <c r="R281" s="496">
        <f>'Diesel_Filter1_(X)'!BB529</f>
        <v>5.2655153169870787E-6</v>
      </c>
      <c r="S281" s="638">
        <f>'Diesel_Filter1_(X)'!BD529</f>
        <v>9.7209513544376841E-7</v>
      </c>
      <c r="W281" s="645" t="s">
        <v>284</v>
      </c>
      <c r="X281" s="495">
        <f>'Diesel_Filter1_(X)'!BA529</f>
        <v>5.2655153169870787E-6</v>
      </c>
      <c r="Y281" s="495">
        <f>'Diesel_Filter1_(X)'!BC529</f>
        <v>5.2655153169870787E-6</v>
      </c>
      <c r="Z281" s="667">
        <f>'Diesel_Filter1_(X)'!BE529</f>
        <v>9.7209513544376841E-7</v>
      </c>
    </row>
    <row r="282" spans="1:26" x14ac:dyDescent="0.25">
      <c r="I282" s="645" t="s">
        <v>328</v>
      </c>
      <c r="J282" s="496">
        <f>'Diesel_Filter1_(X)'!AW530</f>
        <v>1.6627923331483667E-8</v>
      </c>
      <c r="K282" s="496">
        <f>'Diesel_Filter1_(X)'!AX530</f>
        <v>1.6627923331483667E-8</v>
      </c>
      <c r="L282" s="638">
        <f>'Diesel_Filter1_(X)'!AY530</f>
        <v>1.6627923331483667E-8</v>
      </c>
      <c r="P282" s="645" t="s">
        <v>328</v>
      </c>
      <c r="Q282" s="496">
        <f>'Diesel_Filter1_(X)'!AZ530</f>
        <v>0</v>
      </c>
      <c r="R282" s="496">
        <f>'Diesel_Filter1_(X)'!BB530</f>
        <v>0</v>
      </c>
      <c r="S282" s="638">
        <f>'Diesel_Filter1_(X)'!BD530</f>
        <v>0</v>
      </c>
      <c r="W282" s="645" t="s">
        <v>328</v>
      </c>
      <c r="X282" s="495">
        <f>'Diesel_Filter1_(X)'!BA530</f>
        <v>0</v>
      </c>
      <c r="Y282" s="495">
        <f>'Diesel_Filter1_(X)'!BC530</f>
        <v>0</v>
      </c>
      <c r="Z282" s="667">
        <f>'Diesel_Filter1_(X)'!BE530</f>
        <v>0</v>
      </c>
    </row>
    <row r="283" spans="1:26" x14ac:dyDescent="0.25">
      <c r="I283" s="645" t="s">
        <v>330</v>
      </c>
      <c r="J283" s="496">
        <f>'Diesel_Filter1_(X)'!AW531</f>
        <v>1.1085282220989113E-8</v>
      </c>
      <c r="K283" s="496">
        <f>'Diesel_Filter1_(X)'!AX531</f>
        <v>1.1085282220989113E-8</v>
      </c>
      <c r="L283" s="638">
        <f>'Diesel_Filter1_(X)'!AY531</f>
        <v>1.1085282220989113E-8</v>
      </c>
      <c r="P283" s="645" t="s">
        <v>330</v>
      </c>
      <c r="Q283" s="496">
        <f>'Diesel_Filter1_(X)'!AZ531</f>
        <v>0</v>
      </c>
      <c r="R283" s="496">
        <f>'Diesel_Filter1_(X)'!BB531</f>
        <v>0</v>
      </c>
      <c r="S283" s="638">
        <f>'Diesel_Filter1_(X)'!BD531</f>
        <v>0</v>
      </c>
      <c r="W283" s="645" t="s">
        <v>330</v>
      </c>
      <c r="X283" s="495">
        <f>'Diesel_Filter1_(X)'!BA531</f>
        <v>0</v>
      </c>
      <c r="Y283" s="495">
        <f>'Diesel_Filter1_(X)'!BC531</f>
        <v>0</v>
      </c>
      <c r="Z283" s="667">
        <f>'Diesel_Filter1_(X)'!BE531</f>
        <v>0</v>
      </c>
    </row>
    <row r="284" spans="1:26" x14ac:dyDescent="0.25">
      <c r="I284" s="645" t="s">
        <v>332</v>
      </c>
      <c r="J284" s="496">
        <f>'Diesel_Filter1_(X)'!AW532</f>
        <v>5.5426411104945564E-9</v>
      </c>
      <c r="K284" s="496">
        <f>'Diesel_Filter1_(X)'!AX532</f>
        <v>5.5426411104945564E-9</v>
      </c>
      <c r="L284" s="638">
        <f>'Diesel_Filter1_(X)'!AY532</f>
        <v>5.5426411104945564E-9</v>
      </c>
      <c r="P284" s="645" t="s">
        <v>332</v>
      </c>
      <c r="Q284" s="496">
        <f>'Diesel_Filter1_(X)'!AZ532</f>
        <v>5.5685133913680887E-9</v>
      </c>
      <c r="R284" s="496">
        <f>'Diesel_Filter1_(X)'!BB532</f>
        <v>5.5685133913680887E-9</v>
      </c>
      <c r="S284" s="638">
        <f>'Diesel_Filter1_(X)'!BD532</f>
        <v>0</v>
      </c>
      <c r="W284" s="645" t="s">
        <v>332</v>
      </c>
      <c r="X284" s="495">
        <f>'Diesel_Filter1_(X)'!BA532</f>
        <v>5.5685133913680887E-9</v>
      </c>
      <c r="Y284" s="495">
        <f>'Diesel_Filter1_(X)'!BC532</f>
        <v>5.5685133913680887E-9</v>
      </c>
      <c r="Z284" s="667">
        <f>'Diesel_Filter1_(X)'!BE532</f>
        <v>0</v>
      </c>
    </row>
    <row r="285" spans="1:26" x14ac:dyDescent="0.25">
      <c r="I285" s="645" t="s">
        <v>913</v>
      </c>
      <c r="J285" s="496">
        <f>'Diesel_Filter1_(X)'!AW533</f>
        <v>7.3901881473260741E-6</v>
      </c>
      <c r="K285" s="496">
        <f>'Diesel_Filter1_(X)'!AX533</f>
        <v>7.3901881473260741E-6</v>
      </c>
      <c r="L285" s="638">
        <f>'Diesel_Filter1_(X)'!AY533</f>
        <v>7.3901881473260741E-6</v>
      </c>
      <c r="P285" s="645" t="s">
        <v>913</v>
      </c>
      <c r="Q285" s="496">
        <f>'Diesel_Filter1_(X)'!AZ533</f>
        <v>2.2051282051282052E-5</v>
      </c>
      <c r="R285" s="496">
        <f>'Diesel_Filter1_(X)'!BB533</f>
        <v>5.1282051282051286E-5</v>
      </c>
      <c r="S285" s="638">
        <f>'Diesel_Filter1_(X)'!BD533</f>
        <v>1.7621145374449338E-5</v>
      </c>
      <c r="W285" s="645" t="s">
        <v>913</v>
      </c>
      <c r="X285" s="495">
        <f>'Diesel_Filter1_(X)'!BA533</f>
        <v>2.3243243243243243E-5</v>
      </c>
      <c r="Y285" s="495">
        <f>'Diesel_Filter1_(X)'!BC533</f>
        <v>5.4054054054054054E-5</v>
      </c>
      <c r="Z285" s="667">
        <f>'Diesel_Filter1_(X)'!BE533</f>
        <v>1.8433179723502303E-5</v>
      </c>
    </row>
    <row r="286" spans="1:26" x14ac:dyDescent="0.25">
      <c r="I286" s="645" t="s">
        <v>286</v>
      </c>
      <c r="J286" s="496">
        <f>'Diesel_Filter1_(X)'!AW534</f>
        <v>0</v>
      </c>
      <c r="K286" s="496">
        <f>'Diesel_Filter1_(X)'!AX534</f>
        <v>0</v>
      </c>
      <c r="L286" s="638">
        <f>'Diesel_Filter1_(X)'!AY534</f>
        <v>0</v>
      </c>
      <c r="P286" s="645" t="s">
        <v>286</v>
      </c>
      <c r="Q286" s="496">
        <f>'Diesel_Filter1_(X)'!AZ534</f>
        <v>1.5667217504579097E-6</v>
      </c>
      <c r="R286" s="496">
        <f>'Diesel_Filter1_(X)'!BB534</f>
        <v>1.5667217504579097E-6</v>
      </c>
      <c r="S286" s="638">
        <f>'Diesel_Filter1_(X)'!BD534</f>
        <v>1.8333373168457035E-6</v>
      </c>
      <c r="W286" s="645" t="s">
        <v>286</v>
      </c>
      <c r="X286" s="495">
        <f>'Diesel_Filter1_(X)'!BA534</f>
        <v>1.5667217504579097E-6</v>
      </c>
      <c r="Y286" s="495">
        <f>'Diesel_Filter1_(X)'!BC534</f>
        <v>1.5667217504579097E-6</v>
      </c>
      <c r="Z286" s="667">
        <f>'Diesel_Filter1_(X)'!BE534</f>
        <v>1.8333373168457035E-6</v>
      </c>
    </row>
    <row r="287" spans="1:26" ht="18" x14ac:dyDescent="0.35">
      <c r="I287" s="647" t="s">
        <v>595</v>
      </c>
      <c r="J287" s="496">
        <f>'Diesel_Filter1_(X)'!AW535</f>
        <v>1.1369520226655501E-4</v>
      </c>
      <c r="K287" s="496">
        <f>'Diesel_Filter1_(X)'!AX535</f>
        <v>1.1369520226655501E-4</v>
      </c>
      <c r="L287" s="638">
        <f>'Diesel_Filter1_(X)'!AY535</f>
        <v>1.1369520226655501E-4</v>
      </c>
      <c r="P287" s="647" t="s">
        <v>595</v>
      </c>
      <c r="Q287" s="496">
        <f>'Diesel_Filter1_(X)'!AZ535</f>
        <v>0</v>
      </c>
      <c r="R287" s="496">
        <f>'Diesel_Filter1_(X)'!BB535</f>
        <v>0</v>
      </c>
      <c r="S287" s="638">
        <f>'Diesel_Filter1_(X)'!BD535</f>
        <v>0</v>
      </c>
      <c r="W287" s="647" t="s">
        <v>595</v>
      </c>
      <c r="X287" s="495">
        <f>'Diesel_Filter1_(X)'!BA535</f>
        <v>0</v>
      </c>
      <c r="Y287" s="495">
        <f>'Diesel_Filter1_(X)'!BC535</f>
        <v>0</v>
      </c>
      <c r="Z287" s="667">
        <f>'Diesel_Filter1_(X)'!BE535</f>
        <v>0</v>
      </c>
    </row>
    <row r="288" spans="1:26" x14ac:dyDescent="0.25">
      <c r="I288" s="645" t="s">
        <v>334</v>
      </c>
      <c r="J288" s="496">
        <f>'Diesel_Filter1_(X)'!AW536</f>
        <v>5.5426411104945564E-9</v>
      </c>
      <c r="K288" s="496">
        <f>'Diesel_Filter1_(X)'!AX536</f>
        <v>5.5426411104945564E-9</v>
      </c>
      <c r="L288" s="638">
        <f>'Diesel_Filter1_(X)'!AY536</f>
        <v>5.5426411104945564E-9</v>
      </c>
      <c r="P288" s="645" t="s">
        <v>334</v>
      </c>
      <c r="Q288" s="496">
        <f>'Diesel_Filter1_(X)'!AZ536</f>
        <v>0</v>
      </c>
      <c r="R288" s="496">
        <f>'Diesel_Filter1_(X)'!BB536</f>
        <v>0</v>
      </c>
      <c r="S288" s="638">
        <f>'Diesel_Filter1_(X)'!BD536</f>
        <v>0</v>
      </c>
      <c r="W288" s="645" t="s">
        <v>334</v>
      </c>
      <c r="X288" s="495">
        <f>'Diesel_Filter1_(X)'!BA536</f>
        <v>0</v>
      </c>
      <c r="Y288" s="495">
        <f>'Diesel_Filter1_(X)'!BC536</f>
        <v>0</v>
      </c>
      <c r="Z288" s="667">
        <f>'Diesel_Filter1_(X)'!BE536</f>
        <v>0</v>
      </c>
    </row>
    <row r="289" spans="9:26" x14ac:dyDescent="0.25">
      <c r="I289" s="645" t="s">
        <v>721</v>
      </c>
      <c r="J289" s="496">
        <f>'Diesel_Filter1_(X)'!$AW$537*'NOx_Species_(X)'!$C$10</f>
        <v>3.2561098287605178E-3</v>
      </c>
      <c r="K289" s="496">
        <f>'Diesel_Filter1_(X)'!$AX$537*'NOx_Species_(X)'!$C$10</f>
        <v>1.356712428650216E-3</v>
      </c>
      <c r="L289" s="638">
        <f>'Diesel_Filter1_(X)'!$AY$537*'NOx_Species_(X)'!$C$10</f>
        <v>1.356712428650216E-3</v>
      </c>
      <c r="P289" s="645" t="s">
        <v>721</v>
      </c>
      <c r="Q289" s="496">
        <f>'Diesel_Filter1_(X)'!$AW$537*'NOx_Species_(X)'!$G$56</f>
        <v>1.2963968941714309E-3</v>
      </c>
      <c r="R289" s="496">
        <f>'Diesel_Filter1_(X)'!$BB$537*'NOx_Species_(X)'!$G$56</f>
        <v>3.1186020486798978E-2</v>
      </c>
      <c r="S289" s="638">
        <f>'Diesel_Filter1_(X)'!$BD$537*'NOx_Species_(X)'!$G$56</f>
        <v>2.4613085827480525E-2</v>
      </c>
      <c r="W289" s="645" t="s">
        <v>721</v>
      </c>
      <c r="X289" s="496">
        <f>'Diesel_Filter1_(X)'!$BA$537*'NOx_Species_(X)'!$G$56</f>
        <v>2.4653813492942437E-2</v>
      </c>
      <c r="Y289" s="496">
        <f>'Diesel_Filter1_(X)'!$BC$537*'NOx_Species_(X)'!$G$56</f>
        <v>3.0817266866178045E-2</v>
      </c>
      <c r="Z289" s="638">
        <f>'Diesel_Filter1_(X)'!$BE$537*'NOx_Species_(X)'!$G$56</f>
        <v>2.4346114207796265E-2</v>
      </c>
    </row>
    <row r="290" spans="9:26" x14ac:dyDescent="0.25">
      <c r="I290" s="645" t="s">
        <v>720</v>
      </c>
      <c r="J290" s="496">
        <f>'Diesel_Filter1_(X)'!$AW$537*'NOx_Species_(X)'!$B$10</f>
        <v>1.5474623923613032E-4</v>
      </c>
      <c r="K290" s="496">
        <f>'Diesel_Filter1_(X)'!$AX$537*'NOx_Species_(X)'!$B$10</f>
        <v>6.4477599681720974E-5</v>
      </c>
      <c r="L290" s="638">
        <f>'Diesel_Filter1_(X)'!$AY$537*'NOx_Species_(X)'!$B$10</f>
        <v>6.4477599681720974E-5</v>
      </c>
      <c r="P290" s="645" t="s">
        <v>720</v>
      </c>
      <c r="Q290" s="496">
        <f>'Diesel_Filter1_(X)'!$AW$537*'NOx_Species_(X)'!$G$57</f>
        <v>2.1144591738252189E-3</v>
      </c>
      <c r="R290" s="496">
        <f>'Diesel_Filter1_(X)'!$BB$537*'NOx_Species_(X)'!$G$57</f>
        <v>5.086526156448308E-2</v>
      </c>
      <c r="S290" s="638">
        <f>'Diesel_Filter1_(X)'!$BD$537*'NOx_Species_(X)'!$G$57</f>
        <v>4.0144623423620795E-2</v>
      </c>
      <c r="W290" s="645" t="s">
        <v>720</v>
      </c>
      <c r="X290" s="496">
        <f>'Diesel_Filter1_(X)'!$BA$537*'NOx_Species_(X)'!$G$57</f>
        <v>4.0211051371922435E-2</v>
      </c>
      <c r="Y290" s="496">
        <f>'Diesel_Filter1_(X)'!$BC$537*'NOx_Species_(X)'!$G$57</f>
        <v>5.0263814214903044E-2</v>
      </c>
      <c r="Z290" s="638">
        <f>'Diesel_Filter1_(X)'!$BE$537*'NOx_Species_(X)'!$G$57</f>
        <v>3.9709185331374248E-2</v>
      </c>
    </row>
    <row r="291" spans="9:26" x14ac:dyDescent="0.25">
      <c r="I291" s="682" t="s">
        <v>1351</v>
      </c>
      <c r="J291" s="496">
        <f>'Diesel_Filter1_(X)'!AW$537</f>
        <v>3.4108560679966498E-3</v>
      </c>
      <c r="K291" s="496">
        <f>'Diesel_Filter1_(X)'!AX$537</f>
        <v>1.4211900283319376E-3</v>
      </c>
      <c r="L291" s="638">
        <f>'Diesel_Filter1_(X)'!AY$537</f>
        <v>1.4211900283319376E-3</v>
      </c>
      <c r="P291" s="682" t="s">
        <v>1351</v>
      </c>
      <c r="Q291" s="496">
        <f>'Diesel_Filter1_(X)'!$AW$537</f>
        <v>3.4108560679966498E-3</v>
      </c>
      <c r="R291" s="496">
        <f>'Diesel_Filter1_(X)'!$BB$537</f>
        <v>8.2051282051282051E-2</v>
      </c>
      <c r="S291" s="638">
        <f>'Diesel_Filter1_(X)'!$BD$537</f>
        <v>6.4757709251101317E-2</v>
      </c>
      <c r="W291" s="682" t="s">
        <v>1351</v>
      </c>
      <c r="X291" s="496">
        <f>'Diesel_Filter1_(X)'!$BA$537</f>
        <v>6.4864864864864868E-2</v>
      </c>
      <c r="Y291" s="496">
        <f>'Diesel_Filter1_(X)'!$BC$537</f>
        <v>8.1081081081081086E-2</v>
      </c>
      <c r="Z291" s="638">
        <f>'Diesel_Filter1_(X)'!$BE$537</f>
        <v>6.405529953917051E-2</v>
      </c>
    </row>
    <row r="292" spans="9:26" x14ac:dyDescent="0.25">
      <c r="I292" s="647" t="s">
        <v>1205</v>
      </c>
      <c r="J292" s="496">
        <f>'Diesel_Filter1_(X)'!AW538</f>
        <v>3.6950940736630376E-5</v>
      </c>
      <c r="K292" s="496">
        <f>'Diesel_Filter1_(X)'!AX538</f>
        <v>3.6950940736630376E-5</v>
      </c>
      <c r="L292" s="638">
        <f>'Diesel_Filter1_(X)'!AY538</f>
        <v>3.6950940736630376E-5</v>
      </c>
      <c r="P292" s="647" t="s">
        <v>1205</v>
      </c>
      <c r="Q292" s="496">
        <f>'Diesel_Filter1_(X)'!AZ538</f>
        <v>1.5384615384615385E-4</v>
      </c>
      <c r="R292" s="496">
        <f>'Diesel_Filter1_(X)'!BB538</f>
        <v>1.5384615384615385E-4</v>
      </c>
      <c r="S292" s="638">
        <f>'Diesel_Filter1_(X)'!BD538</f>
        <v>1.3656387665198237E-4</v>
      </c>
      <c r="W292" s="647" t="s">
        <v>1205</v>
      </c>
      <c r="X292" s="495">
        <f>'Diesel_Filter1_(X)'!BA538</f>
        <v>1.6216216216216215E-4</v>
      </c>
      <c r="Y292" s="495">
        <f>'Diesel_Filter1_(X)'!BC538</f>
        <v>1.6216216216216215E-4</v>
      </c>
      <c r="Z292" s="667">
        <f>'Diesel_Filter1_(X)'!BE538</f>
        <v>1.4285714285714287E-4</v>
      </c>
    </row>
    <row r="293" spans="9:26" x14ac:dyDescent="0.25">
      <c r="I293" s="645" t="s">
        <v>421</v>
      </c>
      <c r="J293" s="496">
        <f>'Diesel_Filter1_(X)'!AW539</f>
        <v>0</v>
      </c>
      <c r="K293" s="496">
        <f>'Diesel_Filter1_(X)'!AX539</f>
        <v>0</v>
      </c>
      <c r="L293" s="638">
        <f>'Diesel_Filter1_(X)'!AY539</f>
        <v>0</v>
      </c>
      <c r="P293" s="645" t="s">
        <v>421</v>
      </c>
      <c r="Q293" s="496">
        <f>'Diesel_Filter1_(X)'!AZ539</f>
        <v>5.4317947480498276E-7</v>
      </c>
      <c r="R293" s="496">
        <f>'Diesel_Filter1_(X)'!BB539</f>
        <v>5.4317947480498276E-7</v>
      </c>
      <c r="S293" s="638">
        <f>'Diesel_Filter1_(X)'!BD539</f>
        <v>0</v>
      </c>
      <c r="W293" s="645" t="s">
        <v>421</v>
      </c>
      <c r="X293" s="495">
        <f>'Diesel_Filter1_(X)'!BA539</f>
        <v>5.4317947480498276E-7</v>
      </c>
      <c r="Y293" s="495">
        <f>'Diesel_Filter1_(X)'!BC539</f>
        <v>5.4317947480498276E-7</v>
      </c>
      <c r="Z293" s="667">
        <f>'Diesel_Filter1_(X)'!BE539</f>
        <v>0</v>
      </c>
    </row>
    <row r="294" spans="9:26" x14ac:dyDescent="0.25">
      <c r="I294" s="646" t="s">
        <v>1038</v>
      </c>
      <c r="J294" s="496">
        <f>J311-J312</f>
        <v>1.4211900283319373E-4</v>
      </c>
      <c r="K294" s="496">
        <f t="shared" ref="K294:L294" si="25">K311-K312</f>
        <v>1.4211900283319373E-4</v>
      </c>
      <c r="L294" s="496">
        <f t="shared" si="25"/>
        <v>1.4211900283319373E-4</v>
      </c>
      <c r="P294" s="646" t="s">
        <v>1038</v>
      </c>
      <c r="Q294" s="496">
        <f>Q311</f>
        <v>0</v>
      </c>
      <c r="R294" s="496">
        <f t="shared" ref="R294:S294" si="26">R311</f>
        <v>0</v>
      </c>
      <c r="S294" s="496">
        <f t="shared" si="26"/>
        <v>0</v>
      </c>
      <c r="W294" s="646" t="s">
        <v>1038</v>
      </c>
      <c r="X294" s="495">
        <f>X311</f>
        <v>0</v>
      </c>
      <c r="Y294" s="495">
        <f t="shared" ref="Y294:Z294" si="27">Y311</f>
        <v>0</v>
      </c>
      <c r="Z294" s="495">
        <f t="shared" si="27"/>
        <v>0</v>
      </c>
    </row>
    <row r="295" spans="9:26" x14ac:dyDescent="0.25">
      <c r="I295" s="646" t="s">
        <v>1033</v>
      </c>
      <c r="J295" s="496">
        <f>J312-J313</f>
        <v>1.0658925212489529E-4</v>
      </c>
      <c r="K295" s="496">
        <f t="shared" ref="K295:L295" si="28">K312-K313</f>
        <v>1.0658925212489529E-4</v>
      </c>
      <c r="L295" s="496">
        <f t="shared" si="28"/>
        <v>1.0658925212489529E-4</v>
      </c>
      <c r="P295" s="646" t="s">
        <v>1033</v>
      </c>
      <c r="Q295" s="496">
        <f>Q312-Q313</f>
        <v>5.1282051282051152E-4</v>
      </c>
      <c r="R295" s="496">
        <f t="shared" ref="R295:S295" si="29">R312-R313</f>
        <v>5.1282051282051152E-4</v>
      </c>
      <c r="S295" s="496">
        <f t="shared" si="29"/>
        <v>5.2863436123347981E-4</v>
      </c>
      <c r="W295" s="646" t="s">
        <v>1033</v>
      </c>
      <c r="X295" s="495">
        <f>X312-X313</f>
        <v>2.1621621621621613E-4</v>
      </c>
      <c r="Y295" s="495">
        <f t="shared" ref="Y295:Z295" si="30">Y312-Y313</f>
        <v>1.6216216216216215E-4</v>
      </c>
      <c r="Z295" s="495">
        <f t="shared" si="30"/>
        <v>1.8433179723502315E-4</v>
      </c>
    </row>
    <row r="296" spans="9:26" x14ac:dyDescent="0.25">
      <c r="I296" s="646" t="s">
        <v>930</v>
      </c>
      <c r="J296" s="496">
        <f>J313</f>
        <v>3.5529750708298434E-5</v>
      </c>
      <c r="K296" s="496">
        <f t="shared" ref="K296:L296" si="31">K313</f>
        <v>3.5529750708298434E-5</v>
      </c>
      <c r="L296" s="496">
        <f t="shared" si="31"/>
        <v>3.5529750708298434E-5</v>
      </c>
      <c r="P296" s="646" t="s">
        <v>930</v>
      </c>
      <c r="Q296" s="496">
        <f>Q313</f>
        <v>6.6666666666666671E-3</v>
      </c>
      <c r="R296" s="496">
        <f t="shared" ref="R296:S296" si="32">R313</f>
        <v>6.6666666666666671E-3</v>
      </c>
      <c r="S296" s="496">
        <f t="shared" si="32"/>
        <v>5.8149779735682822E-3</v>
      </c>
      <c r="W296" s="646" t="s">
        <v>930</v>
      </c>
      <c r="X296" s="495">
        <f>X313</f>
        <v>9.1891891891891894E-4</v>
      </c>
      <c r="Y296" s="495">
        <f t="shared" ref="Y296:Z296" si="33">Y313</f>
        <v>1.0270270270270271E-3</v>
      </c>
      <c r="Z296" s="495">
        <f t="shared" si="33"/>
        <v>8.1566820276497687E-4</v>
      </c>
    </row>
    <row r="297" spans="9:26" x14ac:dyDescent="0.25">
      <c r="I297" s="645" t="s">
        <v>355</v>
      </c>
      <c r="J297" s="496">
        <f>'Diesel_Filter1_(X)'!AW547</f>
        <v>0</v>
      </c>
      <c r="K297" s="496">
        <f>'Diesel_Filter1_(X)'!AX547</f>
        <v>0</v>
      </c>
      <c r="L297" s="638">
        <f>'Diesel_Filter1_(X)'!AY547</f>
        <v>0</v>
      </c>
      <c r="P297" s="645" t="s">
        <v>355</v>
      </c>
      <c r="Q297" s="496">
        <f>'Diesel_Filter1_(X)'!AZ547</f>
        <v>3.1038827131713305E-6</v>
      </c>
      <c r="R297" s="496">
        <f>'Diesel_Filter1_(X)'!BB547</f>
        <v>3.1038827131713305E-6</v>
      </c>
      <c r="S297" s="638">
        <f>'Diesel_Filter1_(X)'!BD547</f>
        <v>0</v>
      </c>
      <c r="W297" s="645" t="s">
        <v>355</v>
      </c>
      <c r="X297" s="495">
        <f>'Diesel_Filter1_(X)'!BA547</f>
        <v>3.1038827131713305E-6</v>
      </c>
      <c r="Y297" s="495">
        <f>'Diesel_Filter1_(X)'!BC547</f>
        <v>3.1038827131713305E-6</v>
      </c>
      <c r="Z297" s="667">
        <f>'Diesel_Filter1_(X)'!BE547</f>
        <v>0</v>
      </c>
    </row>
    <row r="298" spans="9:26" x14ac:dyDescent="0.25">
      <c r="I298" s="645" t="s">
        <v>424</v>
      </c>
      <c r="J298" s="496">
        <f>'Diesel_Filter1_(X)'!AW548</f>
        <v>0</v>
      </c>
      <c r="K298" s="496">
        <f>'Diesel_Filter1_(X)'!AX548</f>
        <v>0</v>
      </c>
      <c r="L298" s="638">
        <f>'Diesel_Filter1_(X)'!AY548</f>
        <v>0</v>
      </c>
      <c r="P298" s="645" t="s">
        <v>424</v>
      </c>
      <c r="Q298" s="496">
        <f>'Diesel_Filter1_(X)'!AZ548</f>
        <v>4.7666770237988286E-5</v>
      </c>
      <c r="R298" s="496">
        <f>'Diesel_Filter1_(X)'!BB548</f>
        <v>4.7666770237988286E-5</v>
      </c>
      <c r="S298" s="638">
        <f>'Diesel_Filter1_(X)'!BD548</f>
        <v>0</v>
      </c>
      <c r="W298" s="645" t="s">
        <v>424</v>
      </c>
      <c r="X298" s="495">
        <f>'Diesel_Filter1_(X)'!BA548</f>
        <v>4.7666770237988286E-5</v>
      </c>
      <c r="Y298" s="495">
        <f>'Diesel_Filter1_(X)'!BC548</f>
        <v>4.7666770237988286E-5</v>
      </c>
      <c r="Z298" s="667">
        <f>'Diesel_Filter1_(X)'!BE548</f>
        <v>0</v>
      </c>
    </row>
    <row r="299" spans="9:26" x14ac:dyDescent="0.25">
      <c r="I299" s="645" t="s">
        <v>426</v>
      </c>
      <c r="J299" s="496">
        <f>'Diesel_Filter1_(X)'!AW549</f>
        <v>0</v>
      </c>
      <c r="K299" s="496">
        <f>'Diesel_Filter1_(X)'!AX549</f>
        <v>0</v>
      </c>
      <c r="L299" s="638">
        <f>'Diesel_Filter1_(X)'!AY549</f>
        <v>0</v>
      </c>
      <c r="P299" s="645" t="s">
        <v>426</v>
      </c>
      <c r="Q299" s="496">
        <f>'Diesel_Filter1_(X)'!AZ549</f>
        <v>8.8312853386660483E-8</v>
      </c>
      <c r="R299" s="496">
        <f>'Diesel_Filter1_(X)'!BB549</f>
        <v>8.8312853386660483E-8</v>
      </c>
      <c r="S299" s="638">
        <f>'Diesel_Filter1_(X)'!BD549</f>
        <v>0</v>
      </c>
      <c r="W299" s="645" t="s">
        <v>426</v>
      </c>
      <c r="X299" s="495">
        <f>'Diesel_Filter1_(X)'!BA549</f>
        <v>8.8312853386660483E-8</v>
      </c>
      <c r="Y299" s="495">
        <f>'Diesel_Filter1_(X)'!BC549</f>
        <v>8.8312853386660483E-8</v>
      </c>
      <c r="Z299" s="667">
        <f>'Diesel_Filter1_(X)'!BE549</f>
        <v>0</v>
      </c>
    </row>
    <row r="300" spans="9:26" x14ac:dyDescent="0.25">
      <c r="I300" s="645" t="s">
        <v>357</v>
      </c>
      <c r="J300" s="496">
        <f>'Diesel_Filter1_(X)'!AW550</f>
        <v>2.7713205552472784E-8</v>
      </c>
      <c r="K300" s="496">
        <f>'Diesel_Filter1_(X)'!AX550</f>
        <v>2.7713205552472784E-8</v>
      </c>
      <c r="L300" s="638">
        <f>'Diesel_Filter1_(X)'!AY550</f>
        <v>2.7713205552472784E-8</v>
      </c>
      <c r="P300" s="645" t="s">
        <v>357</v>
      </c>
      <c r="Q300" s="496">
        <f>'Diesel_Filter1_(X)'!AZ550</f>
        <v>0</v>
      </c>
      <c r="R300" s="496">
        <f>'Diesel_Filter1_(X)'!BB550</f>
        <v>0</v>
      </c>
      <c r="S300" s="638">
        <f>'Diesel_Filter1_(X)'!BD550</f>
        <v>0</v>
      </c>
      <c r="W300" s="645" t="s">
        <v>357</v>
      </c>
      <c r="X300" s="495">
        <f>'Diesel_Filter1_(X)'!BA550</f>
        <v>0</v>
      </c>
      <c r="Y300" s="495">
        <f>'Diesel_Filter1_(X)'!BC550</f>
        <v>0</v>
      </c>
      <c r="Z300" s="667">
        <f>'Diesel_Filter1_(X)'!BE550</f>
        <v>0</v>
      </c>
    </row>
    <row r="301" spans="9:26" ht="18" x14ac:dyDescent="0.35">
      <c r="I301" s="645" t="s">
        <v>598</v>
      </c>
      <c r="J301" s="496">
        <f>'Diesel_Filter1_(X)'!AW551</f>
        <v>6.0542695206940531E-3</v>
      </c>
      <c r="K301" s="496">
        <f>'Diesel_Filter1_(X)'!AX551</f>
        <v>6.0542695206940531E-3</v>
      </c>
      <c r="L301" s="638">
        <f>'Diesel_Filter1_(X)'!AY551</f>
        <v>6.0542695206940531E-3</v>
      </c>
      <c r="P301" s="645" t="s">
        <v>598</v>
      </c>
      <c r="Q301" s="496">
        <f>'Diesel_Filter1_(X)'!AZ551</f>
        <v>0</v>
      </c>
      <c r="R301" s="496">
        <f>'Diesel_Filter1_(X)'!BB551</f>
        <v>0</v>
      </c>
      <c r="S301" s="638">
        <f>'Diesel_Filter1_(X)'!BD551</f>
        <v>0</v>
      </c>
      <c r="W301" s="645" t="s">
        <v>598</v>
      </c>
      <c r="X301" s="495">
        <f>'Diesel_Filter1_(X)'!BA551</f>
        <v>0</v>
      </c>
      <c r="Y301" s="495">
        <f>'Diesel_Filter1_(X)'!BC551</f>
        <v>0</v>
      </c>
      <c r="Z301" s="667">
        <f>'Diesel_Filter1_(X)'!BE551</f>
        <v>0</v>
      </c>
    </row>
    <row r="302" spans="9:26" x14ac:dyDescent="0.25">
      <c r="I302" s="645" t="s">
        <v>1201</v>
      </c>
      <c r="J302" s="496">
        <f>'Diesel_Filter1_(X)'!AW552</f>
        <v>2.4302349484476128E-4</v>
      </c>
      <c r="K302" s="496">
        <f>'Diesel_Filter1_(X)'!AX552</f>
        <v>2.4302349484476128E-4</v>
      </c>
      <c r="L302" s="638">
        <f>'Diesel_Filter1_(X)'!AY552</f>
        <v>2.4302349484476128E-4</v>
      </c>
      <c r="P302" s="645" t="s">
        <v>1201</v>
      </c>
      <c r="Q302" s="496">
        <f>'Diesel_Filter1_(X)'!AZ552</f>
        <v>0</v>
      </c>
      <c r="R302" s="496">
        <f>'Diesel_Filter1_(X)'!BB552</f>
        <v>0</v>
      </c>
      <c r="S302" s="638">
        <f>'Diesel_Filter1_(X)'!BD552</f>
        <v>0</v>
      </c>
      <c r="W302" s="645" t="s">
        <v>1201</v>
      </c>
      <c r="X302" s="495">
        <f>'Diesel_Filter1_(X)'!BA552</f>
        <v>0</v>
      </c>
      <c r="Y302" s="495">
        <f>'Diesel_Filter1_(X)'!BC552</f>
        <v>0</v>
      </c>
      <c r="Z302" s="667">
        <f>'Diesel_Filter1_(X)'!BE552</f>
        <v>0</v>
      </c>
    </row>
    <row r="303" spans="9:26" x14ac:dyDescent="0.25">
      <c r="I303" s="647" t="s">
        <v>599</v>
      </c>
      <c r="J303" s="496">
        <f>'Diesel_Filter1_(X)'!AW553</f>
        <v>6.1224866420539863E-3</v>
      </c>
      <c r="K303" s="496">
        <f>'Diesel_Filter1_(X)'!AX553</f>
        <v>6.1224866420539863E-3</v>
      </c>
      <c r="L303" s="638">
        <f>'Diesel_Filter1_(X)'!AY553</f>
        <v>6.1224866420539863E-3</v>
      </c>
      <c r="P303" s="647" t="s">
        <v>599</v>
      </c>
      <c r="Q303" s="496">
        <f>'Diesel_Filter1_(X)'!AZ553</f>
        <v>6.1538461538461542E-2</v>
      </c>
      <c r="R303" s="496">
        <f>'Diesel_Filter1_(X)'!BB553</f>
        <v>5.6410256410256411E-2</v>
      </c>
      <c r="S303" s="638">
        <f>'Diesel_Filter1_(X)'!BD553</f>
        <v>5.3999999999999999E-2</v>
      </c>
      <c r="W303" s="647" t="s">
        <v>599</v>
      </c>
      <c r="X303" s="495">
        <f>'Diesel_Filter1_(X)'!BA553</f>
        <v>4.3783783783783786E-3</v>
      </c>
      <c r="Y303" s="495">
        <f>'Diesel_Filter1_(X)'!BC553</f>
        <v>4.0000000000000001E-3</v>
      </c>
      <c r="Z303" s="667">
        <f>'Diesel_Filter1_(X)'!BE553</f>
        <v>3.9999999999999992E-3</v>
      </c>
    </row>
    <row r="304" spans="9:26" x14ac:dyDescent="0.25">
      <c r="I304" s="647" t="s">
        <v>600</v>
      </c>
      <c r="J304" s="496">
        <f>'Diesel_Filter1_(X)'!AW554</f>
        <v>0</v>
      </c>
      <c r="K304" s="496">
        <f>'Diesel_Filter1_(X)'!AX554</f>
        <v>0</v>
      </c>
      <c r="L304" s="638">
        <f>'Diesel_Filter1_(X)'!AY554</f>
        <v>0</v>
      </c>
      <c r="P304" s="647" t="s">
        <v>600</v>
      </c>
      <c r="Q304" s="496">
        <f>'Diesel_Filter1_(X)'!AZ554</f>
        <v>7.0064751721312536E-3</v>
      </c>
      <c r="R304" s="496">
        <f>'Diesel_Filter1_(X)'!BB554</f>
        <v>7.0064751721312536E-3</v>
      </c>
      <c r="S304" s="638">
        <f>'Diesel_Filter1_(X)'!BD554</f>
        <v>2.2678414096916301E-3</v>
      </c>
      <c r="W304" s="647" t="s">
        <v>600</v>
      </c>
      <c r="X304" s="495">
        <f>'Diesel_Filter1_(X)'!BA554</f>
        <v>7.0064751721312536E-3</v>
      </c>
      <c r="Y304" s="495">
        <f>'Diesel_Filter1_(X)'!BC554</f>
        <v>7.0064751721312536E-3</v>
      </c>
      <c r="Z304" s="667">
        <f>'Diesel_Filter1_(X)'!BE554</f>
        <v>3.18110599078341E-4</v>
      </c>
    </row>
    <row r="305" spans="9:26" x14ac:dyDescent="0.25">
      <c r="I305" s="648" t="s">
        <v>1148</v>
      </c>
      <c r="J305" s="496">
        <f>'Diesel_Filter1_(X)'!AW555</f>
        <v>0</v>
      </c>
      <c r="K305" s="496">
        <f>'Diesel_Filter1_(X)'!AX555</f>
        <v>0</v>
      </c>
      <c r="L305" s="638">
        <f>'Diesel_Filter1_(X)'!AY555</f>
        <v>0</v>
      </c>
      <c r="P305" s="648" t="s">
        <v>1148</v>
      </c>
      <c r="Q305" s="496">
        <f>'Diesel_Filter1_(X)'!AZ555</f>
        <v>0</v>
      </c>
      <c r="R305" s="496">
        <f>'Diesel_Filter1_(X)'!BB555</f>
        <v>0</v>
      </c>
      <c r="S305" s="638">
        <f>'Diesel_Filter1_(X)'!BD555</f>
        <v>0</v>
      </c>
      <c r="W305" s="648" t="s">
        <v>1148</v>
      </c>
      <c r="X305" s="495">
        <f>'Diesel_Filter1_(X)'!BA555</f>
        <v>0</v>
      </c>
      <c r="Y305" s="495">
        <f>'Diesel_Filter1_(X)'!BC555</f>
        <v>0</v>
      </c>
      <c r="Z305" s="667">
        <f>'Diesel_Filter1_(X)'!BE555</f>
        <v>0</v>
      </c>
    </row>
    <row r="306" spans="9:26" x14ac:dyDescent="0.25">
      <c r="I306" s="645" t="s">
        <v>371</v>
      </c>
      <c r="J306" s="496">
        <f>'Diesel_Filter1_(X)'!AW556</f>
        <v>0</v>
      </c>
      <c r="K306" s="496">
        <f>'Diesel_Filter1_(X)'!AX556</f>
        <v>0</v>
      </c>
      <c r="L306" s="638">
        <f>'Diesel_Filter1_(X)'!AY556</f>
        <v>0</v>
      </c>
      <c r="P306" s="645" t="s">
        <v>371</v>
      </c>
      <c r="Q306" s="496">
        <f>'Diesel_Filter1_(X)'!AZ556</f>
        <v>7.5564763671849657E-6</v>
      </c>
      <c r="R306" s="496">
        <f>'Diesel_Filter1_(X)'!BB556</f>
        <v>7.5564763671849657E-6</v>
      </c>
      <c r="S306" s="638">
        <f>'Diesel_Filter1_(X)'!BD556</f>
        <v>5.4858000333522612E-6</v>
      </c>
      <c r="W306" s="645" t="s">
        <v>371</v>
      </c>
      <c r="X306" s="495">
        <f>'Diesel_Filter1_(X)'!BA556</f>
        <v>7.5564763671849657E-6</v>
      </c>
      <c r="Y306" s="495">
        <f>'Diesel_Filter1_(X)'!BC556</f>
        <v>7.5564763671849657E-6</v>
      </c>
      <c r="Z306" s="667">
        <f>'Diesel_Filter1_(X)'!BE556</f>
        <v>5.4858000333522612E-6</v>
      </c>
    </row>
    <row r="307" spans="9:26" x14ac:dyDescent="0.25">
      <c r="I307" s="645" t="s">
        <v>365</v>
      </c>
      <c r="J307" s="496">
        <f>'Diesel_Filter1_(X)'!AW557</f>
        <v>0</v>
      </c>
      <c r="K307" s="496">
        <f>'Diesel_Filter1_(X)'!AX557</f>
        <v>0</v>
      </c>
      <c r="L307" s="638">
        <f>'Diesel_Filter1_(X)'!AY557</f>
        <v>0</v>
      </c>
      <c r="P307" s="645" t="s">
        <v>365</v>
      </c>
      <c r="Q307" s="496">
        <f>'Diesel_Filter1_(X)'!AZ557</f>
        <v>2.5641025641025641E-3</v>
      </c>
      <c r="R307" s="496">
        <f>'Diesel_Filter1_(X)'!BB557</f>
        <v>3.0769230769230769E-3</v>
      </c>
      <c r="S307" s="638">
        <f>'Diesel_Filter1_(X)'!BD557</f>
        <v>1.762114537444934E-3</v>
      </c>
      <c r="W307" s="645" t="s">
        <v>365</v>
      </c>
      <c r="X307" s="495">
        <f>'Diesel_Filter1_(X)'!BA557</f>
        <v>2.7027027027027029E-3</v>
      </c>
      <c r="Y307" s="495">
        <f>'Diesel_Filter1_(X)'!BC557</f>
        <v>3.2432432432432431E-3</v>
      </c>
      <c r="Z307" s="667">
        <f>'Diesel_Filter1_(X)'!BE557</f>
        <v>1.8433179723502304E-3</v>
      </c>
    </row>
    <row r="308" spans="9:26" x14ac:dyDescent="0.25">
      <c r="I308" s="645" t="s">
        <v>496</v>
      </c>
      <c r="J308" s="496">
        <f>'Diesel_Filter1_(X)'!AW558</f>
        <v>0</v>
      </c>
      <c r="K308" s="496">
        <f>'Diesel_Filter1_(X)'!AX558</f>
        <v>0</v>
      </c>
      <c r="L308" s="638">
        <f>'Diesel_Filter1_(X)'!AY558</f>
        <v>0</v>
      </c>
      <c r="P308" s="645" t="s">
        <v>496</v>
      </c>
      <c r="Q308" s="496">
        <f>'Diesel_Filter1_(X)'!AZ558</f>
        <v>0</v>
      </c>
      <c r="R308" s="496">
        <f>'Diesel_Filter1_(X)'!BB558</f>
        <v>0</v>
      </c>
      <c r="S308" s="638">
        <f>'Diesel_Filter1_(X)'!BD558</f>
        <v>0</v>
      </c>
      <c r="W308" s="645" t="s">
        <v>496</v>
      </c>
      <c r="X308" s="495">
        <f>'Diesel_Filter1_(X)'!BA558</f>
        <v>0</v>
      </c>
      <c r="Y308" s="495">
        <f>'Diesel_Filter1_(X)'!BC558</f>
        <v>0</v>
      </c>
      <c r="Z308" s="667">
        <f>'Diesel_Filter1_(X)'!BE558</f>
        <v>0</v>
      </c>
    </row>
    <row r="309" spans="9:26" x14ac:dyDescent="0.25">
      <c r="I309" s="646" t="s">
        <v>1022</v>
      </c>
      <c r="J309" s="496">
        <f>'Diesel_Filter1_(X)'!AW559</f>
        <v>0</v>
      </c>
      <c r="K309" s="496">
        <f>'Diesel_Filter1_(X)'!AX559</f>
        <v>0</v>
      </c>
      <c r="L309" s="638">
        <f>'Diesel_Filter1_(X)'!AY559</f>
        <v>0</v>
      </c>
      <c r="P309" s="646" t="s">
        <v>1022</v>
      </c>
      <c r="Q309" s="496">
        <f>'Diesel_Filter1_(X)'!AZ559</f>
        <v>1.5384615384615385E-4</v>
      </c>
      <c r="R309" s="496">
        <f>'Diesel_Filter1_(X)'!BB559</f>
        <v>1.5384615384615385E-4</v>
      </c>
      <c r="S309" s="638">
        <f>'Diesel_Filter1_(X)'!BD559</f>
        <v>8.7224669603524238E-4</v>
      </c>
      <c r="W309" s="646" t="s">
        <v>1022</v>
      </c>
      <c r="X309" s="495">
        <f>'Diesel_Filter1_(X)'!BA559</f>
        <v>2.3243243243243243E-5</v>
      </c>
      <c r="Y309" s="495">
        <f>'Diesel_Filter1_(X)'!BC559</f>
        <v>2.3243243243243243E-5</v>
      </c>
      <c r="Z309" s="667">
        <f>'Diesel_Filter1_(X)'!BE559</f>
        <v>1.2235023041474652E-4</v>
      </c>
    </row>
    <row r="310" spans="9:26" ht="15.75" thickBot="1" x14ac:dyDescent="0.3">
      <c r="I310" s="727" t="s">
        <v>1354</v>
      </c>
      <c r="J310" s="639">
        <f>'Diesel Scenarios_(X)'!J309*('Black Carbon_(X)'!$C$13)</f>
        <v>0</v>
      </c>
      <c r="K310" s="639">
        <f>'Diesel Scenarios_(X)'!K309*('Black Carbon_(X)'!$C$13)</f>
        <v>0</v>
      </c>
      <c r="L310" s="640">
        <f>'Diesel Scenarios_(X)'!L309*('Black Carbon_(X)'!$C$13)</f>
        <v>0</v>
      </c>
      <c r="P310" s="727" t="s">
        <v>1354</v>
      </c>
      <c r="Q310" s="639">
        <f>'Diesel Scenarios_(X)'!Q309*('Black Carbon_(X)'!$C$12)</f>
        <v>4.6153846153846151E-5</v>
      </c>
      <c r="R310" s="639">
        <f>'Diesel Scenarios_(X)'!R309*('Black Carbon_(X)'!$C$12)</f>
        <v>4.6153846153846151E-5</v>
      </c>
      <c r="S310" s="640">
        <f>'Diesel Scenarios_(X)'!S309*('Black Carbon_(X)'!$C$12)</f>
        <v>2.616740088105727E-4</v>
      </c>
      <c r="W310" s="727" t="s">
        <v>1354</v>
      </c>
      <c r="X310" s="639">
        <f>'Diesel Scenarios_(X)'!X309*('Black Carbon_(X)'!$C$12)</f>
        <v>6.972972972972973E-6</v>
      </c>
      <c r="Y310" s="639">
        <f>'Diesel Scenarios_(X)'!Y309*('Black Carbon_(X)'!$C$12)</f>
        <v>6.972972972972973E-6</v>
      </c>
      <c r="Z310" s="640">
        <f>'Diesel Scenarios_(X)'!Z309*('Black Carbon_(X)'!$C$12)</f>
        <v>3.6705069124423953E-5</v>
      </c>
    </row>
    <row r="311" spans="9:26" x14ac:dyDescent="0.25">
      <c r="I311" s="645" t="s">
        <v>290</v>
      </c>
      <c r="J311" s="496">
        <v>2.8423800566638747E-4</v>
      </c>
      <c r="K311" s="496">
        <v>2.8423800566638747E-4</v>
      </c>
      <c r="L311" s="638">
        <v>2.8423800566638747E-4</v>
      </c>
      <c r="P311" s="645" t="s">
        <v>290</v>
      </c>
      <c r="Q311" s="496">
        <v>0</v>
      </c>
      <c r="R311" s="496">
        <v>0</v>
      </c>
      <c r="S311" s="638">
        <v>0</v>
      </c>
      <c r="W311" s="645" t="s">
        <v>290</v>
      </c>
      <c r="X311" s="495">
        <v>0</v>
      </c>
      <c r="Y311" s="495">
        <v>0</v>
      </c>
      <c r="Z311" s="667">
        <v>0</v>
      </c>
    </row>
    <row r="312" spans="9:26" x14ac:dyDescent="0.25">
      <c r="I312" s="647" t="s">
        <v>342</v>
      </c>
      <c r="J312" s="496">
        <v>1.4211900283319373E-4</v>
      </c>
      <c r="K312" s="496">
        <v>1.4211900283319373E-4</v>
      </c>
      <c r="L312" s="638">
        <v>1.4211900283319373E-4</v>
      </c>
      <c r="P312" s="647" t="s">
        <v>342</v>
      </c>
      <c r="Q312" s="496">
        <v>7.1794871794871786E-3</v>
      </c>
      <c r="R312" s="496">
        <v>7.1794871794871786E-3</v>
      </c>
      <c r="S312" s="638">
        <v>6.343612334801762E-3</v>
      </c>
      <c r="W312" s="647" t="s">
        <v>342</v>
      </c>
      <c r="X312" s="495">
        <v>1.1351351351351351E-3</v>
      </c>
      <c r="Y312" s="495">
        <v>1.1891891891891893E-3</v>
      </c>
      <c r="Z312" s="667">
        <v>1E-3</v>
      </c>
    </row>
    <row r="313" spans="9:26" x14ac:dyDescent="0.25">
      <c r="I313" s="647" t="s">
        <v>597</v>
      </c>
      <c r="J313" s="496">
        <v>3.5529750708298434E-5</v>
      </c>
      <c r="K313" s="496">
        <v>3.5529750708298434E-5</v>
      </c>
      <c r="L313" s="638">
        <v>3.5529750708298434E-5</v>
      </c>
      <c r="P313" s="647" t="s">
        <v>597</v>
      </c>
      <c r="Q313" s="496">
        <v>6.6666666666666671E-3</v>
      </c>
      <c r="R313" s="496">
        <v>6.6666666666666671E-3</v>
      </c>
      <c r="S313" s="638">
        <v>5.8149779735682822E-3</v>
      </c>
      <c r="W313" s="647" t="s">
        <v>597</v>
      </c>
      <c r="X313" s="495">
        <v>9.1891891891891894E-4</v>
      </c>
      <c r="Y313" s="495">
        <v>1.0270270270270271E-3</v>
      </c>
      <c r="Z313" s="667">
        <v>8.1566820276497687E-4</v>
      </c>
    </row>
  </sheetData>
  <pageMargins left="0.7" right="0.7" top="0.75" bottom="0.75" header="0.3" footer="0.3"/>
  <pageSetup orientation="portrait" horizontalDpi="1200" verticalDpi="1200"/>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H13"/>
  <sheetViews>
    <sheetView workbookViewId="0"/>
  </sheetViews>
  <sheetFormatPr defaultColWidth="8.85546875" defaultRowHeight="15" x14ac:dyDescent="0.25"/>
  <cols>
    <col min="1" max="1" width="23.140625" customWidth="1"/>
    <col min="2" max="2" width="23.85546875" customWidth="1"/>
  </cols>
  <sheetData>
    <row r="1" spans="1:8" ht="20.25" x14ac:dyDescent="0.3">
      <c r="A1" t="s">
        <v>849</v>
      </c>
      <c r="H1" s="318" t="s">
        <v>838</v>
      </c>
    </row>
    <row r="2" spans="1:8" ht="18" x14ac:dyDescent="0.35">
      <c r="A2" s="71" t="s">
        <v>769</v>
      </c>
      <c r="B2" s="71" t="s">
        <v>770</v>
      </c>
      <c r="C2" s="71" t="s">
        <v>771</v>
      </c>
    </row>
    <row r="3" spans="1:8" x14ac:dyDescent="0.25">
      <c r="A3" s="251" t="s">
        <v>772</v>
      </c>
      <c r="B3" s="166">
        <v>1.5</v>
      </c>
      <c r="C3" s="166">
        <v>0.06</v>
      </c>
    </row>
    <row r="4" spans="1:8" x14ac:dyDescent="0.25">
      <c r="A4" s="251" t="s">
        <v>773</v>
      </c>
      <c r="B4" s="166">
        <v>2.7</v>
      </c>
      <c r="C4" s="166">
        <v>0.03</v>
      </c>
      <c r="D4" t="s">
        <v>1291</v>
      </c>
    </row>
    <row r="5" spans="1:8" x14ac:dyDescent="0.25">
      <c r="A5" s="251" t="s">
        <v>434</v>
      </c>
      <c r="B5" s="166">
        <v>0.6</v>
      </c>
      <c r="C5" s="166">
        <v>0.53</v>
      </c>
    </row>
    <row r="6" spans="1:8" x14ac:dyDescent="0.25">
      <c r="A6" s="251" t="s">
        <v>774</v>
      </c>
      <c r="B6" s="166">
        <v>9</v>
      </c>
      <c r="C6" s="166">
        <v>0.05</v>
      </c>
      <c r="D6" t="s">
        <v>1293</v>
      </c>
    </row>
    <row r="9" spans="1:8" x14ac:dyDescent="0.25">
      <c r="A9" t="s">
        <v>849</v>
      </c>
    </row>
    <row r="10" spans="1:8" ht="18" x14ac:dyDescent="0.35">
      <c r="A10" s="254" t="s">
        <v>769</v>
      </c>
      <c r="B10" s="255" t="s">
        <v>775</v>
      </c>
      <c r="C10" s="254" t="s">
        <v>770</v>
      </c>
      <c r="D10" s="254" t="s">
        <v>771</v>
      </c>
    </row>
    <row r="11" spans="1:8" x14ac:dyDescent="0.25">
      <c r="A11" s="256" t="s">
        <v>377</v>
      </c>
      <c r="B11" s="256" t="s">
        <v>776</v>
      </c>
      <c r="C11" s="257">
        <v>0.2</v>
      </c>
      <c r="D11" s="257">
        <v>0.77</v>
      </c>
      <c r="E11" t="s">
        <v>1030</v>
      </c>
    </row>
    <row r="12" spans="1:8" x14ac:dyDescent="0.25">
      <c r="A12" s="256" t="s">
        <v>434</v>
      </c>
      <c r="B12" s="256" t="s">
        <v>777</v>
      </c>
      <c r="C12" s="257">
        <v>0.3</v>
      </c>
      <c r="D12" s="257">
        <v>0.74</v>
      </c>
      <c r="E12" t="s">
        <v>1369</v>
      </c>
    </row>
    <row r="13" spans="1:8" x14ac:dyDescent="0.25">
      <c r="A13" s="256" t="s">
        <v>772</v>
      </c>
      <c r="B13" s="256" t="s">
        <v>1210</v>
      </c>
      <c r="C13" s="257">
        <v>2.5</v>
      </c>
      <c r="D13" s="257">
        <v>0.1</v>
      </c>
    </row>
  </sheetData>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253"/>
  <sheetViews>
    <sheetView topLeftCell="A42" zoomScale="85" zoomScaleNormal="85" workbookViewId="0">
      <selection activeCell="I230" sqref="I230"/>
    </sheetView>
  </sheetViews>
  <sheetFormatPr defaultRowHeight="15" x14ac:dyDescent="0.25"/>
  <cols>
    <col min="1" max="1" width="44.140625" customWidth="1"/>
    <col min="2" max="2" width="12.28515625" bestFit="1" customWidth="1"/>
    <col min="3" max="3" width="12.42578125" customWidth="1"/>
    <col min="4" max="4" width="11.28515625" bestFit="1" customWidth="1"/>
    <col min="5" max="5" width="12.140625" bestFit="1" customWidth="1"/>
    <col min="6" max="6" width="9.42578125" customWidth="1"/>
  </cols>
  <sheetData>
    <row r="1" spans="1:9" ht="15.75" x14ac:dyDescent="0.25">
      <c r="A1" s="788" t="s">
        <v>1417</v>
      </c>
    </row>
    <row r="2" spans="1:9" x14ac:dyDescent="0.25">
      <c r="A2" t="s">
        <v>1423</v>
      </c>
    </row>
    <row r="5" spans="1:9" x14ac:dyDescent="0.25">
      <c r="A5" s="202" t="s">
        <v>1467</v>
      </c>
      <c r="I5" t="s">
        <v>1419</v>
      </c>
    </row>
    <row r="6" spans="1:9" x14ac:dyDescent="0.25">
      <c r="A6" s="809" t="s">
        <v>1418</v>
      </c>
      <c r="B6" s="811" t="s">
        <v>59</v>
      </c>
      <c r="C6" s="811" t="s">
        <v>71</v>
      </c>
      <c r="D6" s="811" t="s">
        <v>63</v>
      </c>
      <c r="E6" s="811" t="s">
        <v>22</v>
      </c>
      <c r="F6" s="185" t="s">
        <v>1503</v>
      </c>
    </row>
    <row r="7" spans="1:9" x14ac:dyDescent="0.25">
      <c r="A7" s="787" t="s">
        <v>650</v>
      </c>
      <c r="B7" s="181">
        <v>2.6</v>
      </c>
      <c r="C7" t="s">
        <v>1424</v>
      </c>
      <c r="D7" s="181" t="s">
        <v>1461</v>
      </c>
      <c r="E7" s="182"/>
    </row>
    <row r="8" spans="1:9" x14ac:dyDescent="0.25">
      <c r="A8" s="787" t="s">
        <v>1420</v>
      </c>
      <c r="B8" s="181">
        <v>0.14000000000000001</v>
      </c>
      <c r="C8" t="s">
        <v>1424</v>
      </c>
      <c r="D8" s="181" t="s">
        <v>1461</v>
      </c>
      <c r="E8" s="182"/>
    </row>
    <row r="9" spans="1:9" x14ac:dyDescent="0.25">
      <c r="A9" s="787" t="s">
        <v>1422</v>
      </c>
      <c r="B9" s="181">
        <v>0.3</v>
      </c>
      <c r="C9" t="s">
        <v>1424</v>
      </c>
      <c r="D9" s="181" t="s">
        <v>1461</v>
      </c>
      <c r="E9" s="182"/>
    </row>
    <row r="10" spans="1:9" x14ac:dyDescent="0.25">
      <c r="A10" s="787" t="s">
        <v>1449</v>
      </c>
      <c r="B10" s="181">
        <v>1.4999999999999999E-2</v>
      </c>
      <c r="C10" t="s">
        <v>1424</v>
      </c>
      <c r="D10" s="181" t="s">
        <v>1461</v>
      </c>
      <c r="E10" s="182"/>
      <c r="F10" s="810"/>
    </row>
    <row r="11" spans="1:9" x14ac:dyDescent="0.25">
      <c r="E11" s="810"/>
      <c r="F11" s="810"/>
    </row>
    <row r="12" spans="1:9" x14ac:dyDescent="0.25">
      <c r="A12" s="809" t="s">
        <v>1421</v>
      </c>
      <c r="E12" s="810"/>
      <c r="F12" s="810"/>
    </row>
    <row r="13" spans="1:9" x14ac:dyDescent="0.25">
      <c r="A13" s="787" t="s">
        <v>650</v>
      </c>
      <c r="B13" s="181">
        <v>2.6</v>
      </c>
      <c r="C13" t="s">
        <v>1424</v>
      </c>
      <c r="D13" s="181" t="s">
        <v>1462</v>
      </c>
      <c r="E13" s="810"/>
      <c r="F13" s="810"/>
    </row>
    <row r="14" spans="1:9" x14ac:dyDescent="0.25">
      <c r="A14" s="787" t="s">
        <v>1420</v>
      </c>
      <c r="B14" s="181">
        <v>0.14000000000000001</v>
      </c>
      <c r="C14" t="s">
        <v>1424</v>
      </c>
      <c r="D14" s="181" t="s">
        <v>1462</v>
      </c>
      <c r="E14" s="810"/>
      <c r="F14" s="810"/>
    </row>
    <row r="15" spans="1:9" x14ac:dyDescent="0.25">
      <c r="A15" s="787" t="s">
        <v>1422</v>
      </c>
      <c r="B15" s="181">
        <v>2.6</v>
      </c>
      <c r="C15" t="s">
        <v>1424</v>
      </c>
      <c r="D15" s="181" t="s">
        <v>1462</v>
      </c>
      <c r="E15" s="810"/>
      <c r="F15" s="810"/>
    </row>
    <row r="16" spans="1:9" x14ac:dyDescent="0.25">
      <c r="A16" s="787" t="s">
        <v>1449</v>
      </c>
      <c r="B16" s="181">
        <v>0.03</v>
      </c>
      <c r="C16" t="s">
        <v>1424</v>
      </c>
      <c r="D16" s="181" t="s">
        <v>1462</v>
      </c>
      <c r="E16" s="182"/>
      <c r="F16" s="810"/>
    </row>
    <row r="17" spans="1:6" x14ac:dyDescent="0.25">
      <c r="A17" s="787"/>
      <c r="B17" s="181"/>
      <c r="D17" s="181"/>
      <c r="E17" s="182"/>
      <c r="F17" s="810"/>
    </row>
    <row r="18" spans="1:6" x14ac:dyDescent="0.25">
      <c r="F18" s="810"/>
    </row>
    <row r="19" spans="1:6" x14ac:dyDescent="0.25">
      <c r="A19" s="813" t="s">
        <v>1466</v>
      </c>
      <c r="F19" s="810"/>
    </row>
    <row r="20" spans="1:6" x14ac:dyDescent="0.25">
      <c r="A20" t="s">
        <v>1464</v>
      </c>
      <c r="B20">
        <v>0.36699999999999999</v>
      </c>
      <c r="C20" t="s">
        <v>1522</v>
      </c>
      <c r="D20" t="s">
        <v>1469</v>
      </c>
      <c r="F20" s="810"/>
    </row>
    <row r="21" spans="1:6" x14ac:dyDescent="0.25">
      <c r="F21" s="810"/>
    </row>
    <row r="22" spans="1:6" x14ac:dyDescent="0.25">
      <c r="A22" t="s">
        <v>1523</v>
      </c>
      <c r="B22">
        <v>0.87</v>
      </c>
      <c r="C22" t="s">
        <v>1450</v>
      </c>
      <c r="D22" t="s">
        <v>1476</v>
      </c>
      <c r="F22" s="810"/>
    </row>
    <row r="23" spans="1:6" x14ac:dyDescent="0.25">
      <c r="A23" t="s">
        <v>1525</v>
      </c>
      <c r="B23">
        <f>44/12</f>
        <v>3.6666666666666665</v>
      </c>
      <c r="C23" t="s">
        <v>1450</v>
      </c>
      <c r="D23" t="s">
        <v>1476</v>
      </c>
      <c r="F23" s="810"/>
    </row>
    <row r="24" spans="1:6" x14ac:dyDescent="0.25">
      <c r="F24" s="810"/>
    </row>
    <row r="25" spans="1:6" x14ac:dyDescent="0.25">
      <c r="A25" t="s">
        <v>1470</v>
      </c>
      <c r="B25">
        <v>0.3</v>
      </c>
      <c r="C25" t="s">
        <v>1450</v>
      </c>
      <c r="D25" t="s">
        <v>1473</v>
      </c>
      <c r="F25" s="810"/>
    </row>
    <row r="26" spans="1:6" x14ac:dyDescent="0.25">
      <c r="A26" t="s">
        <v>1472</v>
      </c>
      <c r="B26">
        <v>15</v>
      </c>
      <c r="C26" t="s">
        <v>1471</v>
      </c>
      <c r="D26" t="s">
        <v>1483</v>
      </c>
      <c r="F26" s="810"/>
    </row>
    <row r="27" spans="1:6" x14ac:dyDescent="0.25">
      <c r="A27" t="s">
        <v>1480</v>
      </c>
      <c r="B27">
        <f>B26/(10^4)</f>
        <v>1.5E-3</v>
      </c>
      <c r="C27" t="s">
        <v>1474</v>
      </c>
      <c r="F27" s="810"/>
    </row>
    <row r="28" spans="1:6" x14ac:dyDescent="0.25">
      <c r="A28" t="s">
        <v>1526</v>
      </c>
      <c r="B28">
        <v>0.01</v>
      </c>
      <c r="C28" t="s">
        <v>1450</v>
      </c>
      <c r="D28" t="s">
        <v>1477</v>
      </c>
      <c r="F28" s="810"/>
    </row>
    <row r="29" spans="1:6" x14ac:dyDescent="0.25">
      <c r="A29" t="s">
        <v>1527</v>
      </c>
      <c r="B29">
        <v>2</v>
      </c>
      <c r="C29" t="s">
        <v>1528</v>
      </c>
      <c r="D29" t="s">
        <v>1477</v>
      </c>
      <c r="F29" s="810"/>
    </row>
    <row r="30" spans="1:6" x14ac:dyDescent="0.25">
      <c r="F30" s="810"/>
    </row>
    <row r="31" spans="1:6" x14ac:dyDescent="0.25">
      <c r="A31" t="s">
        <v>1451</v>
      </c>
      <c r="B31">
        <v>0.97</v>
      </c>
      <c r="C31" t="s">
        <v>1450</v>
      </c>
      <c r="D31" t="s">
        <v>1460</v>
      </c>
      <c r="F31" s="810"/>
    </row>
    <row r="32" spans="1:6" x14ac:dyDescent="0.25">
      <c r="A32" t="s">
        <v>1452</v>
      </c>
      <c r="B32">
        <f>1-B31</f>
        <v>3.0000000000000027E-2</v>
      </c>
      <c r="C32" t="s">
        <v>1450</v>
      </c>
      <c r="D32" t="s">
        <v>1460</v>
      </c>
      <c r="F32" s="810"/>
    </row>
    <row r="33" spans="1:6" x14ac:dyDescent="0.25">
      <c r="F33" s="810"/>
    </row>
    <row r="34" spans="1:6" x14ac:dyDescent="0.25">
      <c r="A34" s="809" t="s">
        <v>1418</v>
      </c>
      <c r="F34" s="810"/>
    </row>
    <row r="35" spans="1:6" x14ac:dyDescent="0.25">
      <c r="A35" s="229" t="s">
        <v>1475</v>
      </c>
      <c r="B35">
        <f>(B20*'Conversions_(X)'!C17-B8)*B22*B23</f>
        <v>530.59652800000015</v>
      </c>
      <c r="C35" t="s">
        <v>1424</v>
      </c>
      <c r="D35" t="s">
        <v>1476</v>
      </c>
      <c r="F35" s="826" t="s">
        <v>1521</v>
      </c>
    </row>
    <row r="36" spans="1:6" x14ac:dyDescent="0.25">
      <c r="A36" s="229" t="s">
        <v>1491</v>
      </c>
      <c r="B36">
        <f>(B20*'Conversions_(X)'!C17*(1-B25)-B8)*B28*B27*B29</f>
        <v>3.4916951999999996E-3</v>
      </c>
      <c r="C36" t="s">
        <v>1424</v>
      </c>
      <c r="D36" t="s">
        <v>1477</v>
      </c>
      <c r="F36" s="826" t="s">
        <v>1521</v>
      </c>
    </row>
    <row r="37" spans="1:6" x14ac:dyDescent="0.25">
      <c r="A37" s="229"/>
      <c r="F37" s="810"/>
    </row>
    <row r="38" spans="1:6" x14ac:dyDescent="0.25">
      <c r="A38" s="809" t="s">
        <v>1421</v>
      </c>
      <c r="F38" s="810"/>
    </row>
    <row r="39" spans="1:6" x14ac:dyDescent="0.25">
      <c r="A39" s="229" t="s">
        <v>1475</v>
      </c>
      <c r="B39">
        <f>(B20*'Conversions_(X)'!C17-B14)*B22*B23</f>
        <v>530.59652800000015</v>
      </c>
      <c r="C39" t="s">
        <v>1424</v>
      </c>
      <c r="D39" t="s">
        <v>1476</v>
      </c>
      <c r="F39" s="826" t="s">
        <v>1521</v>
      </c>
    </row>
    <row r="40" spans="1:6" x14ac:dyDescent="0.25">
      <c r="A40" s="229" t="s">
        <v>1491</v>
      </c>
      <c r="B40">
        <f>(B20*'Conversions_(X)'!C17*(1-B25)-B14)*B28*B27*B29</f>
        <v>3.4916951999999996E-3</v>
      </c>
      <c r="C40" t="s">
        <v>1424</v>
      </c>
      <c r="D40" t="s">
        <v>1477</v>
      </c>
      <c r="F40" s="826" t="s">
        <v>1521</v>
      </c>
    </row>
    <row r="41" spans="1:6" x14ac:dyDescent="0.25">
      <c r="A41" s="809"/>
      <c r="F41" s="810"/>
    </row>
    <row r="42" spans="1:6" x14ac:dyDescent="0.25">
      <c r="F42" s="810"/>
    </row>
    <row r="43" spans="1:6" x14ac:dyDescent="0.25">
      <c r="A43" s="814" t="s">
        <v>1468</v>
      </c>
      <c r="F43" s="810"/>
    </row>
    <row r="44" spans="1:6" x14ac:dyDescent="0.25">
      <c r="A44" s="809" t="s">
        <v>1418</v>
      </c>
      <c r="B44" s="811" t="s">
        <v>59</v>
      </c>
      <c r="C44" s="811" t="s">
        <v>71</v>
      </c>
      <c r="D44" s="811" t="s">
        <v>63</v>
      </c>
      <c r="E44" s="811" t="s">
        <v>22</v>
      </c>
      <c r="F44" s="817" t="s">
        <v>1503</v>
      </c>
    </row>
    <row r="45" spans="1:6" x14ac:dyDescent="0.25">
      <c r="A45" s="787" t="s">
        <v>650</v>
      </c>
      <c r="B45" s="802">
        <f>(B7/g_per_kg)/($B$20/lb_per_kg)</f>
        <v>1.5618579882307403E-2</v>
      </c>
      <c r="C45" t="s">
        <v>1425</v>
      </c>
      <c r="E45" s="317"/>
      <c r="F45" s="826" t="s">
        <v>1529</v>
      </c>
    </row>
    <row r="46" spans="1:6" x14ac:dyDescent="0.25">
      <c r="A46" s="787" t="s">
        <v>1420</v>
      </c>
      <c r="B46" s="158">
        <f>(B8/g_per_kg)/($B$20/lb_per_kg)</f>
        <v>8.4100045520116794E-4</v>
      </c>
      <c r="C46" t="s">
        <v>1426</v>
      </c>
      <c r="E46" s="317"/>
      <c r="F46" s="810"/>
    </row>
    <row r="47" spans="1:6" x14ac:dyDescent="0.25">
      <c r="A47" s="787" t="s">
        <v>1422</v>
      </c>
      <c r="B47" s="802">
        <f>(B9/g_per_kg)/($B$20/lb_per_kg)</f>
        <v>1.802143832573931E-3</v>
      </c>
      <c r="C47" t="s">
        <v>1427</v>
      </c>
      <c r="E47" s="317"/>
      <c r="F47" s="810"/>
    </row>
    <row r="48" spans="1:6" x14ac:dyDescent="0.25">
      <c r="A48" s="787" t="s">
        <v>1449</v>
      </c>
      <c r="B48" s="158">
        <f>(B10/g_per_kg)/($B$20/lb_per_kg)</f>
        <v>9.010719162869655E-5</v>
      </c>
      <c r="C48" t="s">
        <v>1428</v>
      </c>
      <c r="E48" s="317"/>
      <c r="F48" s="810"/>
    </row>
    <row r="49" spans="1:9" x14ac:dyDescent="0.25">
      <c r="A49" s="787" t="s">
        <v>1453</v>
      </c>
      <c r="B49" s="802">
        <f>B48*B31</f>
        <v>8.7403975879835657E-5</v>
      </c>
      <c r="C49" t="s">
        <v>1458</v>
      </c>
      <c r="E49" s="317"/>
      <c r="F49" s="810"/>
    </row>
    <row r="50" spans="1:9" x14ac:dyDescent="0.25">
      <c r="A50" s="787" t="s">
        <v>1454</v>
      </c>
      <c r="B50" s="158">
        <f>B48*B32</f>
        <v>2.7032157488608991E-6</v>
      </c>
      <c r="C50" t="s">
        <v>1457</v>
      </c>
      <c r="E50" s="810"/>
      <c r="F50" s="810"/>
    </row>
    <row r="51" spans="1:9" x14ac:dyDescent="0.25">
      <c r="A51" s="787" t="s">
        <v>1455</v>
      </c>
      <c r="B51" s="802">
        <f>B50-(B50*B31)</f>
        <v>8.10964724658269E-8</v>
      </c>
      <c r="C51" t="s">
        <v>1459</v>
      </c>
      <c r="F51" s="810"/>
    </row>
    <row r="52" spans="1:9" x14ac:dyDescent="0.25">
      <c r="A52" s="229" t="s">
        <v>1475</v>
      </c>
      <c r="B52" s="802">
        <f>(B35/g_per_kg)/($B$20/lb_per_kg)</f>
        <v>3.1873708684011381</v>
      </c>
      <c r="C52" t="s">
        <v>1479</v>
      </c>
      <c r="E52" s="317"/>
      <c r="F52" s="810"/>
    </row>
    <row r="53" spans="1:9" x14ac:dyDescent="0.25">
      <c r="A53" s="229" t="s">
        <v>687</v>
      </c>
      <c r="B53" s="802">
        <f>(B36/g_per_kg)/($B$20/lb_per_kg)</f>
        <v>2.097512323302666E-5</v>
      </c>
      <c r="C53" t="s">
        <v>1478</v>
      </c>
      <c r="E53" s="317"/>
      <c r="F53" s="810"/>
    </row>
    <row r="54" spans="1:9" x14ac:dyDescent="0.25">
      <c r="B54" s="154"/>
      <c r="E54" s="810"/>
      <c r="F54" s="810"/>
    </row>
    <row r="55" spans="1:9" x14ac:dyDescent="0.25">
      <c r="A55" s="809" t="s">
        <v>1421</v>
      </c>
      <c r="B55" s="154"/>
      <c r="E55" s="810"/>
      <c r="F55" s="810"/>
    </row>
    <row r="56" spans="1:9" x14ac:dyDescent="0.25">
      <c r="A56" s="787" t="s">
        <v>650</v>
      </c>
      <c r="B56" s="802">
        <f>(B13/g_per_kg)/($B$20/lb_per_kg)</f>
        <v>1.5618579882307403E-2</v>
      </c>
      <c r="C56" t="s">
        <v>1425</v>
      </c>
      <c r="E56" s="810"/>
      <c r="F56" s="810"/>
    </row>
    <row r="57" spans="1:9" x14ac:dyDescent="0.25">
      <c r="A57" s="787" t="s">
        <v>1420</v>
      </c>
      <c r="B57" s="158">
        <f>(B14/g_per_kg)/($B$20/lb_per_kg)</f>
        <v>8.4100045520116794E-4</v>
      </c>
      <c r="C57" t="s">
        <v>1426</v>
      </c>
      <c r="E57" s="810"/>
      <c r="F57" s="810"/>
      <c r="I57" t="s">
        <v>1444</v>
      </c>
    </row>
    <row r="58" spans="1:9" x14ac:dyDescent="0.25">
      <c r="A58" s="787" t="s">
        <v>1422</v>
      </c>
      <c r="B58" s="802">
        <f>(B15/g_per_kg)/($B$20/lb_per_kg)</f>
        <v>1.5618579882307403E-2</v>
      </c>
      <c r="C58" t="s">
        <v>1427</v>
      </c>
      <c r="E58" s="810"/>
      <c r="F58" s="810"/>
    </row>
    <row r="59" spans="1:9" x14ac:dyDescent="0.25">
      <c r="A59" s="787" t="s">
        <v>1449</v>
      </c>
      <c r="B59" s="158">
        <f>(B16/g_per_kg)/($B$20/lb_per_kg)</f>
        <v>1.802143832573931E-4</v>
      </c>
      <c r="C59" t="s">
        <v>1428</v>
      </c>
      <c r="E59" s="810"/>
      <c r="F59" s="810"/>
    </row>
    <row r="60" spans="1:9" x14ac:dyDescent="0.25">
      <c r="A60" s="787" t="s">
        <v>1456</v>
      </c>
      <c r="B60" s="802">
        <f>B59*B31</f>
        <v>1.7480795175967131E-4</v>
      </c>
      <c r="C60" t="s">
        <v>1458</v>
      </c>
      <c r="E60" s="810"/>
    </row>
    <row r="61" spans="1:9" x14ac:dyDescent="0.25">
      <c r="A61" s="787" t="s">
        <v>1454</v>
      </c>
      <c r="B61" s="158">
        <f>B59*B32</f>
        <v>5.4064314977217981E-6</v>
      </c>
      <c r="C61" t="s">
        <v>1457</v>
      </c>
      <c r="E61" s="810"/>
    </row>
    <row r="62" spans="1:9" x14ac:dyDescent="0.25">
      <c r="A62" s="787" t="s">
        <v>1455</v>
      </c>
      <c r="B62" s="802">
        <f>B61-(B61*B31)</f>
        <v>1.621929449316538E-7</v>
      </c>
      <c r="C62" t="s">
        <v>1459</v>
      </c>
    </row>
    <row r="63" spans="1:9" x14ac:dyDescent="0.25">
      <c r="A63" s="229" t="s">
        <v>1475</v>
      </c>
      <c r="B63" s="802">
        <f>(B39/g_per_kg)/($B$20/lb_per_kg)</f>
        <v>3.1873708684011381</v>
      </c>
      <c r="C63" t="s">
        <v>1479</v>
      </c>
    </row>
    <row r="64" spans="1:9" x14ac:dyDescent="0.25">
      <c r="A64" s="229" t="s">
        <v>687</v>
      </c>
      <c r="B64" s="802">
        <f>(B40/g_per_kg)/($B$20/lb_per_kg)</f>
        <v>2.097512323302666E-5</v>
      </c>
      <c r="C64" t="s">
        <v>1478</v>
      </c>
    </row>
    <row r="67" spans="1:4" x14ac:dyDescent="0.25">
      <c r="A67" s="813" t="s">
        <v>1505</v>
      </c>
    </row>
    <row r="68" spans="1:4" x14ac:dyDescent="0.25">
      <c r="A68" s="809" t="s">
        <v>1502</v>
      </c>
      <c r="C68" t="s">
        <v>1530</v>
      </c>
    </row>
    <row r="69" spans="1:4" x14ac:dyDescent="0.25">
      <c r="A69" s="815" t="s">
        <v>984</v>
      </c>
      <c r="B69" s="154">
        <v>7.2239089140112373E-7</v>
      </c>
      <c r="C69" t="s">
        <v>90</v>
      </c>
      <c r="D69" t="str">
        <f t="shared" ref="D69:D88" si="0">CONCATENATE("kg ",A69," /kg ULSD")</f>
        <v>kg 1_3_But /kg ULSD</v>
      </c>
    </row>
    <row r="70" spans="1:4" x14ac:dyDescent="0.25">
      <c r="A70" t="s">
        <v>987</v>
      </c>
      <c r="B70" s="158">
        <v>2.6235167923007564E-8</v>
      </c>
      <c r="C70" t="s">
        <v>90</v>
      </c>
      <c r="D70" t="str">
        <f t="shared" si="0"/>
        <v>kg Ace_ene  /kg ULSD</v>
      </c>
    </row>
    <row r="71" spans="1:4" x14ac:dyDescent="0.25">
      <c r="A71" t="s">
        <v>985</v>
      </c>
      <c r="B71" s="158">
        <v>9.348588006367485E-8</v>
      </c>
      <c r="C71" t="s">
        <v>90</v>
      </c>
      <c r="D71" t="str">
        <f t="shared" si="0"/>
        <v>kg Ace_ylene  /kg ULSD</v>
      </c>
    </row>
    <row r="72" spans="1:4" x14ac:dyDescent="0.25">
      <c r="A72" t="s">
        <v>986</v>
      </c>
      <c r="B72" s="158">
        <v>1.4170685772497751E-5</v>
      </c>
      <c r="C72" t="s">
        <v>90</v>
      </c>
      <c r="D72" t="str">
        <f t="shared" si="0"/>
        <v>kg Ace_yde  /kg ULSD</v>
      </c>
    </row>
    <row r="73" spans="1:4" x14ac:dyDescent="0.25">
      <c r="A73" t="s">
        <v>586</v>
      </c>
      <c r="B73" s="158">
        <v>1.7089810090691551E-6</v>
      </c>
      <c r="C73" t="s">
        <v>90</v>
      </c>
      <c r="D73" t="str">
        <f t="shared" si="0"/>
        <v>kg Acrolein   /kg ULSD</v>
      </c>
    </row>
    <row r="74" spans="1:4" x14ac:dyDescent="0.25">
      <c r="A74" t="s">
        <v>587</v>
      </c>
      <c r="B74" s="158">
        <v>1.2932829257820632E-3</v>
      </c>
      <c r="C74" t="s">
        <v>90</v>
      </c>
      <c r="D74" t="str">
        <f t="shared" si="0"/>
        <v>kg Aldehydes  /kg ULSD</v>
      </c>
    </row>
    <row r="75" spans="1:4" x14ac:dyDescent="0.25">
      <c r="A75" t="s">
        <v>588</v>
      </c>
      <c r="B75" s="158">
        <v>3.45491295887494E-8</v>
      </c>
      <c r="C75" t="s">
        <v>90</v>
      </c>
      <c r="D75" t="str">
        <f t="shared" si="0"/>
        <v>kg Anthracene  /kg ULSD</v>
      </c>
    </row>
    <row r="76" spans="1:4" x14ac:dyDescent="0.25">
      <c r="A76" t="s">
        <v>589</v>
      </c>
      <c r="B76" s="158">
        <v>0</v>
      </c>
      <c r="D76" t="str">
        <f t="shared" si="0"/>
        <v>kg Arsenic  /kg ULSD</v>
      </c>
    </row>
    <row r="77" spans="1:4" x14ac:dyDescent="0.25">
      <c r="A77" t="s">
        <v>590</v>
      </c>
      <c r="B77" s="158">
        <v>1.7237613853638071E-5</v>
      </c>
      <c r="C77" t="s">
        <v>90</v>
      </c>
      <c r="D77" t="str">
        <f t="shared" si="0"/>
        <v>kg Benzene  /kg ULSD</v>
      </c>
    </row>
    <row r="78" spans="1:4" x14ac:dyDescent="0.25">
      <c r="A78" t="s">
        <v>988</v>
      </c>
      <c r="B78" s="158">
        <v>3.1038790218769509E-8</v>
      </c>
      <c r="C78" t="s">
        <v>90</v>
      </c>
      <c r="D78" t="str">
        <f t="shared" si="0"/>
        <v>kg Benz_cene /kg ULSD</v>
      </c>
    </row>
    <row r="79" spans="1:4" x14ac:dyDescent="0.25">
      <c r="A79" t="s">
        <v>991</v>
      </c>
      <c r="B79" s="158">
        <v>3.473388429243255E-9</v>
      </c>
      <c r="C79" t="s">
        <v>90</v>
      </c>
      <c r="D79" t="str">
        <f t="shared" si="0"/>
        <v>kg Benz_pyr  /kg ULSD</v>
      </c>
    </row>
    <row r="80" spans="1:4" x14ac:dyDescent="0.25">
      <c r="A80" t="s">
        <v>989</v>
      </c>
      <c r="B80" s="158">
        <v>1.8309191135000349E-9</v>
      </c>
      <c r="C80" t="s">
        <v>90</v>
      </c>
      <c r="D80" t="str">
        <f t="shared" si="0"/>
        <v>kg Benz_b_fluor /kg ULSD</v>
      </c>
    </row>
    <row r="81" spans="1:4" x14ac:dyDescent="0.25">
      <c r="A81" t="s">
        <v>990</v>
      </c>
      <c r="B81" s="158">
        <v>9.0345050101061276E-9</v>
      </c>
      <c r="C81" t="s">
        <v>90</v>
      </c>
      <c r="D81" t="str">
        <f t="shared" si="0"/>
        <v>kg Benz_per /kg ULSD</v>
      </c>
    </row>
    <row r="82" spans="1:4" x14ac:dyDescent="0.25">
      <c r="A82" t="s">
        <v>992</v>
      </c>
      <c r="B82" s="158">
        <v>2.863697907088854E-9</v>
      </c>
      <c r="C82" t="s">
        <v>90</v>
      </c>
      <c r="D82" t="str">
        <f t="shared" si="0"/>
        <v>kg Benz_k_fluor /kg ULSD</v>
      </c>
    </row>
    <row r="83" spans="1:4" x14ac:dyDescent="0.25">
      <c r="A83" t="s">
        <v>313</v>
      </c>
      <c r="B83" s="158">
        <v>0</v>
      </c>
      <c r="D83" t="str">
        <f t="shared" si="0"/>
        <v>kg Beryllium /kg ULSD</v>
      </c>
    </row>
    <row r="84" spans="1:4" x14ac:dyDescent="0.25">
      <c r="A84" t="s">
        <v>319</v>
      </c>
      <c r="B84" s="158">
        <v>0</v>
      </c>
      <c r="D84" t="str">
        <f t="shared" si="0"/>
        <v>kg Cadmium /kg ULSD</v>
      </c>
    </row>
    <row r="85" spans="1:4" x14ac:dyDescent="0.25">
      <c r="A85" t="s">
        <v>700</v>
      </c>
      <c r="B85" s="158">
        <v>1.2846069514266617E-4</v>
      </c>
      <c r="D85" t="str">
        <f t="shared" si="0"/>
        <v>kg CH4 /kg ULSD</v>
      </c>
    </row>
    <row r="86" spans="1:4" x14ac:dyDescent="0.25">
      <c r="A86" t="s">
        <v>326</v>
      </c>
      <c r="B86" s="158">
        <v>0</v>
      </c>
      <c r="D86" t="str">
        <f t="shared" si="0"/>
        <v>kg Chromium /kg ULSD</v>
      </c>
    </row>
    <row r="87" spans="1:4" x14ac:dyDescent="0.25">
      <c r="A87" t="s">
        <v>273</v>
      </c>
      <c r="B87" s="158">
        <v>6.521841040015261E-9</v>
      </c>
      <c r="C87" t="s">
        <v>90</v>
      </c>
      <c r="D87" t="str">
        <f t="shared" si="0"/>
        <v>kg Chrysene /kg ULSD</v>
      </c>
    </row>
    <row r="88" spans="1:4" x14ac:dyDescent="0.25">
      <c r="A88" t="s">
        <v>470</v>
      </c>
      <c r="B88" s="158">
        <v>0</v>
      </c>
      <c r="D88" t="str">
        <f t="shared" si="0"/>
        <v>kg Copper /kg ULSD</v>
      </c>
    </row>
    <row r="89" spans="1:4" x14ac:dyDescent="0.25">
      <c r="A89" t="s">
        <v>265</v>
      </c>
      <c r="B89" s="158">
        <v>1.8475470368315188E-2</v>
      </c>
      <c r="D89" t="str">
        <f t="shared" ref="D89:D126" si="1">CONCATENATE("kg ",A89," /kg ULSD")</f>
        <v>kg CO /kg ULSD</v>
      </c>
    </row>
    <row r="90" spans="1:4" x14ac:dyDescent="0.25">
      <c r="A90" t="s">
        <v>320</v>
      </c>
      <c r="B90" s="158">
        <v>3.1989846278210283</v>
      </c>
      <c r="D90" t="str">
        <f t="shared" si="1"/>
        <v>kg CO2 /kg ULSD</v>
      </c>
    </row>
    <row r="91" spans="1:4" x14ac:dyDescent="0.25">
      <c r="A91" t="s">
        <v>993</v>
      </c>
      <c r="B91" s="158">
        <v>1.0771199224727754E-8</v>
      </c>
      <c r="C91" t="s">
        <v>90</v>
      </c>
      <c r="D91" t="str">
        <f t="shared" si="1"/>
        <v>kg Dib_anth /kg ULSD</v>
      </c>
    </row>
    <row r="92" spans="1:4" x14ac:dyDescent="0.25">
      <c r="A92" t="s">
        <v>994</v>
      </c>
      <c r="B92" s="158">
        <v>0</v>
      </c>
      <c r="C92" t="s">
        <v>90</v>
      </c>
      <c r="D92" t="str">
        <f t="shared" si="1"/>
        <v>kg Ethyl_b /kg ULSD</v>
      </c>
    </row>
    <row r="93" spans="1:4" x14ac:dyDescent="0.25">
      <c r="A93" t="s">
        <v>996</v>
      </c>
      <c r="B93" s="158">
        <v>1.4059832950287859E-7</v>
      </c>
      <c r="C93" t="s">
        <v>90</v>
      </c>
      <c r="D93" t="str">
        <f t="shared" si="1"/>
        <v>kg Fluoran /kg ULSD</v>
      </c>
    </row>
    <row r="94" spans="1:4" x14ac:dyDescent="0.25">
      <c r="A94" t="s">
        <v>995</v>
      </c>
      <c r="B94" s="158">
        <v>5.394837347548034E-7</v>
      </c>
      <c r="C94" t="s">
        <v>90</v>
      </c>
      <c r="D94" t="str">
        <f t="shared" si="1"/>
        <v>kg Fluor /kg ULSD</v>
      </c>
    </row>
    <row r="95" spans="1:4" x14ac:dyDescent="0.25">
      <c r="A95" t="s">
        <v>997</v>
      </c>
      <c r="B95" s="158">
        <v>2.1801055034611922E-5</v>
      </c>
      <c r="C95" t="s">
        <v>90</v>
      </c>
      <c r="D95" t="str">
        <f t="shared" si="1"/>
        <v>kg Form /kg ULSD</v>
      </c>
    </row>
    <row r="96" spans="1:4" x14ac:dyDescent="0.25">
      <c r="A96" t="s">
        <v>928</v>
      </c>
      <c r="B96" s="158">
        <v>0</v>
      </c>
      <c r="C96" t="s">
        <v>90</v>
      </c>
      <c r="D96" t="str">
        <f t="shared" si="1"/>
        <v>kg HC /kg ULSD</v>
      </c>
    </row>
    <row r="97" spans="1:4" x14ac:dyDescent="0.25">
      <c r="A97" t="s">
        <v>998</v>
      </c>
      <c r="B97" s="158">
        <v>6.9283013881181959E-9</v>
      </c>
      <c r="C97" t="s">
        <v>90</v>
      </c>
      <c r="D97" t="str">
        <f t="shared" si="1"/>
        <v>kg Ind_pyr /kg ULSD</v>
      </c>
    </row>
    <row r="98" spans="1:4" x14ac:dyDescent="0.25">
      <c r="A98" t="s">
        <v>999</v>
      </c>
      <c r="B98" s="158">
        <v>5.2655090549698288E-6</v>
      </c>
      <c r="C98" t="s">
        <v>90</v>
      </c>
      <c r="D98" t="str">
        <f t="shared" si="1"/>
        <v>kg Iso_xylene /kg ULSD</v>
      </c>
    </row>
    <row r="99" spans="1:4" x14ac:dyDescent="0.25">
      <c r="A99" t="s">
        <v>328</v>
      </c>
      <c r="B99" s="158">
        <v>0</v>
      </c>
      <c r="D99" t="str">
        <f t="shared" si="1"/>
        <v>kg Lead /kg ULSD</v>
      </c>
    </row>
    <row r="100" spans="1:4" x14ac:dyDescent="0.25">
      <c r="A100" t="s">
        <v>330</v>
      </c>
      <c r="B100" s="158">
        <v>0</v>
      </c>
      <c r="D100" t="str">
        <f t="shared" si="1"/>
        <v>kg Manganese /kg ULSD</v>
      </c>
    </row>
    <row r="101" spans="1:4" x14ac:dyDescent="0.25">
      <c r="A101" t="s">
        <v>332</v>
      </c>
      <c r="B101" s="158">
        <v>5.5685067690101979E-9</v>
      </c>
      <c r="D101" t="str">
        <f t="shared" si="1"/>
        <v>kg Mercury /kg ULSD</v>
      </c>
    </row>
    <row r="102" spans="1:4" x14ac:dyDescent="0.25">
      <c r="A102" t="s">
        <v>701</v>
      </c>
      <c r="B102" s="158">
        <v>2.5065501491251939E-5</v>
      </c>
      <c r="D102" t="str">
        <f t="shared" si="1"/>
        <v>kg N2O /kg ULSD</v>
      </c>
    </row>
    <row r="103" spans="1:4" x14ac:dyDescent="0.25">
      <c r="A103" t="s">
        <v>1000</v>
      </c>
      <c r="B103" s="158">
        <v>1.566719887233128E-6</v>
      </c>
      <c r="C103" t="s">
        <v>90</v>
      </c>
      <c r="D103" t="str">
        <f t="shared" si="1"/>
        <v>kg Naph /kg ULSD</v>
      </c>
    </row>
    <row r="104" spans="1:4" x14ac:dyDescent="0.25">
      <c r="A104" t="s">
        <v>294</v>
      </c>
      <c r="B104" s="158">
        <v>0</v>
      </c>
      <c r="D104" t="str">
        <f t="shared" si="1"/>
        <v>kg NH3 /kg ULSD</v>
      </c>
    </row>
    <row r="105" spans="1:4" x14ac:dyDescent="0.25">
      <c r="A105" t="s">
        <v>334</v>
      </c>
      <c r="B105" s="158">
        <v>0</v>
      </c>
      <c r="D105" t="str">
        <f t="shared" si="1"/>
        <v>kg Nickel /kg ULSD</v>
      </c>
    </row>
    <row r="106" spans="1:4" x14ac:dyDescent="0.25">
      <c r="A106" t="s">
        <v>721</v>
      </c>
      <c r="B106" s="158">
        <v>8.194543069047304E-2</v>
      </c>
      <c r="D106" t="str">
        <f t="shared" si="1"/>
        <v>kg NO /kg ULSD</v>
      </c>
    </row>
    <row r="107" spans="1:4" x14ac:dyDescent="0.25">
      <c r="A107" t="s">
        <v>720</v>
      </c>
      <c r="B107" s="158">
        <v>3.8944470207759466E-3</v>
      </c>
      <c r="D107" t="str">
        <f t="shared" si="1"/>
        <v>kg NO2 /kg ULSD</v>
      </c>
    </row>
    <row r="108" spans="1:4" x14ac:dyDescent="0.25">
      <c r="A108" t="s">
        <v>1351</v>
      </c>
      <c r="B108" s="158">
        <v>8.5839877711249027E-2</v>
      </c>
      <c r="D108" t="str">
        <f t="shared" si="1"/>
        <v>kg NOx /kg ULSD</v>
      </c>
    </row>
    <row r="109" spans="1:4" x14ac:dyDescent="0.25">
      <c r="A109" t="s">
        <v>1001</v>
      </c>
      <c r="B109" s="158">
        <v>5.4317882882846642E-7</v>
      </c>
      <c r="C109" t="s">
        <v>90</v>
      </c>
      <c r="D109" t="str">
        <f t="shared" si="1"/>
        <v>kg Phen /kg ULSD</v>
      </c>
    </row>
    <row r="110" spans="1:4" x14ac:dyDescent="0.25">
      <c r="A110" t="s">
        <v>1034</v>
      </c>
      <c r="B110" s="158">
        <v>0.77916743303298486</v>
      </c>
      <c r="D110" t="str">
        <f t="shared" si="1"/>
        <v>kg PM10_Great /kg ULSD</v>
      </c>
    </row>
    <row r="111" spans="1:4" x14ac:dyDescent="0.25">
      <c r="A111" t="s">
        <v>1037</v>
      </c>
      <c r="B111" s="158">
        <v>0</v>
      </c>
      <c r="D111" t="str">
        <f t="shared" si="1"/>
        <v>kg PM2.5_PM10 /kg ULSD</v>
      </c>
    </row>
    <row r="112" spans="1:4" x14ac:dyDescent="0.25">
      <c r="A112" t="s">
        <v>930</v>
      </c>
      <c r="B112" s="158">
        <v>6.0400576204107347E-3</v>
      </c>
      <c r="D112" t="str">
        <f t="shared" si="1"/>
        <v>kg PM2.5 /kg ULSD</v>
      </c>
    </row>
    <row r="113" spans="1:4" x14ac:dyDescent="0.25">
      <c r="A113" t="s">
        <v>1039</v>
      </c>
      <c r="B113" s="158">
        <v>4.6508443677162658E-3</v>
      </c>
      <c r="D113" t="str">
        <f t="shared" si="1"/>
        <v>kg BC /kg ULSD</v>
      </c>
    </row>
    <row r="114" spans="1:4" x14ac:dyDescent="0.25">
      <c r="A114" t="s">
        <v>1040</v>
      </c>
      <c r="B114" s="158">
        <v>9.3016887354325324E-4</v>
      </c>
      <c r="D114" t="str">
        <f t="shared" si="1"/>
        <v>kg OC /kg ULSD</v>
      </c>
    </row>
    <row r="115" spans="1:4" x14ac:dyDescent="0.25">
      <c r="A115" t="s">
        <v>1004</v>
      </c>
      <c r="B115" s="158">
        <v>3.1038790218769515E-6</v>
      </c>
      <c r="C115" t="s">
        <v>90</v>
      </c>
      <c r="D115" t="str">
        <f t="shared" si="1"/>
        <v>kg PAH /kg ULSD</v>
      </c>
    </row>
    <row r="116" spans="1:4" x14ac:dyDescent="0.25">
      <c r="A116" t="s">
        <v>1002</v>
      </c>
      <c r="B116" s="158">
        <v>4.766671355025318E-5</v>
      </c>
      <c r="C116" t="s">
        <v>90</v>
      </c>
      <c r="D116" t="str">
        <f t="shared" si="1"/>
        <v>kg Prop /kg ULSD</v>
      </c>
    </row>
    <row r="117" spans="1:4" x14ac:dyDescent="0.25">
      <c r="A117" t="s">
        <v>426</v>
      </c>
      <c r="B117" s="158">
        <v>8.8312748360546606E-8</v>
      </c>
      <c r="C117" t="s">
        <v>90</v>
      </c>
      <c r="D117" t="str">
        <f t="shared" si="1"/>
        <v>kg Pyrene /kg ULSD</v>
      </c>
    </row>
    <row r="118" spans="1:4" x14ac:dyDescent="0.25">
      <c r="A118" t="s">
        <v>357</v>
      </c>
      <c r="B118" s="158">
        <v>0</v>
      </c>
      <c r="D118" t="str">
        <f t="shared" si="1"/>
        <v>kg Selenium /kg ULSD</v>
      </c>
    </row>
    <row r="119" spans="1:4" x14ac:dyDescent="0.25">
      <c r="A119" t="s">
        <v>359</v>
      </c>
      <c r="B119" s="158">
        <v>0</v>
      </c>
      <c r="D119" t="str">
        <f t="shared" si="1"/>
        <v>kg SO2 /kg ULSD</v>
      </c>
    </row>
    <row r="120" spans="1:4" x14ac:dyDescent="0.25">
      <c r="A120" t="s">
        <v>1201</v>
      </c>
      <c r="B120" s="158">
        <v>0</v>
      </c>
      <c r="D120" t="str">
        <f t="shared" si="1"/>
        <v>kg SO3 /kg ULSD</v>
      </c>
    </row>
    <row r="121" spans="1:4" x14ac:dyDescent="0.25">
      <c r="A121" t="s">
        <v>1003</v>
      </c>
      <c r="B121" s="158">
        <v>5.6421244124777933E-3</v>
      </c>
      <c r="D121" t="str">
        <f t="shared" si="1"/>
        <v>kg SOX /kg ULSD</v>
      </c>
    </row>
    <row r="122" spans="1:4" x14ac:dyDescent="0.25">
      <c r="A122" t="s">
        <v>600</v>
      </c>
      <c r="B122" s="158">
        <v>7.0064668396764519E-3</v>
      </c>
      <c r="D122" t="str">
        <f t="shared" si="1"/>
        <v>kg TOC  /kg ULSD</v>
      </c>
    </row>
    <row r="123" spans="1:4" x14ac:dyDescent="0.25">
      <c r="A123" t="s">
        <v>1356</v>
      </c>
      <c r="B123" s="158">
        <v>0</v>
      </c>
      <c r="C123" t="s">
        <v>90</v>
      </c>
      <c r="D123" t="str">
        <f t="shared" si="1"/>
        <v>kg TNMOC /kg ULSD</v>
      </c>
    </row>
    <row r="124" spans="1:4" x14ac:dyDescent="0.25">
      <c r="A124" t="s">
        <v>371</v>
      </c>
      <c r="B124" s="158">
        <v>7.5564673806409128E-6</v>
      </c>
      <c r="C124" t="s">
        <v>90</v>
      </c>
      <c r="D124" t="str">
        <f t="shared" si="1"/>
        <v>kg Toluene /kg ULSD</v>
      </c>
    </row>
    <row r="125" spans="1:4" x14ac:dyDescent="0.25">
      <c r="A125" t="s">
        <v>364</v>
      </c>
      <c r="B125" s="158">
        <v>0</v>
      </c>
      <c r="C125" t="s">
        <v>90</v>
      </c>
      <c r="D125" t="str">
        <f t="shared" si="1"/>
        <v>kg VOC /kg ULSD</v>
      </c>
    </row>
    <row r="126" spans="1:4" x14ac:dyDescent="0.25">
      <c r="A126" t="s">
        <v>496</v>
      </c>
      <c r="B126" s="158">
        <v>0</v>
      </c>
      <c r="D126" t="str">
        <f t="shared" si="1"/>
        <v>kg Zinc /kg ULSD</v>
      </c>
    </row>
    <row r="127" spans="1:4" x14ac:dyDescent="0.25">
      <c r="B127" s="158"/>
      <c r="D127" s="812"/>
    </row>
    <row r="128" spans="1:4" x14ac:dyDescent="0.25">
      <c r="B128" s="158"/>
      <c r="D128" s="812"/>
    </row>
    <row r="129" spans="1:4" x14ac:dyDescent="0.25">
      <c r="A129" s="819" t="s">
        <v>1501</v>
      </c>
      <c r="B129" s="820">
        <f>SUMIF(C69:C126,"X",B69:B126)</f>
        <v>1.415621247699609E-3</v>
      </c>
      <c r="D129" s="812"/>
    </row>
    <row r="130" spans="1:4" x14ac:dyDescent="0.25">
      <c r="B130" s="154"/>
      <c r="D130" s="812"/>
    </row>
    <row r="131" spans="1:4" x14ac:dyDescent="0.25">
      <c r="A131" s="815" t="s">
        <v>984</v>
      </c>
      <c r="B131" s="154">
        <f>IF(C131="X",B69/$B$129,0)</f>
        <v>5.1029955404739247E-4</v>
      </c>
      <c r="C131" t="s">
        <v>90</v>
      </c>
      <c r="D131" t="s">
        <v>1504</v>
      </c>
    </row>
    <row r="132" spans="1:4" x14ac:dyDescent="0.25">
      <c r="A132" t="s">
        <v>987</v>
      </c>
      <c r="B132" s="154">
        <f t="shared" ref="B132:B188" si="2">IF(C132="X",B70/$B$129,0)</f>
        <v>1.8532618075378447E-5</v>
      </c>
      <c r="C132" t="s">
        <v>90</v>
      </c>
      <c r="D132" t="s">
        <v>1504</v>
      </c>
    </row>
    <row r="133" spans="1:4" x14ac:dyDescent="0.25">
      <c r="A133" t="s">
        <v>985</v>
      </c>
      <c r="B133" s="154">
        <f t="shared" si="2"/>
        <v>6.6038765817897859E-5</v>
      </c>
      <c r="C133" t="s">
        <v>90</v>
      </c>
      <c r="D133" t="s">
        <v>1504</v>
      </c>
    </row>
    <row r="134" spans="1:4" x14ac:dyDescent="0.25">
      <c r="A134" t="s">
        <v>986</v>
      </c>
      <c r="B134" s="154">
        <f t="shared" si="2"/>
        <v>1.0010223988602305E-2</v>
      </c>
      <c r="C134" t="s">
        <v>90</v>
      </c>
      <c r="D134" t="s">
        <v>1504</v>
      </c>
    </row>
    <row r="135" spans="1:4" x14ac:dyDescent="0.25">
      <c r="A135" t="s">
        <v>586</v>
      </c>
      <c r="B135" s="154">
        <f t="shared" si="2"/>
        <v>1.20723040279754E-3</v>
      </c>
      <c r="C135" t="s">
        <v>90</v>
      </c>
      <c r="D135" t="s">
        <v>1504</v>
      </c>
    </row>
    <row r="136" spans="1:4" x14ac:dyDescent="0.25">
      <c r="A136" t="s">
        <v>587</v>
      </c>
      <c r="B136" s="154">
        <f t="shared" si="2"/>
        <v>0.91357976427921939</v>
      </c>
      <c r="C136" t="s">
        <v>90</v>
      </c>
      <c r="D136" t="s">
        <v>1504</v>
      </c>
    </row>
    <row r="137" spans="1:4" x14ac:dyDescent="0.25">
      <c r="A137" t="s">
        <v>588</v>
      </c>
      <c r="B137" s="154">
        <f t="shared" si="2"/>
        <v>2.4405630845744858E-5</v>
      </c>
      <c r="C137" t="s">
        <v>90</v>
      </c>
      <c r="D137" t="s">
        <v>1504</v>
      </c>
    </row>
    <row r="138" spans="1:4" x14ac:dyDescent="0.25">
      <c r="A138" t="s">
        <v>589</v>
      </c>
      <c r="B138" s="154">
        <f t="shared" si="2"/>
        <v>0</v>
      </c>
      <c r="D138" t="s">
        <v>1504</v>
      </c>
    </row>
    <row r="139" spans="1:4" x14ac:dyDescent="0.25">
      <c r="A139" t="s">
        <v>590</v>
      </c>
      <c r="B139" s="154">
        <f t="shared" si="2"/>
        <v>1.2176713143893023E-2</v>
      </c>
      <c r="C139" t="s">
        <v>90</v>
      </c>
      <c r="D139" t="s">
        <v>1504</v>
      </c>
    </row>
    <row r="140" spans="1:4" x14ac:dyDescent="0.25">
      <c r="A140" t="s">
        <v>988</v>
      </c>
      <c r="B140" s="154">
        <f t="shared" si="2"/>
        <v>2.1925914342701258E-5</v>
      </c>
      <c r="C140" t="s">
        <v>90</v>
      </c>
      <c r="D140" t="s">
        <v>1504</v>
      </c>
    </row>
    <row r="141" spans="1:4" x14ac:dyDescent="0.25">
      <c r="A141" t="s">
        <v>991</v>
      </c>
      <c r="B141" s="154">
        <f t="shared" si="2"/>
        <v>2.4536142240641886E-6</v>
      </c>
      <c r="C141" t="s">
        <v>90</v>
      </c>
      <c r="D141" t="s">
        <v>1504</v>
      </c>
    </row>
    <row r="142" spans="1:4" x14ac:dyDescent="0.25">
      <c r="A142" t="s">
        <v>989</v>
      </c>
      <c r="B142" s="154">
        <f t="shared" si="2"/>
        <v>1.2933679234295804E-6</v>
      </c>
      <c r="C142" t="s">
        <v>90</v>
      </c>
      <c r="D142" t="s">
        <v>1504</v>
      </c>
    </row>
    <row r="143" spans="1:4" x14ac:dyDescent="0.25">
      <c r="A143" t="s">
        <v>990</v>
      </c>
      <c r="B143" s="154">
        <f t="shared" si="2"/>
        <v>6.3820072104648328E-6</v>
      </c>
      <c r="C143" t="s">
        <v>90</v>
      </c>
      <c r="D143" t="s">
        <v>1504</v>
      </c>
    </row>
    <row r="144" spans="1:4" x14ac:dyDescent="0.25">
      <c r="A144" t="s">
        <v>992</v>
      </c>
      <c r="B144" s="154">
        <f t="shared" si="2"/>
        <v>2.0229266209039855E-6</v>
      </c>
      <c r="C144" t="s">
        <v>90</v>
      </c>
      <c r="D144" t="s">
        <v>1504</v>
      </c>
    </row>
    <row r="145" spans="1:4" x14ac:dyDescent="0.25">
      <c r="A145" t="s">
        <v>313</v>
      </c>
      <c r="B145" s="154">
        <f t="shared" si="2"/>
        <v>0</v>
      </c>
      <c r="D145" t="s">
        <v>1504</v>
      </c>
    </row>
    <row r="146" spans="1:4" x14ac:dyDescent="0.25">
      <c r="A146" t="s">
        <v>319</v>
      </c>
      <c r="B146" s="154">
        <f t="shared" si="2"/>
        <v>0</v>
      </c>
      <c r="D146" t="s">
        <v>1504</v>
      </c>
    </row>
    <row r="147" spans="1:4" x14ac:dyDescent="0.25">
      <c r="A147" t="s">
        <v>700</v>
      </c>
      <c r="B147" s="154">
        <f t="shared" si="2"/>
        <v>0</v>
      </c>
      <c r="D147" t="s">
        <v>1504</v>
      </c>
    </row>
    <row r="148" spans="1:4" x14ac:dyDescent="0.25">
      <c r="A148" t="s">
        <v>326</v>
      </c>
      <c r="B148" s="154">
        <f t="shared" si="2"/>
        <v>0</v>
      </c>
      <c r="D148" t="s">
        <v>1504</v>
      </c>
    </row>
    <row r="149" spans="1:4" x14ac:dyDescent="0.25">
      <c r="A149" t="s">
        <v>273</v>
      </c>
      <c r="B149" s="154">
        <f t="shared" si="2"/>
        <v>4.6070522398652056E-6</v>
      </c>
      <c r="C149" t="s">
        <v>90</v>
      </c>
      <c r="D149" t="s">
        <v>1504</v>
      </c>
    </row>
    <row r="150" spans="1:4" x14ac:dyDescent="0.25">
      <c r="A150" t="s">
        <v>470</v>
      </c>
      <c r="B150" s="154">
        <f t="shared" si="2"/>
        <v>0</v>
      </c>
      <c r="D150" t="s">
        <v>1504</v>
      </c>
    </row>
    <row r="151" spans="1:4" x14ac:dyDescent="0.25">
      <c r="A151" t="s">
        <v>265</v>
      </c>
      <c r="B151" s="154">
        <f t="shared" si="2"/>
        <v>0</v>
      </c>
      <c r="D151" t="s">
        <v>1504</v>
      </c>
    </row>
    <row r="152" spans="1:4" x14ac:dyDescent="0.25">
      <c r="A152" t="s">
        <v>320</v>
      </c>
      <c r="B152" s="154">
        <f t="shared" si="2"/>
        <v>0</v>
      </c>
      <c r="D152" t="s">
        <v>1504</v>
      </c>
    </row>
    <row r="153" spans="1:4" x14ac:dyDescent="0.25">
      <c r="A153" t="s">
        <v>993</v>
      </c>
      <c r="B153" s="154">
        <f t="shared" si="2"/>
        <v>7.6088143224969262E-6</v>
      </c>
      <c r="C153" t="s">
        <v>90</v>
      </c>
      <c r="D153" t="s">
        <v>1504</v>
      </c>
    </row>
    <row r="154" spans="1:4" x14ac:dyDescent="0.25">
      <c r="A154" t="s">
        <v>994</v>
      </c>
      <c r="B154" s="154">
        <f t="shared" si="2"/>
        <v>0</v>
      </c>
      <c r="C154" t="s">
        <v>90</v>
      </c>
      <c r="D154" t="s">
        <v>1504</v>
      </c>
    </row>
    <row r="155" spans="1:4" x14ac:dyDescent="0.25">
      <c r="A155" t="s">
        <v>996</v>
      </c>
      <c r="B155" s="154">
        <f t="shared" si="2"/>
        <v>9.9319171516640858E-5</v>
      </c>
      <c r="C155" t="s">
        <v>90</v>
      </c>
      <c r="D155" t="s">
        <v>1504</v>
      </c>
    </row>
    <row r="156" spans="1:4" x14ac:dyDescent="0.25">
      <c r="A156" t="s">
        <v>995</v>
      </c>
      <c r="B156" s="154">
        <f t="shared" si="2"/>
        <v>3.8109327309933144E-4</v>
      </c>
      <c r="C156" t="s">
        <v>90</v>
      </c>
      <c r="D156" t="s">
        <v>1504</v>
      </c>
    </row>
    <row r="157" spans="1:4" x14ac:dyDescent="0.25">
      <c r="A157" t="s">
        <v>997</v>
      </c>
      <c r="B157" s="154">
        <f t="shared" si="2"/>
        <v>1.5400344597849697E-2</v>
      </c>
      <c r="C157" t="s">
        <v>90</v>
      </c>
      <c r="D157" t="s">
        <v>1504</v>
      </c>
    </row>
    <row r="158" spans="1:4" x14ac:dyDescent="0.25">
      <c r="A158" t="s">
        <v>928</v>
      </c>
      <c r="B158" s="154">
        <f t="shared" si="2"/>
        <v>0</v>
      </c>
      <c r="C158" t="s">
        <v>90</v>
      </c>
      <c r="D158" t="s">
        <v>1504</v>
      </c>
    </row>
    <row r="159" spans="1:4" x14ac:dyDescent="0.25">
      <c r="A159" t="s">
        <v>998</v>
      </c>
      <c r="B159" s="154">
        <f t="shared" si="2"/>
        <v>4.8941773086386755E-6</v>
      </c>
      <c r="C159" t="s">
        <v>90</v>
      </c>
      <c r="D159" t="s">
        <v>1504</v>
      </c>
    </row>
    <row r="160" spans="1:4" x14ac:dyDescent="0.25">
      <c r="A160" t="s">
        <v>999</v>
      </c>
      <c r="B160" s="154">
        <f t="shared" si="2"/>
        <v>3.719574754565393E-3</v>
      </c>
      <c r="C160" t="s">
        <v>90</v>
      </c>
      <c r="D160" t="s">
        <v>1504</v>
      </c>
    </row>
    <row r="161" spans="1:4" x14ac:dyDescent="0.25">
      <c r="A161" t="s">
        <v>328</v>
      </c>
      <c r="B161" s="154">
        <f t="shared" si="2"/>
        <v>0</v>
      </c>
      <c r="D161" t="s">
        <v>1504</v>
      </c>
    </row>
    <row r="162" spans="1:4" x14ac:dyDescent="0.25">
      <c r="A162" t="s">
        <v>330</v>
      </c>
      <c r="B162" s="154">
        <f t="shared" si="2"/>
        <v>0</v>
      </c>
      <c r="D162" t="s">
        <v>1504</v>
      </c>
    </row>
    <row r="163" spans="1:4" x14ac:dyDescent="0.25">
      <c r="A163" t="s">
        <v>332</v>
      </c>
      <c r="B163" s="154">
        <f t="shared" si="2"/>
        <v>0</v>
      </c>
      <c r="D163" t="s">
        <v>1504</v>
      </c>
    </row>
    <row r="164" spans="1:4" x14ac:dyDescent="0.25">
      <c r="A164" t="s">
        <v>701</v>
      </c>
      <c r="B164" s="154">
        <f t="shared" si="2"/>
        <v>0</v>
      </c>
      <c r="D164" t="s">
        <v>1504</v>
      </c>
    </row>
    <row r="165" spans="1:4" x14ac:dyDescent="0.25">
      <c r="A165" t="s">
        <v>1000</v>
      </c>
      <c r="B165" s="154">
        <f t="shared" si="2"/>
        <v>1.1067366287268257E-3</v>
      </c>
      <c r="C165" t="s">
        <v>90</v>
      </c>
      <c r="D165" t="s">
        <v>1504</v>
      </c>
    </row>
    <row r="166" spans="1:4" x14ac:dyDescent="0.25">
      <c r="A166" t="s">
        <v>294</v>
      </c>
      <c r="B166" s="154">
        <f t="shared" si="2"/>
        <v>0</v>
      </c>
      <c r="D166" t="s">
        <v>1504</v>
      </c>
    </row>
    <row r="167" spans="1:4" x14ac:dyDescent="0.25">
      <c r="A167" t="s">
        <v>334</v>
      </c>
      <c r="B167" s="154">
        <f t="shared" si="2"/>
        <v>0</v>
      </c>
      <c r="D167" t="s">
        <v>1504</v>
      </c>
    </row>
    <row r="168" spans="1:4" x14ac:dyDescent="0.25">
      <c r="A168" t="s">
        <v>721</v>
      </c>
      <c r="B168" s="154">
        <f t="shared" si="2"/>
        <v>0</v>
      </c>
      <c r="D168" t="s">
        <v>1504</v>
      </c>
    </row>
    <row r="169" spans="1:4" x14ac:dyDescent="0.25">
      <c r="A169" t="s">
        <v>720</v>
      </c>
      <c r="B169" s="154">
        <f t="shared" si="2"/>
        <v>0</v>
      </c>
      <c r="D169" t="s">
        <v>1504</v>
      </c>
    </row>
    <row r="170" spans="1:4" x14ac:dyDescent="0.25">
      <c r="A170" t="s">
        <v>1351</v>
      </c>
      <c r="B170" s="154">
        <f t="shared" si="2"/>
        <v>0</v>
      </c>
      <c r="D170" t="s">
        <v>1504</v>
      </c>
    </row>
    <row r="171" spans="1:4" x14ac:dyDescent="0.25">
      <c r="A171" t="s">
        <v>1001</v>
      </c>
      <c r="B171" s="154">
        <f t="shared" si="2"/>
        <v>3.8370350099727204E-4</v>
      </c>
      <c r="C171" t="s">
        <v>90</v>
      </c>
      <c r="D171" t="s">
        <v>1504</v>
      </c>
    </row>
    <row r="172" spans="1:4" x14ac:dyDescent="0.25">
      <c r="A172" t="s">
        <v>1034</v>
      </c>
      <c r="B172" s="154">
        <f t="shared" si="2"/>
        <v>0</v>
      </c>
      <c r="D172" t="s">
        <v>1504</v>
      </c>
    </row>
    <row r="173" spans="1:4" x14ac:dyDescent="0.25">
      <c r="A173" t="s">
        <v>1037</v>
      </c>
      <c r="B173" s="154">
        <f t="shared" si="2"/>
        <v>0</v>
      </c>
      <c r="D173" t="s">
        <v>1504</v>
      </c>
    </row>
    <row r="174" spans="1:4" x14ac:dyDescent="0.25">
      <c r="A174" t="s">
        <v>930</v>
      </c>
      <c r="B174" s="154">
        <f t="shared" si="2"/>
        <v>0</v>
      </c>
      <c r="D174" t="s">
        <v>1504</v>
      </c>
    </row>
    <row r="175" spans="1:4" x14ac:dyDescent="0.25">
      <c r="A175" t="s">
        <v>1039</v>
      </c>
      <c r="B175" s="154">
        <f t="shared" si="2"/>
        <v>0</v>
      </c>
      <c r="D175" t="s">
        <v>1504</v>
      </c>
    </row>
    <row r="176" spans="1:4" x14ac:dyDescent="0.25">
      <c r="A176" t="s">
        <v>1040</v>
      </c>
      <c r="B176" s="154">
        <f t="shared" si="2"/>
        <v>0</v>
      </c>
      <c r="D176" t="s">
        <v>1504</v>
      </c>
    </row>
    <row r="177" spans="1:4" x14ac:dyDescent="0.25">
      <c r="A177" t="s">
        <v>1004</v>
      </c>
      <c r="B177" s="154">
        <f t="shared" si="2"/>
        <v>2.1925914342701262E-3</v>
      </c>
      <c r="C177" t="s">
        <v>90</v>
      </c>
      <c r="D177" t="s">
        <v>1504</v>
      </c>
    </row>
    <row r="178" spans="1:4" x14ac:dyDescent="0.25">
      <c r="A178" t="s">
        <v>1002</v>
      </c>
      <c r="B178" s="154">
        <f t="shared" si="2"/>
        <v>3.3671939883434081E-2</v>
      </c>
      <c r="C178" t="s">
        <v>90</v>
      </c>
      <c r="D178" t="s">
        <v>1504</v>
      </c>
    </row>
    <row r="179" spans="1:4" x14ac:dyDescent="0.25">
      <c r="A179" t="s">
        <v>426</v>
      </c>
      <c r="B179" s="154">
        <f t="shared" si="2"/>
        <v>6.2384446760780976E-5</v>
      </c>
      <c r="C179" t="s">
        <v>90</v>
      </c>
      <c r="D179" t="s">
        <v>1504</v>
      </c>
    </row>
    <row r="180" spans="1:4" x14ac:dyDescent="0.25">
      <c r="A180" t="s">
        <v>357</v>
      </c>
      <c r="B180" s="154">
        <f t="shared" si="2"/>
        <v>0</v>
      </c>
      <c r="D180" t="s">
        <v>1504</v>
      </c>
    </row>
    <row r="181" spans="1:4" x14ac:dyDescent="0.25">
      <c r="A181" t="s">
        <v>359</v>
      </c>
      <c r="B181" s="154">
        <f t="shared" si="2"/>
        <v>0</v>
      </c>
      <c r="D181" t="s">
        <v>1504</v>
      </c>
    </row>
    <row r="182" spans="1:4" x14ac:dyDescent="0.25">
      <c r="A182" t="s">
        <v>1201</v>
      </c>
      <c r="B182" s="154">
        <f t="shared" si="2"/>
        <v>0</v>
      </c>
      <c r="D182" t="s">
        <v>1504</v>
      </c>
    </row>
    <row r="183" spans="1:4" x14ac:dyDescent="0.25">
      <c r="A183" t="s">
        <v>1003</v>
      </c>
      <c r="B183" s="154">
        <f t="shared" si="2"/>
        <v>0</v>
      </c>
      <c r="D183" t="s">
        <v>1504</v>
      </c>
    </row>
    <row r="184" spans="1:4" x14ac:dyDescent="0.25">
      <c r="A184" t="s">
        <v>600</v>
      </c>
      <c r="B184" s="154">
        <f t="shared" si="2"/>
        <v>0</v>
      </c>
      <c r="D184" t="s">
        <v>1504</v>
      </c>
    </row>
    <row r="185" spans="1:4" x14ac:dyDescent="0.25">
      <c r="A185" t="s">
        <v>1356</v>
      </c>
      <c r="B185" s="154">
        <f t="shared" si="2"/>
        <v>0</v>
      </c>
      <c r="C185" t="s">
        <v>90</v>
      </c>
      <c r="D185" t="s">
        <v>1504</v>
      </c>
    </row>
    <row r="186" spans="1:4" x14ac:dyDescent="0.25">
      <c r="A186" t="s">
        <v>371</v>
      </c>
      <c r="B186" s="154">
        <f t="shared" si="2"/>
        <v>5.3379160512885817E-3</v>
      </c>
      <c r="C186" t="s">
        <v>90</v>
      </c>
      <c r="D186" t="s">
        <v>1504</v>
      </c>
    </row>
    <row r="187" spans="1:4" x14ac:dyDescent="0.25">
      <c r="A187" t="s">
        <v>364</v>
      </c>
      <c r="B187" s="154">
        <f t="shared" si="2"/>
        <v>0</v>
      </c>
      <c r="C187" t="s">
        <v>90</v>
      </c>
      <c r="D187" t="s">
        <v>1504</v>
      </c>
    </row>
    <row r="188" spans="1:4" x14ac:dyDescent="0.25">
      <c r="A188" t="s">
        <v>496</v>
      </c>
      <c r="B188" s="154">
        <f t="shared" si="2"/>
        <v>0</v>
      </c>
      <c r="D188" t="s">
        <v>1504</v>
      </c>
    </row>
    <row r="189" spans="1:4" x14ac:dyDescent="0.25">
      <c r="B189" s="818"/>
    </row>
    <row r="190" spans="1:4" x14ac:dyDescent="0.25">
      <c r="A190" s="816" t="s">
        <v>1506</v>
      </c>
    </row>
    <row r="191" spans="1:4" x14ac:dyDescent="0.25">
      <c r="A191" s="809" t="s">
        <v>1418</v>
      </c>
    </row>
    <row r="192" spans="1:4" x14ac:dyDescent="0.25">
      <c r="A192" s="815" t="s">
        <v>984</v>
      </c>
      <c r="B192" s="802">
        <f>VLOOKUP(A192,$A$131:$B$188,2,FALSE)*$B$46</f>
        <v>4.2916215724281004E-7</v>
      </c>
      <c r="C192" t="s">
        <v>932</v>
      </c>
    </row>
    <row r="193" spans="1:3" x14ac:dyDescent="0.25">
      <c r="A193" t="s">
        <v>987</v>
      </c>
      <c r="B193" s="802">
        <f t="shared" ref="B193:B221" si="3">VLOOKUP(A193,$A$131:$B$188,2,FALSE)*$B$46</f>
        <v>1.5585940237462668E-8</v>
      </c>
      <c r="C193" t="s">
        <v>932</v>
      </c>
    </row>
    <row r="194" spans="1:3" x14ac:dyDescent="0.25">
      <c r="A194" t="s">
        <v>985</v>
      </c>
      <c r="B194" s="802">
        <f t="shared" si="3"/>
        <v>5.5538632113775431E-8</v>
      </c>
      <c r="C194" t="s">
        <v>932</v>
      </c>
    </row>
    <row r="195" spans="1:3" x14ac:dyDescent="0.25">
      <c r="A195" t="s">
        <v>986</v>
      </c>
      <c r="B195" s="802">
        <f t="shared" si="3"/>
        <v>8.4186029310801894E-6</v>
      </c>
      <c r="C195" t="s">
        <v>932</v>
      </c>
    </row>
    <row r="196" spans="1:3" x14ac:dyDescent="0.25">
      <c r="A196" t="s">
        <v>586</v>
      </c>
      <c r="B196" s="802">
        <f t="shared" si="3"/>
        <v>1.0152813182854205E-6</v>
      </c>
      <c r="C196" t="s">
        <v>932</v>
      </c>
    </row>
    <row r="197" spans="1:3" x14ac:dyDescent="0.25">
      <c r="A197" t="s">
        <v>587</v>
      </c>
      <c r="B197" s="802">
        <f t="shared" si="3"/>
        <v>7.6832099762139919E-4</v>
      </c>
      <c r="C197" t="s">
        <v>932</v>
      </c>
    </row>
    <row r="198" spans="1:3" x14ac:dyDescent="0.25">
      <c r="A198" t="s">
        <v>588</v>
      </c>
      <c r="B198" s="802">
        <f t="shared" si="3"/>
        <v>2.0525146650743091E-8</v>
      </c>
      <c r="C198" t="s">
        <v>932</v>
      </c>
    </row>
    <row r="199" spans="1:3" x14ac:dyDescent="0.25">
      <c r="A199" t="s">
        <v>590</v>
      </c>
      <c r="B199" s="802">
        <f t="shared" si="3"/>
        <v>1.0240621296868077E-5</v>
      </c>
      <c r="C199" t="s">
        <v>932</v>
      </c>
    </row>
    <row r="200" spans="1:3" x14ac:dyDescent="0.25">
      <c r="A200" t="s">
        <v>988</v>
      </c>
      <c r="B200" s="802">
        <f t="shared" si="3"/>
        <v>1.8439703942913576E-8</v>
      </c>
      <c r="C200" t="s">
        <v>932</v>
      </c>
    </row>
    <row r="201" spans="1:3" x14ac:dyDescent="0.25">
      <c r="A201" t="s">
        <v>991</v>
      </c>
      <c r="B201" s="802">
        <f t="shared" si="3"/>
        <v>2.063490679326043E-9</v>
      </c>
      <c r="C201" t="s">
        <v>932</v>
      </c>
    </row>
    <row r="202" spans="1:3" x14ac:dyDescent="0.25">
      <c r="A202" t="s">
        <v>989</v>
      </c>
      <c r="B202" s="802">
        <f t="shared" si="3"/>
        <v>1.0877230123468665E-9</v>
      </c>
      <c r="C202" t="s">
        <v>932</v>
      </c>
    </row>
    <row r="203" spans="1:3" x14ac:dyDescent="0.25">
      <c r="A203" t="s">
        <v>990</v>
      </c>
      <c r="B203" s="802">
        <f t="shared" si="3"/>
        <v>5.3672709690980607E-9</v>
      </c>
      <c r="C203" t="s">
        <v>932</v>
      </c>
    </row>
    <row r="204" spans="1:3" x14ac:dyDescent="0.25">
      <c r="A204" t="s">
        <v>992</v>
      </c>
      <c r="B204" s="802">
        <f t="shared" si="3"/>
        <v>1.7012822090188123E-9</v>
      </c>
      <c r="C204" t="s">
        <v>932</v>
      </c>
    </row>
    <row r="205" spans="1:3" x14ac:dyDescent="0.25">
      <c r="A205" t="s">
        <v>273</v>
      </c>
      <c r="B205" s="802">
        <f t="shared" si="3"/>
        <v>3.874533030862198E-9</v>
      </c>
      <c r="C205" t="s">
        <v>932</v>
      </c>
    </row>
    <row r="206" spans="1:3" x14ac:dyDescent="0.25">
      <c r="A206" t="s">
        <v>993</v>
      </c>
      <c r="B206" s="802">
        <f t="shared" si="3"/>
        <v>6.3990163087610811E-9</v>
      </c>
      <c r="C206" t="s">
        <v>932</v>
      </c>
    </row>
    <row r="207" spans="1:3" x14ac:dyDescent="0.25">
      <c r="A207" t="s">
        <v>994</v>
      </c>
      <c r="B207" s="802">
        <f t="shared" si="3"/>
        <v>0</v>
      </c>
      <c r="C207" t="s">
        <v>932</v>
      </c>
    </row>
    <row r="208" spans="1:3" x14ac:dyDescent="0.25">
      <c r="A208" t="s">
        <v>996</v>
      </c>
      <c r="B208" s="802">
        <f t="shared" si="3"/>
        <v>8.3527468455697831E-8</v>
      </c>
      <c r="C208" t="s">
        <v>932</v>
      </c>
    </row>
    <row r="209" spans="1:3" x14ac:dyDescent="0.25">
      <c r="A209" t="s">
        <v>995</v>
      </c>
      <c r="B209" s="802">
        <f t="shared" si="3"/>
        <v>3.2049961615064076E-7</v>
      </c>
      <c r="C209" t="s">
        <v>932</v>
      </c>
    </row>
    <row r="210" spans="1:3" x14ac:dyDescent="0.25">
      <c r="A210" t="s">
        <v>997</v>
      </c>
      <c r="B210" s="802">
        <f t="shared" si="3"/>
        <v>1.2951696817046442E-5</v>
      </c>
      <c r="C210" t="s">
        <v>932</v>
      </c>
    </row>
    <row r="211" spans="1:3" x14ac:dyDescent="0.25">
      <c r="A211" t="s">
        <v>928</v>
      </c>
      <c r="B211" s="802">
        <f t="shared" si="3"/>
        <v>0</v>
      </c>
      <c r="C211" t="s">
        <v>932</v>
      </c>
    </row>
    <row r="212" spans="1:3" x14ac:dyDescent="0.25">
      <c r="A212" t="s">
        <v>998</v>
      </c>
      <c r="B212" s="802">
        <f t="shared" si="3"/>
        <v>4.1160053444003532E-9</v>
      </c>
      <c r="C212" t="s">
        <v>932</v>
      </c>
    </row>
    <row r="213" spans="1:3" x14ac:dyDescent="0.25">
      <c r="A213" t="s">
        <v>999</v>
      </c>
      <c r="B213" s="802">
        <f t="shared" si="3"/>
        <v>3.1281640617442679E-6</v>
      </c>
      <c r="C213" t="s">
        <v>932</v>
      </c>
    </row>
    <row r="214" spans="1:3" x14ac:dyDescent="0.25">
      <c r="A214" t="s">
        <v>1000</v>
      </c>
      <c r="B214" s="802">
        <f t="shared" si="3"/>
        <v>9.3076600854706638E-7</v>
      </c>
      <c r="C214" t="s">
        <v>932</v>
      </c>
    </row>
    <row r="215" spans="1:3" x14ac:dyDescent="0.25">
      <c r="A215" t="s">
        <v>1001</v>
      </c>
      <c r="B215" s="802">
        <f t="shared" si="3"/>
        <v>3.2269481900098758E-7</v>
      </c>
      <c r="C215" t="s">
        <v>932</v>
      </c>
    </row>
    <row r="216" spans="1:3" x14ac:dyDescent="0.25">
      <c r="A216" t="s">
        <v>1004</v>
      </c>
      <c r="B216" s="802">
        <f t="shared" si="3"/>
        <v>1.8439703942913577E-6</v>
      </c>
      <c r="C216" t="s">
        <v>932</v>
      </c>
    </row>
    <row r="217" spans="1:3" x14ac:dyDescent="0.25">
      <c r="A217" t="s">
        <v>1002</v>
      </c>
      <c r="B217" s="802">
        <f t="shared" si="3"/>
        <v>2.8318116769474422E-5</v>
      </c>
      <c r="C217" t="s">
        <v>932</v>
      </c>
    </row>
    <row r="218" spans="1:3" x14ac:dyDescent="0.25">
      <c r="A218" t="s">
        <v>426</v>
      </c>
      <c r="B218" s="802">
        <f t="shared" si="3"/>
        <v>5.2465348123289826E-8</v>
      </c>
      <c r="C218" t="s">
        <v>932</v>
      </c>
    </row>
    <row r="219" spans="1:3" x14ac:dyDescent="0.25">
      <c r="A219" t="s">
        <v>1356</v>
      </c>
      <c r="B219" s="802">
        <f t="shared" si="3"/>
        <v>0</v>
      </c>
      <c r="C219" t="s">
        <v>932</v>
      </c>
    </row>
    <row r="220" spans="1:3" x14ac:dyDescent="0.25">
      <c r="A220" t="s">
        <v>371</v>
      </c>
      <c r="B220" s="802">
        <f t="shared" si="3"/>
        <v>4.4891898289593183E-6</v>
      </c>
      <c r="C220" t="s">
        <v>932</v>
      </c>
    </row>
    <row r="221" spans="1:3" x14ac:dyDescent="0.25">
      <c r="A221" t="s">
        <v>364</v>
      </c>
      <c r="B221" s="802">
        <f t="shared" si="3"/>
        <v>0</v>
      </c>
      <c r="C221" t="s">
        <v>932</v>
      </c>
    </row>
    <row r="222" spans="1:3" x14ac:dyDescent="0.25">
      <c r="B222" s="154"/>
    </row>
    <row r="223" spans="1:3" x14ac:dyDescent="0.25">
      <c r="A223" s="809" t="s">
        <v>1421</v>
      </c>
    </row>
    <row r="224" spans="1:3" x14ac:dyDescent="0.25">
      <c r="A224" s="815" t="s">
        <v>984</v>
      </c>
      <c r="B224" s="802">
        <f>VLOOKUP(A224,$A$131:$B$188,2,FALSE)*$B$57</f>
        <v>4.2916215724281004E-7</v>
      </c>
      <c r="C224" t="s">
        <v>932</v>
      </c>
    </row>
    <row r="225" spans="1:3" x14ac:dyDescent="0.25">
      <c r="A225" t="s">
        <v>987</v>
      </c>
      <c r="B225" s="802">
        <f t="shared" ref="B225:B253" si="4">VLOOKUP(A225,$A$131:$B$188,2,FALSE)*$B$57</f>
        <v>1.5585940237462668E-8</v>
      </c>
      <c r="C225" t="s">
        <v>932</v>
      </c>
    </row>
    <row r="226" spans="1:3" x14ac:dyDescent="0.25">
      <c r="A226" t="s">
        <v>985</v>
      </c>
      <c r="B226" s="802">
        <f t="shared" si="4"/>
        <v>5.5538632113775431E-8</v>
      </c>
      <c r="C226" t="s">
        <v>932</v>
      </c>
    </row>
    <row r="227" spans="1:3" x14ac:dyDescent="0.25">
      <c r="A227" t="s">
        <v>986</v>
      </c>
      <c r="B227" s="802">
        <f t="shared" si="4"/>
        <v>8.4186029310801894E-6</v>
      </c>
      <c r="C227" t="s">
        <v>932</v>
      </c>
    </row>
    <row r="228" spans="1:3" x14ac:dyDescent="0.25">
      <c r="A228" t="s">
        <v>586</v>
      </c>
      <c r="B228" s="802">
        <f t="shared" si="4"/>
        <v>1.0152813182854205E-6</v>
      </c>
      <c r="C228" t="s">
        <v>932</v>
      </c>
    </row>
    <row r="229" spans="1:3" x14ac:dyDescent="0.25">
      <c r="A229" t="s">
        <v>587</v>
      </c>
      <c r="B229" s="802">
        <f t="shared" si="4"/>
        <v>7.6832099762139919E-4</v>
      </c>
      <c r="C229" t="s">
        <v>932</v>
      </c>
    </row>
    <row r="230" spans="1:3" x14ac:dyDescent="0.25">
      <c r="A230" t="s">
        <v>588</v>
      </c>
      <c r="B230" s="802">
        <f t="shared" si="4"/>
        <v>2.0525146650743091E-8</v>
      </c>
      <c r="C230" t="s">
        <v>932</v>
      </c>
    </row>
    <row r="231" spans="1:3" x14ac:dyDescent="0.25">
      <c r="A231" t="s">
        <v>590</v>
      </c>
      <c r="B231" s="802">
        <f t="shared" si="4"/>
        <v>1.0240621296868077E-5</v>
      </c>
      <c r="C231" t="s">
        <v>932</v>
      </c>
    </row>
    <row r="232" spans="1:3" x14ac:dyDescent="0.25">
      <c r="A232" t="s">
        <v>988</v>
      </c>
      <c r="B232" s="802">
        <f t="shared" si="4"/>
        <v>1.8439703942913576E-8</v>
      </c>
      <c r="C232" t="s">
        <v>932</v>
      </c>
    </row>
    <row r="233" spans="1:3" x14ac:dyDescent="0.25">
      <c r="A233" t="s">
        <v>991</v>
      </c>
      <c r="B233" s="802">
        <f t="shared" si="4"/>
        <v>2.063490679326043E-9</v>
      </c>
      <c r="C233" t="s">
        <v>932</v>
      </c>
    </row>
    <row r="234" spans="1:3" x14ac:dyDescent="0.25">
      <c r="A234" t="s">
        <v>989</v>
      </c>
      <c r="B234" s="802">
        <f t="shared" si="4"/>
        <v>1.0877230123468665E-9</v>
      </c>
      <c r="C234" t="s">
        <v>932</v>
      </c>
    </row>
    <row r="235" spans="1:3" x14ac:dyDescent="0.25">
      <c r="A235" t="s">
        <v>990</v>
      </c>
      <c r="B235" s="802">
        <f t="shared" si="4"/>
        <v>5.3672709690980607E-9</v>
      </c>
      <c r="C235" t="s">
        <v>932</v>
      </c>
    </row>
    <row r="236" spans="1:3" x14ac:dyDescent="0.25">
      <c r="A236" t="s">
        <v>992</v>
      </c>
      <c r="B236" s="802">
        <f t="shared" si="4"/>
        <v>1.7012822090188123E-9</v>
      </c>
      <c r="C236" t="s">
        <v>932</v>
      </c>
    </row>
    <row r="237" spans="1:3" x14ac:dyDescent="0.25">
      <c r="A237" t="s">
        <v>273</v>
      </c>
      <c r="B237" s="802">
        <f t="shared" si="4"/>
        <v>3.874533030862198E-9</v>
      </c>
      <c r="C237" t="s">
        <v>932</v>
      </c>
    </row>
    <row r="238" spans="1:3" x14ac:dyDescent="0.25">
      <c r="A238" t="s">
        <v>993</v>
      </c>
      <c r="B238" s="802">
        <f t="shared" si="4"/>
        <v>6.3990163087610811E-9</v>
      </c>
      <c r="C238" t="s">
        <v>932</v>
      </c>
    </row>
    <row r="239" spans="1:3" x14ac:dyDescent="0.25">
      <c r="A239" t="s">
        <v>994</v>
      </c>
      <c r="B239" s="802">
        <f t="shared" si="4"/>
        <v>0</v>
      </c>
      <c r="C239" t="s">
        <v>932</v>
      </c>
    </row>
    <row r="240" spans="1:3" x14ac:dyDescent="0.25">
      <c r="A240" t="s">
        <v>996</v>
      </c>
      <c r="B240" s="802">
        <f t="shared" si="4"/>
        <v>8.3527468455697831E-8</v>
      </c>
      <c r="C240" t="s">
        <v>932</v>
      </c>
    </row>
    <row r="241" spans="1:9" x14ac:dyDescent="0.25">
      <c r="A241" t="s">
        <v>995</v>
      </c>
      <c r="B241" s="802">
        <f t="shared" si="4"/>
        <v>3.2049961615064076E-7</v>
      </c>
      <c r="C241" t="s">
        <v>932</v>
      </c>
      <c r="I241" t="s">
        <v>1500</v>
      </c>
    </row>
    <row r="242" spans="1:9" x14ac:dyDescent="0.25">
      <c r="A242" t="s">
        <v>997</v>
      </c>
      <c r="B242" s="802">
        <f t="shared" si="4"/>
        <v>1.2951696817046442E-5</v>
      </c>
      <c r="C242" t="s">
        <v>932</v>
      </c>
    </row>
    <row r="243" spans="1:9" x14ac:dyDescent="0.25">
      <c r="A243" t="s">
        <v>928</v>
      </c>
      <c r="B243" s="802">
        <f t="shared" si="4"/>
        <v>0</v>
      </c>
      <c r="C243" t="s">
        <v>932</v>
      </c>
    </row>
    <row r="244" spans="1:9" x14ac:dyDescent="0.25">
      <c r="A244" t="s">
        <v>998</v>
      </c>
      <c r="B244" s="802">
        <f t="shared" si="4"/>
        <v>4.1160053444003532E-9</v>
      </c>
      <c r="C244" t="s">
        <v>932</v>
      </c>
    </row>
    <row r="245" spans="1:9" x14ac:dyDescent="0.25">
      <c r="A245" t="s">
        <v>999</v>
      </c>
      <c r="B245" s="802">
        <f t="shared" si="4"/>
        <v>3.1281640617442679E-6</v>
      </c>
      <c r="C245" t="s">
        <v>932</v>
      </c>
    </row>
    <row r="246" spans="1:9" x14ac:dyDescent="0.25">
      <c r="A246" t="s">
        <v>1000</v>
      </c>
      <c r="B246" s="802">
        <f t="shared" si="4"/>
        <v>9.3076600854706638E-7</v>
      </c>
      <c r="C246" t="s">
        <v>932</v>
      </c>
    </row>
    <row r="247" spans="1:9" x14ac:dyDescent="0.25">
      <c r="A247" t="s">
        <v>1001</v>
      </c>
      <c r="B247" s="802">
        <f t="shared" si="4"/>
        <v>3.2269481900098758E-7</v>
      </c>
      <c r="C247" t="s">
        <v>932</v>
      </c>
    </row>
    <row r="248" spans="1:9" x14ac:dyDescent="0.25">
      <c r="A248" t="s">
        <v>1004</v>
      </c>
      <c r="B248" s="802">
        <f t="shared" si="4"/>
        <v>1.8439703942913577E-6</v>
      </c>
      <c r="C248" t="s">
        <v>932</v>
      </c>
    </row>
    <row r="249" spans="1:9" x14ac:dyDescent="0.25">
      <c r="A249" t="s">
        <v>1002</v>
      </c>
      <c r="B249" s="802">
        <f t="shared" si="4"/>
        <v>2.8318116769474422E-5</v>
      </c>
      <c r="C249" t="s">
        <v>932</v>
      </c>
    </row>
    <row r="250" spans="1:9" x14ac:dyDescent="0.25">
      <c r="A250" t="s">
        <v>426</v>
      </c>
      <c r="B250" s="802">
        <f t="shared" si="4"/>
        <v>5.2465348123289826E-8</v>
      </c>
      <c r="C250" t="s">
        <v>932</v>
      </c>
    </row>
    <row r="251" spans="1:9" x14ac:dyDescent="0.25">
      <c r="A251" t="s">
        <v>1356</v>
      </c>
      <c r="B251" s="802">
        <f t="shared" si="4"/>
        <v>0</v>
      </c>
      <c r="C251" t="s">
        <v>932</v>
      </c>
    </row>
    <row r="252" spans="1:9" x14ac:dyDescent="0.25">
      <c r="A252" t="s">
        <v>371</v>
      </c>
      <c r="B252" s="802">
        <f t="shared" si="4"/>
        <v>4.4891898289593183E-6</v>
      </c>
      <c r="C252" t="s">
        <v>932</v>
      </c>
    </row>
    <row r="253" spans="1:9" x14ac:dyDescent="0.25">
      <c r="A253" t="s">
        <v>364</v>
      </c>
      <c r="B253" s="802">
        <f t="shared" si="4"/>
        <v>0</v>
      </c>
      <c r="C253" t="s">
        <v>932</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200"/>
  <sheetViews>
    <sheetView topLeftCell="A147" zoomScale="70" zoomScaleNormal="70" workbookViewId="0">
      <selection activeCell="D183" sqref="D183"/>
    </sheetView>
  </sheetViews>
  <sheetFormatPr defaultRowHeight="15" x14ac:dyDescent="0.25"/>
  <cols>
    <col min="1" max="1" width="44.140625" customWidth="1"/>
    <col min="2" max="2" width="12.28515625" bestFit="1" customWidth="1"/>
    <col min="4" max="4" width="11.28515625" bestFit="1" customWidth="1"/>
    <col min="5" max="5" width="12.140625" bestFit="1" customWidth="1"/>
    <col min="6" max="6" width="9.42578125" customWidth="1"/>
  </cols>
  <sheetData>
    <row r="1" spans="1:9" ht="15.75" x14ac:dyDescent="0.25">
      <c r="A1" s="187" t="s">
        <v>1508</v>
      </c>
    </row>
    <row r="2" spans="1:9" x14ac:dyDescent="0.25">
      <c r="A2" t="s">
        <v>1423</v>
      </c>
    </row>
    <row r="5" spans="1:9" x14ac:dyDescent="0.25">
      <c r="A5" s="202" t="s">
        <v>1467</v>
      </c>
      <c r="I5" t="s">
        <v>1509</v>
      </c>
    </row>
    <row r="6" spans="1:9" x14ac:dyDescent="0.25">
      <c r="A6" s="809" t="s">
        <v>1507</v>
      </c>
      <c r="B6" s="811" t="s">
        <v>59</v>
      </c>
      <c r="C6" s="811" t="s">
        <v>71</v>
      </c>
      <c r="D6" s="811" t="s">
        <v>63</v>
      </c>
      <c r="E6" s="811" t="s">
        <v>22</v>
      </c>
      <c r="F6" s="808"/>
    </row>
    <row r="7" spans="1:9" x14ac:dyDescent="0.25">
      <c r="A7" s="787" t="s">
        <v>650</v>
      </c>
      <c r="B7" s="181">
        <v>1.5</v>
      </c>
      <c r="C7" t="s">
        <v>1424</v>
      </c>
      <c r="D7" s="181" t="s">
        <v>1510</v>
      </c>
      <c r="E7" s="182"/>
    </row>
    <row r="8" spans="1:9" x14ac:dyDescent="0.25">
      <c r="A8" s="787" t="s">
        <v>1420</v>
      </c>
      <c r="B8" s="181">
        <v>0.14000000000000001</v>
      </c>
      <c r="C8" t="s">
        <v>1424</v>
      </c>
      <c r="D8" s="181" t="s">
        <v>1510</v>
      </c>
      <c r="E8" s="182"/>
    </row>
    <row r="9" spans="1:9" x14ac:dyDescent="0.25">
      <c r="A9" s="787" t="s">
        <v>1422</v>
      </c>
      <c r="B9" s="181">
        <v>1.3</v>
      </c>
      <c r="C9" t="s">
        <v>1424</v>
      </c>
      <c r="D9" s="181" t="s">
        <v>1510</v>
      </c>
      <c r="E9" s="182"/>
    </row>
    <row r="10" spans="1:9" x14ac:dyDescent="0.25">
      <c r="A10" s="787" t="s">
        <v>1449</v>
      </c>
      <c r="B10" s="181">
        <v>0.03</v>
      </c>
      <c r="C10" t="s">
        <v>1424</v>
      </c>
      <c r="D10" s="181" t="s">
        <v>1510</v>
      </c>
      <c r="E10" s="182"/>
      <c r="F10" s="810"/>
    </row>
    <row r="11" spans="1:9" x14ac:dyDescent="0.25">
      <c r="E11" s="810"/>
      <c r="F11" s="810"/>
    </row>
    <row r="12" spans="1:9" x14ac:dyDescent="0.25">
      <c r="F12" s="810"/>
    </row>
    <row r="13" spans="1:9" x14ac:dyDescent="0.25">
      <c r="A13" s="813" t="s">
        <v>1466</v>
      </c>
      <c r="F13" s="810"/>
    </row>
    <row r="14" spans="1:9" x14ac:dyDescent="0.25">
      <c r="A14" t="s">
        <v>1464</v>
      </c>
      <c r="B14">
        <v>0.36699999999999999</v>
      </c>
      <c r="C14" t="s">
        <v>1465</v>
      </c>
      <c r="D14" t="s">
        <v>1469</v>
      </c>
      <c r="F14" s="810"/>
    </row>
    <row r="15" spans="1:9" x14ac:dyDescent="0.25">
      <c r="F15" s="810"/>
    </row>
    <row r="16" spans="1:9" x14ac:dyDescent="0.25">
      <c r="A16" t="s">
        <v>1523</v>
      </c>
      <c r="B16">
        <v>0.87</v>
      </c>
      <c r="C16" t="s">
        <v>1450</v>
      </c>
      <c r="D16" t="s">
        <v>1476</v>
      </c>
      <c r="F16" s="810"/>
    </row>
    <row r="17" spans="1:9" x14ac:dyDescent="0.25">
      <c r="A17" t="s">
        <v>1525</v>
      </c>
      <c r="B17">
        <f>44/12</f>
        <v>3.6666666666666665</v>
      </c>
      <c r="C17" t="s">
        <v>1450</v>
      </c>
      <c r="D17" t="s">
        <v>1476</v>
      </c>
      <c r="F17" s="810"/>
    </row>
    <row r="18" spans="1:9" x14ac:dyDescent="0.25">
      <c r="F18" s="810"/>
    </row>
    <row r="19" spans="1:9" x14ac:dyDescent="0.25">
      <c r="A19" t="s">
        <v>1470</v>
      </c>
      <c r="B19">
        <v>0.3</v>
      </c>
      <c r="C19" t="s">
        <v>1450</v>
      </c>
      <c r="D19" t="s">
        <v>1473</v>
      </c>
      <c r="F19" s="810"/>
    </row>
    <row r="20" spans="1:9" x14ac:dyDescent="0.25">
      <c r="A20" t="s">
        <v>1472</v>
      </c>
      <c r="B20">
        <v>15</v>
      </c>
      <c r="C20" t="s">
        <v>1471</v>
      </c>
      <c r="D20" t="s">
        <v>1483</v>
      </c>
      <c r="F20" s="810"/>
    </row>
    <row r="21" spans="1:9" x14ac:dyDescent="0.25">
      <c r="A21" t="s">
        <v>1480</v>
      </c>
      <c r="B21">
        <f>B20/(10^4)</f>
        <v>1.5E-3</v>
      </c>
      <c r="C21" t="s">
        <v>1474</v>
      </c>
      <c r="F21" s="810"/>
    </row>
    <row r="22" spans="1:9" x14ac:dyDescent="0.25">
      <c r="A22" t="s">
        <v>1526</v>
      </c>
      <c r="B22">
        <v>0.01</v>
      </c>
      <c r="C22" t="s">
        <v>1450</v>
      </c>
      <c r="D22" t="s">
        <v>1477</v>
      </c>
      <c r="F22" s="810"/>
    </row>
    <row r="23" spans="1:9" x14ac:dyDescent="0.25">
      <c r="A23" t="s">
        <v>1527</v>
      </c>
      <c r="B23">
        <v>2</v>
      </c>
      <c r="C23" t="s">
        <v>1528</v>
      </c>
      <c r="D23" t="s">
        <v>1477</v>
      </c>
      <c r="F23" s="810"/>
    </row>
    <row r="24" spans="1:9" x14ac:dyDescent="0.25">
      <c r="F24" s="810"/>
    </row>
    <row r="25" spans="1:9" x14ac:dyDescent="0.25">
      <c r="A25" t="s">
        <v>1451</v>
      </c>
      <c r="B25">
        <v>0.97</v>
      </c>
      <c r="C25" t="s">
        <v>1450</v>
      </c>
      <c r="D25" t="s">
        <v>1460</v>
      </c>
      <c r="F25" s="810"/>
    </row>
    <row r="26" spans="1:9" x14ac:dyDescent="0.25">
      <c r="A26" t="s">
        <v>1452</v>
      </c>
      <c r="B26">
        <f>1-B25</f>
        <v>3.0000000000000027E-2</v>
      </c>
      <c r="C26" t="s">
        <v>1450</v>
      </c>
      <c r="D26" t="s">
        <v>1460</v>
      </c>
      <c r="F26" s="810"/>
    </row>
    <row r="27" spans="1:9" x14ac:dyDescent="0.25">
      <c r="F27" s="810"/>
    </row>
    <row r="28" spans="1:9" x14ac:dyDescent="0.25">
      <c r="A28" s="809" t="s">
        <v>1507</v>
      </c>
      <c r="F28" s="810"/>
    </row>
    <row r="29" spans="1:9" x14ac:dyDescent="0.25">
      <c r="A29" s="229" t="s">
        <v>1475</v>
      </c>
      <c r="B29">
        <f>(B14*'Conversions_(X)'!C17-B8)*B16*B17</f>
        <v>530.59652800000015</v>
      </c>
      <c r="C29" t="s">
        <v>1424</v>
      </c>
      <c r="D29" t="s">
        <v>1476</v>
      </c>
      <c r="F29" s="810"/>
    </row>
    <row r="30" spans="1:9" x14ac:dyDescent="0.25">
      <c r="A30" s="229" t="s">
        <v>1491</v>
      </c>
      <c r="B30">
        <f>(B14*'Conversions_(X)'!C17*(1-B19)-B8)*B22*B21*B23</f>
        <v>3.4916951999999996E-3</v>
      </c>
      <c r="C30" t="s">
        <v>1424</v>
      </c>
      <c r="D30" t="s">
        <v>1477</v>
      </c>
      <c r="F30" s="810"/>
    </row>
    <row r="31" spans="1:9" x14ac:dyDescent="0.25">
      <c r="A31" s="229"/>
      <c r="F31" s="810"/>
    </row>
    <row r="32" spans="1:9" x14ac:dyDescent="0.25">
      <c r="F32" s="810"/>
      <c r="I32" t="s">
        <v>1444</v>
      </c>
    </row>
    <row r="33" spans="1:6" x14ac:dyDescent="0.25">
      <c r="A33" s="814" t="s">
        <v>1468</v>
      </c>
      <c r="F33" s="810"/>
    </row>
    <row r="34" spans="1:6" x14ac:dyDescent="0.25">
      <c r="A34" s="809" t="s">
        <v>1507</v>
      </c>
      <c r="B34" s="811" t="s">
        <v>59</v>
      </c>
      <c r="C34" s="811" t="s">
        <v>71</v>
      </c>
      <c r="D34" s="811" t="s">
        <v>63</v>
      </c>
      <c r="E34" s="811" t="s">
        <v>22</v>
      </c>
      <c r="F34" s="817" t="s">
        <v>1503</v>
      </c>
    </row>
    <row r="35" spans="1:6" x14ac:dyDescent="0.25">
      <c r="A35" s="787" t="s">
        <v>650</v>
      </c>
      <c r="B35" s="802">
        <f>(B7/g_per_kg)/($B$14/lb_per_kg)</f>
        <v>9.0107191628696556E-3</v>
      </c>
      <c r="C35" t="s">
        <v>1425</v>
      </c>
      <c r="E35" s="317"/>
      <c r="F35" s="810"/>
    </row>
    <row r="36" spans="1:6" x14ac:dyDescent="0.25">
      <c r="A36" s="787" t="s">
        <v>1420</v>
      </c>
      <c r="B36" s="158">
        <f>(B8/g_per_kg)/($B$14/lb_per_kg)</f>
        <v>8.4100045520116794E-4</v>
      </c>
      <c r="C36" t="s">
        <v>1426</v>
      </c>
      <c r="E36" s="810"/>
      <c r="F36" s="810"/>
    </row>
    <row r="37" spans="1:6" x14ac:dyDescent="0.25">
      <c r="A37" s="787" t="s">
        <v>1422</v>
      </c>
      <c r="B37" s="802">
        <f>(B9/g_per_kg)/($B$14/lb_per_kg)</f>
        <v>7.8092899411537015E-3</v>
      </c>
      <c r="C37" t="s">
        <v>1427</v>
      </c>
      <c r="E37" s="810"/>
      <c r="F37" s="810"/>
    </row>
    <row r="38" spans="1:6" x14ac:dyDescent="0.25">
      <c r="A38" s="787" t="s">
        <v>1449</v>
      </c>
      <c r="B38" s="158">
        <f>(B10/g_per_kg)/($B$14/lb_per_kg)</f>
        <v>1.802143832573931E-4</v>
      </c>
      <c r="C38" t="s">
        <v>1428</v>
      </c>
      <c r="F38" s="810"/>
    </row>
    <row r="39" spans="1:6" x14ac:dyDescent="0.25">
      <c r="A39" s="787" t="s">
        <v>1453</v>
      </c>
      <c r="B39" s="802">
        <f>B38*B25</f>
        <v>1.7480795175967131E-4</v>
      </c>
      <c r="C39" t="s">
        <v>1458</v>
      </c>
      <c r="E39" s="810"/>
      <c r="F39" s="810"/>
    </row>
    <row r="40" spans="1:6" x14ac:dyDescent="0.25">
      <c r="A40" s="787" t="s">
        <v>1454</v>
      </c>
      <c r="B40" s="158">
        <f>B38*B26</f>
        <v>5.4064314977217981E-6</v>
      </c>
      <c r="C40" t="s">
        <v>1457</v>
      </c>
      <c r="E40" s="810"/>
      <c r="F40" s="810"/>
    </row>
    <row r="41" spans="1:6" x14ac:dyDescent="0.25">
      <c r="A41" s="787" t="s">
        <v>1455</v>
      </c>
      <c r="B41" s="802">
        <f>B40-(B40*B25)</f>
        <v>1.621929449316538E-7</v>
      </c>
      <c r="C41" t="s">
        <v>1459</v>
      </c>
      <c r="F41" s="810"/>
    </row>
    <row r="42" spans="1:6" x14ac:dyDescent="0.25">
      <c r="A42" s="229" t="s">
        <v>1475</v>
      </c>
      <c r="B42" s="802">
        <f>(B29/g_per_kg)/($B$14/lb_per_kg)</f>
        <v>3.1873708684011381</v>
      </c>
      <c r="C42" t="s">
        <v>1479</v>
      </c>
      <c r="F42" s="810"/>
    </row>
    <row r="43" spans="1:6" x14ac:dyDescent="0.25">
      <c r="A43" s="229" t="s">
        <v>687</v>
      </c>
      <c r="B43" s="802">
        <f>(B30/g_per_kg)/($B$14/lb_per_kg)</f>
        <v>2.097512323302666E-5</v>
      </c>
      <c r="C43" t="s">
        <v>1478</v>
      </c>
      <c r="F43" s="810"/>
    </row>
    <row r="44" spans="1:6" x14ac:dyDescent="0.25">
      <c r="B44" s="154"/>
      <c r="E44" s="810"/>
      <c r="F44" s="810"/>
    </row>
    <row r="46" spans="1:6" x14ac:dyDescent="0.25">
      <c r="A46" s="813" t="s">
        <v>1505</v>
      </c>
    </row>
    <row r="47" spans="1:6" x14ac:dyDescent="0.25">
      <c r="A47" s="809" t="s">
        <v>1507</v>
      </c>
    </row>
    <row r="48" spans="1:6" x14ac:dyDescent="0.25">
      <c r="A48" s="815" t="s">
        <v>984</v>
      </c>
      <c r="B48" s="154">
        <v>7.2239089140112373E-7</v>
      </c>
      <c r="C48" t="s">
        <v>90</v>
      </c>
      <c r="D48" t="str">
        <f t="shared" ref="D48:D67" si="0">CONCATENATE("kg ",A48," /kg ULSD")</f>
        <v>kg 1_3_But /kg ULSD</v>
      </c>
    </row>
    <row r="49" spans="1:4" x14ac:dyDescent="0.25">
      <c r="A49" t="s">
        <v>987</v>
      </c>
      <c r="B49" s="158">
        <v>2.6235167923007564E-8</v>
      </c>
      <c r="C49" t="s">
        <v>90</v>
      </c>
      <c r="D49" t="str">
        <f t="shared" si="0"/>
        <v>kg Ace_ene  /kg ULSD</v>
      </c>
    </row>
    <row r="50" spans="1:4" x14ac:dyDescent="0.25">
      <c r="A50" t="s">
        <v>985</v>
      </c>
      <c r="B50" s="158">
        <v>9.348588006367485E-8</v>
      </c>
      <c r="C50" t="s">
        <v>90</v>
      </c>
      <c r="D50" t="str">
        <f t="shared" si="0"/>
        <v>kg Ace_ylene  /kg ULSD</v>
      </c>
    </row>
    <row r="51" spans="1:4" x14ac:dyDescent="0.25">
      <c r="A51" t="s">
        <v>986</v>
      </c>
      <c r="B51" s="158">
        <v>1.4170685772497751E-5</v>
      </c>
      <c r="C51" t="s">
        <v>90</v>
      </c>
      <c r="D51" t="str">
        <f t="shared" si="0"/>
        <v>kg Ace_yde  /kg ULSD</v>
      </c>
    </row>
    <row r="52" spans="1:4" x14ac:dyDescent="0.25">
      <c r="A52" t="s">
        <v>586</v>
      </c>
      <c r="B52" s="158">
        <v>1.7089810090691551E-6</v>
      </c>
      <c r="C52" t="s">
        <v>90</v>
      </c>
      <c r="D52" t="str">
        <f t="shared" si="0"/>
        <v>kg Acrolein   /kg ULSD</v>
      </c>
    </row>
    <row r="53" spans="1:4" x14ac:dyDescent="0.25">
      <c r="A53" t="s">
        <v>587</v>
      </c>
      <c r="B53" s="158">
        <v>1.2932829257820632E-3</v>
      </c>
      <c r="C53" t="s">
        <v>90</v>
      </c>
      <c r="D53" t="str">
        <f t="shared" si="0"/>
        <v>kg Aldehydes  /kg ULSD</v>
      </c>
    </row>
    <row r="54" spans="1:4" x14ac:dyDescent="0.25">
      <c r="A54" t="s">
        <v>588</v>
      </c>
      <c r="B54" s="158">
        <v>3.45491295887494E-8</v>
      </c>
      <c r="C54" t="s">
        <v>90</v>
      </c>
      <c r="D54" t="str">
        <f t="shared" si="0"/>
        <v>kg Anthracene  /kg ULSD</v>
      </c>
    </row>
    <row r="55" spans="1:4" x14ac:dyDescent="0.25">
      <c r="A55" t="s">
        <v>589</v>
      </c>
      <c r="B55" s="158">
        <v>0</v>
      </c>
      <c r="D55" t="str">
        <f t="shared" si="0"/>
        <v>kg Arsenic  /kg ULSD</v>
      </c>
    </row>
    <row r="56" spans="1:4" x14ac:dyDescent="0.25">
      <c r="A56" t="s">
        <v>590</v>
      </c>
      <c r="B56" s="158">
        <v>1.7237613853638071E-5</v>
      </c>
      <c r="C56" t="s">
        <v>90</v>
      </c>
      <c r="D56" t="str">
        <f t="shared" si="0"/>
        <v>kg Benzene  /kg ULSD</v>
      </c>
    </row>
    <row r="57" spans="1:4" x14ac:dyDescent="0.25">
      <c r="A57" t="s">
        <v>988</v>
      </c>
      <c r="B57" s="158">
        <v>3.1038790218769509E-8</v>
      </c>
      <c r="C57" t="s">
        <v>90</v>
      </c>
      <c r="D57" t="str">
        <f t="shared" si="0"/>
        <v>kg Benz_cene /kg ULSD</v>
      </c>
    </row>
    <row r="58" spans="1:4" x14ac:dyDescent="0.25">
      <c r="A58" t="s">
        <v>991</v>
      </c>
      <c r="B58" s="158">
        <v>3.473388429243255E-9</v>
      </c>
      <c r="C58" t="s">
        <v>90</v>
      </c>
      <c r="D58" t="str">
        <f t="shared" si="0"/>
        <v>kg Benz_pyr  /kg ULSD</v>
      </c>
    </row>
    <row r="59" spans="1:4" x14ac:dyDescent="0.25">
      <c r="A59" t="s">
        <v>989</v>
      </c>
      <c r="B59" s="158">
        <v>1.8309191135000349E-9</v>
      </c>
      <c r="C59" t="s">
        <v>90</v>
      </c>
      <c r="D59" t="str">
        <f t="shared" si="0"/>
        <v>kg Benz_b_fluor /kg ULSD</v>
      </c>
    </row>
    <row r="60" spans="1:4" x14ac:dyDescent="0.25">
      <c r="A60" t="s">
        <v>990</v>
      </c>
      <c r="B60" s="158">
        <v>9.0345050101061276E-9</v>
      </c>
      <c r="C60" t="s">
        <v>90</v>
      </c>
      <c r="D60" t="str">
        <f t="shared" si="0"/>
        <v>kg Benz_per /kg ULSD</v>
      </c>
    </row>
    <row r="61" spans="1:4" x14ac:dyDescent="0.25">
      <c r="A61" t="s">
        <v>992</v>
      </c>
      <c r="B61" s="158">
        <v>2.863697907088854E-9</v>
      </c>
      <c r="C61" t="s">
        <v>90</v>
      </c>
      <c r="D61" t="str">
        <f t="shared" si="0"/>
        <v>kg Benz_k_fluor /kg ULSD</v>
      </c>
    </row>
    <row r="62" spans="1:4" x14ac:dyDescent="0.25">
      <c r="A62" t="s">
        <v>313</v>
      </c>
      <c r="B62" s="158">
        <v>0</v>
      </c>
      <c r="D62" t="str">
        <f t="shared" si="0"/>
        <v>kg Beryllium /kg ULSD</v>
      </c>
    </row>
    <row r="63" spans="1:4" x14ac:dyDescent="0.25">
      <c r="A63" t="s">
        <v>319</v>
      </c>
      <c r="B63" s="158">
        <v>0</v>
      </c>
      <c r="D63" t="str">
        <f t="shared" si="0"/>
        <v>kg Cadmium /kg ULSD</v>
      </c>
    </row>
    <row r="64" spans="1:4" x14ac:dyDescent="0.25">
      <c r="A64" t="s">
        <v>700</v>
      </c>
      <c r="B64" s="158">
        <v>1.2846069514266617E-4</v>
      </c>
      <c r="D64" t="str">
        <f t="shared" si="0"/>
        <v>kg CH4 /kg ULSD</v>
      </c>
    </row>
    <row r="65" spans="1:4" x14ac:dyDescent="0.25">
      <c r="A65" t="s">
        <v>326</v>
      </c>
      <c r="B65" s="158">
        <v>0</v>
      </c>
      <c r="D65" t="str">
        <f t="shared" si="0"/>
        <v>kg Chromium /kg ULSD</v>
      </c>
    </row>
    <row r="66" spans="1:4" x14ac:dyDescent="0.25">
      <c r="A66" t="s">
        <v>273</v>
      </c>
      <c r="B66" s="158">
        <v>6.521841040015261E-9</v>
      </c>
      <c r="C66" t="s">
        <v>90</v>
      </c>
      <c r="D66" t="str">
        <f t="shared" si="0"/>
        <v>kg Chrysene /kg ULSD</v>
      </c>
    </row>
    <row r="67" spans="1:4" x14ac:dyDescent="0.25">
      <c r="A67" t="s">
        <v>470</v>
      </c>
      <c r="B67" s="158">
        <v>0</v>
      </c>
      <c r="D67" t="str">
        <f t="shared" si="0"/>
        <v>kg Copper /kg ULSD</v>
      </c>
    </row>
    <row r="68" spans="1:4" x14ac:dyDescent="0.25">
      <c r="A68" t="s">
        <v>265</v>
      </c>
      <c r="B68" s="158">
        <v>1.8475470368315188E-2</v>
      </c>
      <c r="D68" t="str">
        <f t="shared" ref="D68:D105" si="1">CONCATENATE("kg ",A68," /kg ULSD")</f>
        <v>kg CO /kg ULSD</v>
      </c>
    </row>
    <row r="69" spans="1:4" x14ac:dyDescent="0.25">
      <c r="A69" t="s">
        <v>320</v>
      </c>
      <c r="B69" s="158">
        <v>3.1989846278210283</v>
      </c>
      <c r="D69" t="str">
        <f t="shared" si="1"/>
        <v>kg CO2 /kg ULSD</v>
      </c>
    </row>
    <row r="70" spans="1:4" x14ac:dyDescent="0.25">
      <c r="A70" t="s">
        <v>993</v>
      </c>
      <c r="B70" s="158">
        <v>1.0771199224727754E-8</v>
      </c>
      <c r="C70" t="s">
        <v>90</v>
      </c>
      <c r="D70" t="str">
        <f t="shared" si="1"/>
        <v>kg Dib_anth /kg ULSD</v>
      </c>
    </row>
    <row r="71" spans="1:4" x14ac:dyDescent="0.25">
      <c r="A71" t="s">
        <v>994</v>
      </c>
      <c r="B71" s="158">
        <v>0</v>
      </c>
      <c r="C71" t="s">
        <v>90</v>
      </c>
      <c r="D71" t="str">
        <f t="shared" si="1"/>
        <v>kg Ethyl_b /kg ULSD</v>
      </c>
    </row>
    <row r="72" spans="1:4" x14ac:dyDescent="0.25">
      <c r="A72" t="s">
        <v>996</v>
      </c>
      <c r="B72" s="158">
        <v>1.4059832950287859E-7</v>
      </c>
      <c r="C72" t="s">
        <v>90</v>
      </c>
      <c r="D72" t="str">
        <f t="shared" si="1"/>
        <v>kg Fluoran /kg ULSD</v>
      </c>
    </row>
    <row r="73" spans="1:4" x14ac:dyDescent="0.25">
      <c r="A73" t="s">
        <v>995</v>
      </c>
      <c r="B73" s="158">
        <v>5.394837347548034E-7</v>
      </c>
      <c r="C73" t="s">
        <v>90</v>
      </c>
      <c r="D73" t="str">
        <f t="shared" si="1"/>
        <v>kg Fluor /kg ULSD</v>
      </c>
    </row>
    <row r="74" spans="1:4" x14ac:dyDescent="0.25">
      <c r="A74" t="s">
        <v>997</v>
      </c>
      <c r="B74" s="158">
        <v>2.1801055034611922E-5</v>
      </c>
      <c r="C74" t="s">
        <v>90</v>
      </c>
      <c r="D74" t="str">
        <f t="shared" si="1"/>
        <v>kg Form /kg ULSD</v>
      </c>
    </row>
    <row r="75" spans="1:4" x14ac:dyDescent="0.25">
      <c r="A75" t="s">
        <v>928</v>
      </c>
      <c r="B75" s="158">
        <v>0</v>
      </c>
      <c r="C75" t="s">
        <v>90</v>
      </c>
      <c r="D75" t="str">
        <f t="shared" si="1"/>
        <v>kg HC /kg ULSD</v>
      </c>
    </row>
    <row r="76" spans="1:4" x14ac:dyDescent="0.25">
      <c r="A76" t="s">
        <v>998</v>
      </c>
      <c r="B76" s="158">
        <v>6.9283013881181959E-9</v>
      </c>
      <c r="C76" t="s">
        <v>90</v>
      </c>
      <c r="D76" t="str">
        <f t="shared" si="1"/>
        <v>kg Ind_pyr /kg ULSD</v>
      </c>
    </row>
    <row r="77" spans="1:4" x14ac:dyDescent="0.25">
      <c r="A77" t="s">
        <v>999</v>
      </c>
      <c r="B77" s="158">
        <v>5.2655090549698288E-6</v>
      </c>
      <c r="C77" t="s">
        <v>90</v>
      </c>
      <c r="D77" t="str">
        <f t="shared" si="1"/>
        <v>kg Iso_xylene /kg ULSD</v>
      </c>
    </row>
    <row r="78" spans="1:4" x14ac:dyDescent="0.25">
      <c r="A78" t="s">
        <v>328</v>
      </c>
      <c r="B78" s="158">
        <v>0</v>
      </c>
      <c r="D78" t="str">
        <f t="shared" si="1"/>
        <v>kg Lead /kg ULSD</v>
      </c>
    </row>
    <row r="79" spans="1:4" x14ac:dyDescent="0.25">
      <c r="A79" t="s">
        <v>330</v>
      </c>
      <c r="B79" s="158">
        <v>0</v>
      </c>
      <c r="D79" t="str">
        <f t="shared" si="1"/>
        <v>kg Manganese /kg ULSD</v>
      </c>
    </row>
    <row r="80" spans="1:4" x14ac:dyDescent="0.25">
      <c r="A80" t="s">
        <v>332</v>
      </c>
      <c r="B80" s="158">
        <v>5.5685067690101979E-9</v>
      </c>
      <c r="D80" t="str">
        <f t="shared" si="1"/>
        <v>kg Mercury /kg ULSD</v>
      </c>
    </row>
    <row r="81" spans="1:4" x14ac:dyDescent="0.25">
      <c r="A81" t="s">
        <v>701</v>
      </c>
      <c r="B81" s="158">
        <v>2.5065501491251939E-5</v>
      </c>
      <c r="D81" t="str">
        <f t="shared" si="1"/>
        <v>kg N2O /kg ULSD</v>
      </c>
    </row>
    <row r="82" spans="1:4" x14ac:dyDescent="0.25">
      <c r="A82" t="s">
        <v>1000</v>
      </c>
      <c r="B82" s="158">
        <v>1.566719887233128E-6</v>
      </c>
      <c r="C82" t="s">
        <v>90</v>
      </c>
      <c r="D82" t="str">
        <f t="shared" si="1"/>
        <v>kg Naph /kg ULSD</v>
      </c>
    </row>
    <row r="83" spans="1:4" x14ac:dyDescent="0.25">
      <c r="A83" t="s">
        <v>294</v>
      </c>
      <c r="B83" s="158">
        <v>0</v>
      </c>
      <c r="D83" t="str">
        <f t="shared" si="1"/>
        <v>kg NH3 /kg ULSD</v>
      </c>
    </row>
    <row r="84" spans="1:4" x14ac:dyDescent="0.25">
      <c r="A84" t="s">
        <v>334</v>
      </c>
      <c r="B84" s="158">
        <v>0</v>
      </c>
      <c r="D84" t="str">
        <f t="shared" si="1"/>
        <v>kg Nickel /kg ULSD</v>
      </c>
    </row>
    <row r="85" spans="1:4" x14ac:dyDescent="0.25">
      <c r="A85" t="s">
        <v>721</v>
      </c>
      <c r="B85" s="158">
        <v>8.194543069047304E-2</v>
      </c>
      <c r="D85" t="str">
        <f t="shared" si="1"/>
        <v>kg NO /kg ULSD</v>
      </c>
    </row>
    <row r="86" spans="1:4" x14ac:dyDescent="0.25">
      <c r="A86" t="s">
        <v>720</v>
      </c>
      <c r="B86" s="158">
        <v>3.8944470207759466E-3</v>
      </c>
      <c r="D86" t="str">
        <f t="shared" si="1"/>
        <v>kg NO2 /kg ULSD</v>
      </c>
    </row>
    <row r="87" spans="1:4" x14ac:dyDescent="0.25">
      <c r="A87" t="s">
        <v>1351</v>
      </c>
      <c r="B87" s="158">
        <v>8.5839877711249027E-2</v>
      </c>
      <c r="D87" t="str">
        <f t="shared" si="1"/>
        <v>kg NOx /kg ULSD</v>
      </c>
    </row>
    <row r="88" spans="1:4" x14ac:dyDescent="0.25">
      <c r="A88" t="s">
        <v>1001</v>
      </c>
      <c r="B88" s="158">
        <v>5.4317882882846642E-7</v>
      </c>
      <c r="C88" t="s">
        <v>90</v>
      </c>
      <c r="D88" t="str">
        <f t="shared" si="1"/>
        <v>kg Phen /kg ULSD</v>
      </c>
    </row>
    <row r="89" spans="1:4" x14ac:dyDescent="0.25">
      <c r="A89" t="s">
        <v>1034</v>
      </c>
      <c r="B89" s="158">
        <v>0.77916743303298486</v>
      </c>
      <c r="D89" t="str">
        <f t="shared" si="1"/>
        <v>kg PM10_Great /kg ULSD</v>
      </c>
    </row>
    <row r="90" spans="1:4" x14ac:dyDescent="0.25">
      <c r="A90" t="s">
        <v>1037</v>
      </c>
      <c r="B90" s="158">
        <v>0</v>
      </c>
      <c r="D90" t="str">
        <f t="shared" si="1"/>
        <v>kg PM2.5_PM10 /kg ULSD</v>
      </c>
    </row>
    <row r="91" spans="1:4" x14ac:dyDescent="0.25">
      <c r="A91" t="s">
        <v>930</v>
      </c>
      <c r="B91" s="158">
        <v>6.0400576204107347E-3</v>
      </c>
      <c r="D91" t="str">
        <f t="shared" si="1"/>
        <v>kg PM2.5 /kg ULSD</v>
      </c>
    </row>
    <row r="92" spans="1:4" x14ac:dyDescent="0.25">
      <c r="A92" t="s">
        <v>1039</v>
      </c>
      <c r="B92" s="158">
        <v>4.6508443677162658E-3</v>
      </c>
      <c r="D92" t="str">
        <f t="shared" si="1"/>
        <v>kg BC /kg ULSD</v>
      </c>
    </row>
    <row r="93" spans="1:4" x14ac:dyDescent="0.25">
      <c r="A93" t="s">
        <v>1040</v>
      </c>
      <c r="B93" s="158">
        <v>9.3016887354325324E-4</v>
      </c>
      <c r="D93" t="str">
        <f t="shared" si="1"/>
        <v>kg OC /kg ULSD</v>
      </c>
    </row>
    <row r="94" spans="1:4" x14ac:dyDescent="0.25">
      <c r="A94" t="s">
        <v>1004</v>
      </c>
      <c r="B94" s="158">
        <v>3.1038790218769515E-6</v>
      </c>
      <c r="C94" t="s">
        <v>90</v>
      </c>
      <c r="D94" t="str">
        <f t="shared" si="1"/>
        <v>kg PAH /kg ULSD</v>
      </c>
    </row>
    <row r="95" spans="1:4" x14ac:dyDescent="0.25">
      <c r="A95" t="s">
        <v>1002</v>
      </c>
      <c r="B95" s="158">
        <v>4.766671355025318E-5</v>
      </c>
      <c r="C95" t="s">
        <v>90</v>
      </c>
      <c r="D95" t="str">
        <f t="shared" si="1"/>
        <v>kg Prop /kg ULSD</v>
      </c>
    </row>
    <row r="96" spans="1:4" x14ac:dyDescent="0.25">
      <c r="A96" t="s">
        <v>426</v>
      </c>
      <c r="B96" s="158">
        <v>8.8312748360546606E-8</v>
      </c>
      <c r="C96" t="s">
        <v>90</v>
      </c>
      <c r="D96" t="str">
        <f t="shared" si="1"/>
        <v>kg Pyrene /kg ULSD</v>
      </c>
    </row>
    <row r="97" spans="1:4" x14ac:dyDescent="0.25">
      <c r="A97" t="s">
        <v>357</v>
      </c>
      <c r="B97" s="158">
        <v>0</v>
      </c>
      <c r="D97" t="str">
        <f t="shared" si="1"/>
        <v>kg Selenium /kg ULSD</v>
      </c>
    </row>
    <row r="98" spans="1:4" x14ac:dyDescent="0.25">
      <c r="A98" t="s">
        <v>359</v>
      </c>
      <c r="B98" s="158">
        <v>0</v>
      </c>
      <c r="D98" t="str">
        <f t="shared" si="1"/>
        <v>kg SO2 /kg ULSD</v>
      </c>
    </row>
    <row r="99" spans="1:4" x14ac:dyDescent="0.25">
      <c r="A99" t="s">
        <v>1201</v>
      </c>
      <c r="B99" s="158">
        <v>0</v>
      </c>
      <c r="D99" t="str">
        <f t="shared" si="1"/>
        <v>kg SO3 /kg ULSD</v>
      </c>
    </row>
    <row r="100" spans="1:4" x14ac:dyDescent="0.25">
      <c r="A100" t="s">
        <v>1003</v>
      </c>
      <c r="B100" s="158">
        <v>5.6421244124777933E-3</v>
      </c>
      <c r="D100" t="str">
        <f t="shared" si="1"/>
        <v>kg SOX /kg ULSD</v>
      </c>
    </row>
    <row r="101" spans="1:4" x14ac:dyDescent="0.25">
      <c r="A101" t="s">
        <v>600</v>
      </c>
      <c r="B101" s="158">
        <v>7.0064668396764519E-3</v>
      </c>
      <c r="D101" t="str">
        <f t="shared" si="1"/>
        <v>kg TOC  /kg ULSD</v>
      </c>
    </row>
    <row r="102" spans="1:4" x14ac:dyDescent="0.25">
      <c r="A102" t="s">
        <v>1356</v>
      </c>
      <c r="B102" s="158">
        <v>0</v>
      </c>
      <c r="C102" t="s">
        <v>90</v>
      </c>
      <c r="D102" t="str">
        <f t="shared" si="1"/>
        <v>kg TNMOC /kg ULSD</v>
      </c>
    </row>
    <row r="103" spans="1:4" x14ac:dyDescent="0.25">
      <c r="A103" t="s">
        <v>371</v>
      </c>
      <c r="B103" s="158">
        <v>7.5564673806409128E-6</v>
      </c>
      <c r="C103" t="s">
        <v>90</v>
      </c>
      <c r="D103" t="str">
        <f t="shared" si="1"/>
        <v>kg Toluene /kg ULSD</v>
      </c>
    </row>
    <row r="104" spans="1:4" x14ac:dyDescent="0.25">
      <c r="A104" t="s">
        <v>364</v>
      </c>
      <c r="B104" s="158">
        <v>0</v>
      </c>
      <c r="C104" t="s">
        <v>90</v>
      </c>
      <c r="D104" t="str">
        <f t="shared" si="1"/>
        <v>kg VOC /kg ULSD</v>
      </c>
    </row>
    <row r="105" spans="1:4" x14ac:dyDescent="0.25">
      <c r="A105" t="s">
        <v>496</v>
      </c>
      <c r="B105" s="158">
        <v>0</v>
      </c>
      <c r="D105" t="str">
        <f t="shared" si="1"/>
        <v>kg Zinc /kg ULSD</v>
      </c>
    </row>
    <row r="106" spans="1:4" x14ac:dyDescent="0.25">
      <c r="B106" s="158"/>
      <c r="D106" s="812"/>
    </row>
    <row r="107" spans="1:4" x14ac:dyDescent="0.25">
      <c r="B107" s="158"/>
      <c r="D107" s="812"/>
    </row>
    <row r="108" spans="1:4" x14ac:dyDescent="0.25">
      <c r="A108" s="819" t="s">
        <v>1501</v>
      </c>
      <c r="B108" s="820">
        <f>SUMIF(C48:C105,"X",B48:B105)</f>
        <v>1.415621247699609E-3</v>
      </c>
      <c r="D108" s="812"/>
    </row>
    <row r="109" spans="1:4" x14ac:dyDescent="0.25">
      <c r="B109" s="154"/>
      <c r="D109" s="812"/>
    </row>
    <row r="110" spans="1:4" x14ac:dyDescent="0.25">
      <c r="A110" s="815" t="s">
        <v>984</v>
      </c>
      <c r="B110" s="154">
        <f>IF(C110="X",B48/$B$108,0)</f>
        <v>5.1029955404739247E-4</v>
      </c>
      <c r="C110" t="s">
        <v>90</v>
      </c>
      <c r="D110" t="s">
        <v>1504</v>
      </c>
    </row>
    <row r="111" spans="1:4" x14ac:dyDescent="0.25">
      <c r="A111" t="s">
        <v>987</v>
      </c>
      <c r="B111" s="154">
        <f t="shared" ref="B111:B167" si="2">IF(C111="X",B49/$B$108,0)</f>
        <v>1.8532618075378447E-5</v>
      </c>
      <c r="C111" t="s">
        <v>90</v>
      </c>
      <c r="D111" t="s">
        <v>1504</v>
      </c>
    </row>
    <row r="112" spans="1:4" x14ac:dyDescent="0.25">
      <c r="A112" t="s">
        <v>985</v>
      </c>
      <c r="B112" s="154">
        <f t="shared" si="2"/>
        <v>6.6038765817897859E-5</v>
      </c>
      <c r="C112" t="s">
        <v>90</v>
      </c>
      <c r="D112" t="s">
        <v>1504</v>
      </c>
    </row>
    <row r="113" spans="1:4" x14ac:dyDescent="0.25">
      <c r="A113" t="s">
        <v>986</v>
      </c>
      <c r="B113" s="154">
        <f t="shared" si="2"/>
        <v>1.0010223988602305E-2</v>
      </c>
      <c r="C113" t="s">
        <v>90</v>
      </c>
      <c r="D113" t="s">
        <v>1504</v>
      </c>
    </row>
    <row r="114" spans="1:4" x14ac:dyDescent="0.25">
      <c r="A114" t="s">
        <v>586</v>
      </c>
      <c r="B114" s="154">
        <f t="shared" si="2"/>
        <v>1.20723040279754E-3</v>
      </c>
      <c r="C114" t="s">
        <v>90</v>
      </c>
      <c r="D114" t="s">
        <v>1504</v>
      </c>
    </row>
    <row r="115" spans="1:4" x14ac:dyDescent="0.25">
      <c r="A115" t="s">
        <v>587</v>
      </c>
      <c r="B115" s="154">
        <f t="shared" si="2"/>
        <v>0.91357976427921939</v>
      </c>
      <c r="C115" t="s">
        <v>90</v>
      </c>
      <c r="D115" t="s">
        <v>1504</v>
      </c>
    </row>
    <row r="116" spans="1:4" x14ac:dyDescent="0.25">
      <c r="A116" t="s">
        <v>588</v>
      </c>
      <c r="B116" s="154">
        <f t="shared" si="2"/>
        <v>2.4405630845744858E-5</v>
      </c>
      <c r="C116" t="s">
        <v>90</v>
      </c>
      <c r="D116" t="s">
        <v>1504</v>
      </c>
    </row>
    <row r="117" spans="1:4" x14ac:dyDescent="0.25">
      <c r="A117" t="s">
        <v>589</v>
      </c>
      <c r="B117" s="154">
        <f t="shared" si="2"/>
        <v>0</v>
      </c>
      <c r="D117" t="s">
        <v>1504</v>
      </c>
    </row>
    <row r="118" spans="1:4" x14ac:dyDescent="0.25">
      <c r="A118" t="s">
        <v>590</v>
      </c>
      <c r="B118" s="154">
        <f t="shared" si="2"/>
        <v>1.2176713143893023E-2</v>
      </c>
      <c r="C118" t="s">
        <v>90</v>
      </c>
      <c r="D118" t="s">
        <v>1504</v>
      </c>
    </row>
    <row r="119" spans="1:4" x14ac:dyDescent="0.25">
      <c r="A119" t="s">
        <v>988</v>
      </c>
      <c r="B119" s="154">
        <f t="shared" si="2"/>
        <v>2.1925914342701258E-5</v>
      </c>
      <c r="C119" t="s">
        <v>90</v>
      </c>
      <c r="D119" t="s">
        <v>1504</v>
      </c>
    </row>
    <row r="120" spans="1:4" x14ac:dyDescent="0.25">
      <c r="A120" t="s">
        <v>991</v>
      </c>
      <c r="B120" s="154">
        <f t="shared" si="2"/>
        <v>2.4536142240641886E-6</v>
      </c>
      <c r="C120" t="s">
        <v>90</v>
      </c>
      <c r="D120" t="s">
        <v>1504</v>
      </c>
    </row>
    <row r="121" spans="1:4" x14ac:dyDescent="0.25">
      <c r="A121" t="s">
        <v>989</v>
      </c>
      <c r="B121" s="154">
        <f t="shared" si="2"/>
        <v>1.2933679234295804E-6</v>
      </c>
      <c r="C121" t="s">
        <v>90</v>
      </c>
      <c r="D121" t="s">
        <v>1504</v>
      </c>
    </row>
    <row r="122" spans="1:4" x14ac:dyDescent="0.25">
      <c r="A122" t="s">
        <v>990</v>
      </c>
      <c r="B122" s="154">
        <f t="shared" si="2"/>
        <v>6.3820072104648328E-6</v>
      </c>
      <c r="C122" t="s">
        <v>90</v>
      </c>
      <c r="D122" t="s">
        <v>1504</v>
      </c>
    </row>
    <row r="123" spans="1:4" x14ac:dyDescent="0.25">
      <c r="A123" t="s">
        <v>992</v>
      </c>
      <c r="B123" s="154">
        <f t="shared" si="2"/>
        <v>2.0229266209039855E-6</v>
      </c>
      <c r="C123" t="s">
        <v>90</v>
      </c>
      <c r="D123" t="s">
        <v>1504</v>
      </c>
    </row>
    <row r="124" spans="1:4" x14ac:dyDescent="0.25">
      <c r="A124" t="s">
        <v>313</v>
      </c>
      <c r="B124" s="154">
        <f t="shared" si="2"/>
        <v>0</v>
      </c>
      <c r="D124" t="s">
        <v>1504</v>
      </c>
    </row>
    <row r="125" spans="1:4" x14ac:dyDescent="0.25">
      <c r="A125" t="s">
        <v>319</v>
      </c>
      <c r="B125" s="154">
        <f t="shared" si="2"/>
        <v>0</v>
      </c>
      <c r="D125" t="s">
        <v>1504</v>
      </c>
    </row>
    <row r="126" spans="1:4" x14ac:dyDescent="0.25">
      <c r="A126" t="s">
        <v>700</v>
      </c>
      <c r="B126" s="154">
        <f t="shared" si="2"/>
        <v>0</v>
      </c>
      <c r="D126" t="s">
        <v>1504</v>
      </c>
    </row>
    <row r="127" spans="1:4" x14ac:dyDescent="0.25">
      <c r="A127" t="s">
        <v>326</v>
      </c>
      <c r="B127" s="154">
        <f t="shared" si="2"/>
        <v>0</v>
      </c>
      <c r="D127" t="s">
        <v>1504</v>
      </c>
    </row>
    <row r="128" spans="1:4" x14ac:dyDescent="0.25">
      <c r="A128" t="s">
        <v>273</v>
      </c>
      <c r="B128" s="154">
        <f t="shared" si="2"/>
        <v>4.6070522398652056E-6</v>
      </c>
      <c r="C128" t="s">
        <v>90</v>
      </c>
      <c r="D128" t="s">
        <v>1504</v>
      </c>
    </row>
    <row r="129" spans="1:4" x14ac:dyDescent="0.25">
      <c r="A129" t="s">
        <v>470</v>
      </c>
      <c r="B129" s="154">
        <f t="shared" si="2"/>
        <v>0</v>
      </c>
      <c r="D129" t="s">
        <v>1504</v>
      </c>
    </row>
    <row r="130" spans="1:4" x14ac:dyDescent="0.25">
      <c r="A130" t="s">
        <v>265</v>
      </c>
      <c r="B130" s="154">
        <f t="shared" si="2"/>
        <v>0</v>
      </c>
      <c r="D130" t="s">
        <v>1504</v>
      </c>
    </row>
    <row r="131" spans="1:4" x14ac:dyDescent="0.25">
      <c r="A131" t="s">
        <v>320</v>
      </c>
      <c r="B131" s="154">
        <f t="shared" si="2"/>
        <v>0</v>
      </c>
      <c r="D131" t="s">
        <v>1504</v>
      </c>
    </row>
    <row r="132" spans="1:4" x14ac:dyDescent="0.25">
      <c r="A132" t="s">
        <v>993</v>
      </c>
      <c r="B132" s="154">
        <f t="shared" si="2"/>
        <v>7.6088143224969262E-6</v>
      </c>
      <c r="C132" t="s">
        <v>90</v>
      </c>
      <c r="D132" t="s">
        <v>1504</v>
      </c>
    </row>
    <row r="133" spans="1:4" x14ac:dyDescent="0.25">
      <c r="A133" t="s">
        <v>994</v>
      </c>
      <c r="B133" s="154">
        <f t="shared" si="2"/>
        <v>0</v>
      </c>
      <c r="C133" t="s">
        <v>90</v>
      </c>
      <c r="D133" t="s">
        <v>1504</v>
      </c>
    </row>
    <row r="134" spans="1:4" x14ac:dyDescent="0.25">
      <c r="A134" t="s">
        <v>996</v>
      </c>
      <c r="B134" s="154">
        <f t="shared" si="2"/>
        <v>9.9319171516640858E-5</v>
      </c>
      <c r="C134" t="s">
        <v>90</v>
      </c>
      <c r="D134" t="s">
        <v>1504</v>
      </c>
    </row>
    <row r="135" spans="1:4" x14ac:dyDescent="0.25">
      <c r="A135" t="s">
        <v>995</v>
      </c>
      <c r="B135" s="154">
        <f t="shared" si="2"/>
        <v>3.8109327309933144E-4</v>
      </c>
      <c r="C135" t="s">
        <v>90</v>
      </c>
      <c r="D135" t="s">
        <v>1504</v>
      </c>
    </row>
    <row r="136" spans="1:4" x14ac:dyDescent="0.25">
      <c r="A136" t="s">
        <v>997</v>
      </c>
      <c r="B136" s="154">
        <f t="shared" si="2"/>
        <v>1.5400344597849697E-2</v>
      </c>
      <c r="C136" t="s">
        <v>90</v>
      </c>
      <c r="D136" t="s">
        <v>1504</v>
      </c>
    </row>
    <row r="137" spans="1:4" x14ac:dyDescent="0.25">
      <c r="A137" t="s">
        <v>928</v>
      </c>
      <c r="B137" s="154">
        <f t="shared" si="2"/>
        <v>0</v>
      </c>
      <c r="C137" t="s">
        <v>90</v>
      </c>
      <c r="D137" t="s">
        <v>1504</v>
      </c>
    </row>
    <row r="138" spans="1:4" x14ac:dyDescent="0.25">
      <c r="A138" t="s">
        <v>998</v>
      </c>
      <c r="B138" s="154">
        <f t="shared" si="2"/>
        <v>4.8941773086386755E-6</v>
      </c>
      <c r="C138" t="s">
        <v>90</v>
      </c>
      <c r="D138" t="s">
        <v>1504</v>
      </c>
    </row>
    <row r="139" spans="1:4" x14ac:dyDescent="0.25">
      <c r="A139" t="s">
        <v>999</v>
      </c>
      <c r="B139" s="154">
        <f t="shared" si="2"/>
        <v>3.719574754565393E-3</v>
      </c>
      <c r="C139" t="s">
        <v>90</v>
      </c>
      <c r="D139" t="s">
        <v>1504</v>
      </c>
    </row>
    <row r="140" spans="1:4" x14ac:dyDescent="0.25">
      <c r="A140" t="s">
        <v>328</v>
      </c>
      <c r="B140" s="154">
        <f t="shared" si="2"/>
        <v>0</v>
      </c>
      <c r="D140" t="s">
        <v>1504</v>
      </c>
    </row>
    <row r="141" spans="1:4" x14ac:dyDescent="0.25">
      <c r="A141" t="s">
        <v>330</v>
      </c>
      <c r="B141" s="154">
        <f t="shared" si="2"/>
        <v>0</v>
      </c>
      <c r="D141" t="s">
        <v>1504</v>
      </c>
    </row>
    <row r="142" spans="1:4" x14ac:dyDescent="0.25">
      <c r="A142" t="s">
        <v>332</v>
      </c>
      <c r="B142" s="154">
        <f t="shared" si="2"/>
        <v>0</v>
      </c>
      <c r="D142" t="s">
        <v>1504</v>
      </c>
    </row>
    <row r="143" spans="1:4" x14ac:dyDescent="0.25">
      <c r="A143" t="s">
        <v>701</v>
      </c>
      <c r="B143" s="154">
        <f t="shared" si="2"/>
        <v>0</v>
      </c>
      <c r="D143" t="s">
        <v>1504</v>
      </c>
    </row>
    <row r="144" spans="1:4" x14ac:dyDescent="0.25">
      <c r="A144" t="s">
        <v>1000</v>
      </c>
      <c r="B144" s="154">
        <f t="shared" si="2"/>
        <v>1.1067366287268257E-3</v>
      </c>
      <c r="C144" t="s">
        <v>90</v>
      </c>
      <c r="D144" t="s">
        <v>1504</v>
      </c>
    </row>
    <row r="145" spans="1:4" x14ac:dyDescent="0.25">
      <c r="A145" t="s">
        <v>294</v>
      </c>
      <c r="B145" s="154">
        <f t="shared" si="2"/>
        <v>0</v>
      </c>
      <c r="D145" t="s">
        <v>1504</v>
      </c>
    </row>
    <row r="146" spans="1:4" x14ac:dyDescent="0.25">
      <c r="A146" t="s">
        <v>334</v>
      </c>
      <c r="B146" s="154">
        <f t="shared" si="2"/>
        <v>0</v>
      </c>
      <c r="D146" t="s">
        <v>1504</v>
      </c>
    </row>
    <row r="147" spans="1:4" x14ac:dyDescent="0.25">
      <c r="A147" t="s">
        <v>721</v>
      </c>
      <c r="B147" s="154">
        <f t="shared" si="2"/>
        <v>0</v>
      </c>
      <c r="D147" t="s">
        <v>1504</v>
      </c>
    </row>
    <row r="148" spans="1:4" x14ac:dyDescent="0.25">
      <c r="A148" t="s">
        <v>720</v>
      </c>
      <c r="B148" s="154">
        <f t="shared" si="2"/>
        <v>0</v>
      </c>
      <c r="D148" t="s">
        <v>1504</v>
      </c>
    </row>
    <row r="149" spans="1:4" x14ac:dyDescent="0.25">
      <c r="A149" t="s">
        <v>1351</v>
      </c>
      <c r="B149" s="154">
        <f t="shared" si="2"/>
        <v>0</v>
      </c>
      <c r="D149" t="s">
        <v>1504</v>
      </c>
    </row>
    <row r="150" spans="1:4" x14ac:dyDescent="0.25">
      <c r="A150" t="s">
        <v>1001</v>
      </c>
      <c r="B150" s="154">
        <f t="shared" si="2"/>
        <v>3.8370350099727204E-4</v>
      </c>
      <c r="C150" t="s">
        <v>90</v>
      </c>
      <c r="D150" t="s">
        <v>1504</v>
      </c>
    </row>
    <row r="151" spans="1:4" x14ac:dyDescent="0.25">
      <c r="A151" t="s">
        <v>1034</v>
      </c>
      <c r="B151" s="154">
        <f t="shared" si="2"/>
        <v>0</v>
      </c>
      <c r="D151" t="s">
        <v>1504</v>
      </c>
    </row>
    <row r="152" spans="1:4" x14ac:dyDescent="0.25">
      <c r="A152" t="s">
        <v>1037</v>
      </c>
      <c r="B152" s="154">
        <f t="shared" si="2"/>
        <v>0</v>
      </c>
      <c r="D152" t="s">
        <v>1504</v>
      </c>
    </row>
    <row r="153" spans="1:4" x14ac:dyDescent="0.25">
      <c r="A153" t="s">
        <v>930</v>
      </c>
      <c r="B153" s="154">
        <f t="shared" si="2"/>
        <v>0</v>
      </c>
      <c r="D153" t="s">
        <v>1504</v>
      </c>
    </row>
    <row r="154" spans="1:4" x14ac:dyDescent="0.25">
      <c r="A154" t="s">
        <v>1039</v>
      </c>
      <c r="B154" s="154">
        <f t="shared" si="2"/>
        <v>0</v>
      </c>
      <c r="D154" t="s">
        <v>1504</v>
      </c>
    </row>
    <row r="155" spans="1:4" x14ac:dyDescent="0.25">
      <c r="A155" t="s">
        <v>1040</v>
      </c>
      <c r="B155" s="154">
        <f t="shared" si="2"/>
        <v>0</v>
      </c>
      <c r="D155" t="s">
        <v>1504</v>
      </c>
    </row>
    <row r="156" spans="1:4" x14ac:dyDescent="0.25">
      <c r="A156" t="s">
        <v>1004</v>
      </c>
      <c r="B156" s="154">
        <f t="shared" si="2"/>
        <v>2.1925914342701262E-3</v>
      </c>
      <c r="C156" t="s">
        <v>90</v>
      </c>
      <c r="D156" t="s">
        <v>1504</v>
      </c>
    </row>
    <row r="157" spans="1:4" x14ac:dyDescent="0.25">
      <c r="A157" t="s">
        <v>1002</v>
      </c>
      <c r="B157" s="154">
        <f t="shared" si="2"/>
        <v>3.3671939883434081E-2</v>
      </c>
      <c r="C157" t="s">
        <v>90</v>
      </c>
      <c r="D157" t="s">
        <v>1504</v>
      </c>
    </row>
    <row r="158" spans="1:4" x14ac:dyDescent="0.25">
      <c r="A158" t="s">
        <v>426</v>
      </c>
      <c r="B158" s="154">
        <f t="shared" si="2"/>
        <v>6.2384446760780976E-5</v>
      </c>
      <c r="C158" t="s">
        <v>90</v>
      </c>
      <c r="D158" t="s">
        <v>1504</v>
      </c>
    </row>
    <row r="159" spans="1:4" x14ac:dyDescent="0.25">
      <c r="A159" t="s">
        <v>357</v>
      </c>
      <c r="B159" s="154">
        <f t="shared" si="2"/>
        <v>0</v>
      </c>
      <c r="D159" t="s">
        <v>1504</v>
      </c>
    </row>
    <row r="160" spans="1:4" x14ac:dyDescent="0.25">
      <c r="A160" t="s">
        <v>359</v>
      </c>
      <c r="B160" s="154">
        <f t="shared" si="2"/>
        <v>0</v>
      </c>
      <c r="D160" t="s">
        <v>1504</v>
      </c>
    </row>
    <row r="161" spans="1:4" x14ac:dyDescent="0.25">
      <c r="A161" t="s">
        <v>1201</v>
      </c>
      <c r="B161" s="154">
        <f t="shared" si="2"/>
        <v>0</v>
      </c>
      <c r="D161" t="s">
        <v>1504</v>
      </c>
    </row>
    <row r="162" spans="1:4" x14ac:dyDescent="0.25">
      <c r="A162" t="s">
        <v>1003</v>
      </c>
      <c r="B162" s="154">
        <f t="shared" si="2"/>
        <v>0</v>
      </c>
      <c r="D162" t="s">
        <v>1504</v>
      </c>
    </row>
    <row r="163" spans="1:4" x14ac:dyDescent="0.25">
      <c r="A163" t="s">
        <v>600</v>
      </c>
      <c r="B163" s="154">
        <f t="shared" si="2"/>
        <v>0</v>
      </c>
      <c r="D163" t="s">
        <v>1504</v>
      </c>
    </row>
    <row r="164" spans="1:4" x14ac:dyDescent="0.25">
      <c r="A164" t="s">
        <v>1356</v>
      </c>
      <c r="B164" s="154">
        <f t="shared" si="2"/>
        <v>0</v>
      </c>
      <c r="C164" t="s">
        <v>90</v>
      </c>
      <c r="D164" t="s">
        <v>1504</v>
      </c>
    </row>
    <row r="165" spans="1:4" x14ac:dyDescent="0.25">
      <c r="A165" t="s">
        <v>371</v>
      </c>
      <c r="B165" s="154">
        <f t="shared" si="2"/>
        <v>5.3379160512885817E-3</v>
      </c>
      <c r="C165" t="s">
        <v>90</v>
      </c>
      <c r="D165" t="s">
        <v>1504</v>
      </c>
    </row>
    <row r="166" spans="1:4" x14ac:dyDescent="0.25">
      <c r="A166" t="s">
        <v>364</v>
      </c>
      <c r="B166" s="154">
        <f t="shared" si="2"/>
        <v>0</v>
      </c>
      <c r="C166" t="s">
        <v>90</v>
      </c>
      <c r="D166" t="s">
        <v>1504</v>
      </c>
    </row>
    <row r="167" spans="1:4" x14ac:dyDescent="0.25">
      <c r="A167" t="s">
        <v>496</v>
      </c>
      <c r="B167" s="154">
        <f t="shared" si="2"/>
        <v>0</v>
      </c>
      <c r="D167" t="s">
        <v>1504</v>
      </c>
    </row>
    <row r="168" spans="1:4" x14ac:dyDescent="0.25">
      <c r="B168" s="818"/>
    </row>
    <row r="169" spans="1:4" x14ac:dyDescent="0.25">
      <c r="A169" s="816" t="s">
        <v>1511</v>
      </c>
    </row>
    <row r="170" spans="1:4" x14ac:dyDescent="0.25">
      <c r="A170" s="809" t="s">
        <v>1507</v>
      </c>
    </row>
    <row r="171" spans="1:4" x14ac:dyDescent="0.25">
      <c r="A171" s="815" t="s">
        <v>984</v>
      </c>
      <c r="B171" s="802">
        <f>VLOOKUP(A171,$A$110:$B$167,2,FALSE)*$B$36</f>
        <v>4.2916215724281004E-7</v>
      </c>
      <c r="C171" t="s">
        <v>932</v>
      </c>
    </row>
    <row r="172" spans="1:4" x14ac:dyDescent="0.25">
      <c r="A172" t="s">
        <v>987</v>
      </c>
      <c r="B172" s="802">
        <f t="shared" ref="B172:B200" si="3">VLOOKUP(A172,$A$110:$B$167,2,FALSE)*$B$36</f>
        <v>1.5585940237462668E-8</v>
      </c>
      <c r="C172" t="s">
        <v>932</v>
      </c>
    </row>
    <row r="173" spans="1:4" x14ac:dyDescent="0.25">
      <c r="A173" t="s">
        <v>985</v>
      </c>
      <c r="B173" s="802">
        <f t="shared" si="3"/>
        <v>5.5538632113775431E-8</v>
      </c>
      <c r="C173" t="s">
        <v>932</v>
      </c>
    </row>
    <row r="174" spans="1:4" x14ac:dyDescent="0.25">
      <c r="A174" t="s">
        <v>986</v>
      </c>
      <c r="B174" s="802">
        <f t="shared" si="3"/>
        <v>8.4186029310801894E-6</v>
      </c>
      <c r="C174" t="s">
        <v>932</v>
      </c>
    </row>
    <row r="175" spans="1:4" x14ac:dyDescent="0.25">
      <c r="A175" t="s">
        <v>586</v>
      </c>
      <c r="B175" s="802">
        <f t="shared" si="3"/>
        <v>1.0152813182854205E-6</v>
      </c>
      <c r="C175" t="s">
        <v>932</v>
      </c>
    </row>
    <row r="176" spans="1:4" x14ac:dyDescent="0.25">
      <c r="A176" t="s">
        <v>587</v>
      </c>
      <c r="B176" s="802">
        <f t="shared" si="3"/>
        <v>7.6832099762139919E-4</v>
      </c>
      <c r="C176" t="s">
        <v>932</v>
      </c>
    </row>
    <row r="177" spans="1:3" x14ac:dyDescent="0.25">
      <c r="A177" t="s">
        <v>588</v>
      </c>
      <c r="B177" s="802">
        <f t="shared" si="3"/>
        <v>2.0525146650743091E-8</v>
      </c>
      <c r="C177" t="s">
        <v>932</v>
      </c>
    </row>
    <row r="178" spans="1:3" x14ac:dyDescent="0.25">
      <c r="A178" t="s">
        <v>590</v>
      </c>
      <c r="B178" s="802">
        <f t="shared" si="3"/>
        <v>1.0240621296868077E-5</v>
      </c>
      <c r="C178" t="s">
        <v>932</v>
      </c>
    </row>
    <row r="179" spans="1:3" x14ac:dyDescent="0.25">
      <c r="A179" t="s">
        <v>988</v>
      </c>
      <c r="B179" s="802">
        <f t="shared" si="3"/>
        <v>1.8439703942913576E-8</v>
      </c>
      <c r="C179" t="s">
        <v>932</v>
      </c>
    </row>
    <row r="180" spans="1:3" x14ac:dyDescent="0.25">
      <c r="A180" t="s">
        <v>991</v>
      </c>
      <c r="B180" s="802">
        <f t="shared" si="3"/>
        <v>2.063490679326043E-9</v>
      </c>
      <c r="C180" t="s">
        <v>932</v>
      </c>
    </row>
    <row r="181" spans="1:3" x14ac:dyDescent="0.25">
      <c r="A181" t="s">
        <v>989</v>
      </c>
      <c r="B181" s="802">
        <f t="shared" si="3"/>
        <v>1.0877230123468665E-9</v>
      </c>
      <c r="C181" t="s">
        <v>932</v>
      </c>
    </row>
    <row r="182" spans="1:3" x14ac:dyDescent="0.25">
      <c r="A182" t="s">
        <v>990</v>
      </c>
      <c r="B182" s="802">
        <f t="shared" si="3"/>
        <v>5.3672709690980607E-9</v>
      </c>
      <c r="C182" t="s">
        <v>932</v>
      </c>
    </row>
    <row r="183" spans="1:3" x14ac:dyDescent="0.25">
      <c r="A183" t="s">
        <v>992</v>
      </c>
      <c r="B183" s="802">
        <f t="shared" si="3"/>
        <v>1.7012822090188123E-9</v>
      </c>
      <c r="C183" t="s">
        <v>932</v>
      </c>
    </row>
    <row r="184" spans="1:3" x14ac:dyDescent="0.25">
      <c r="A184" t="s">
        <v>273</v>
      </c>
      <c r="B184" s="802">
        <f t="shared" si="3"/>
        <v>3.874533030862198E-9</v>
      </c>
      <c r="C184" t="s">
        <v>932</v>
      </c>
    </row>
    <row r="185" spans="1:3" x14ac:dyDescent="0.25">
      <c r="A185" t="s">
        <v>993</v>
      </c>
      <c r="B185" s="802">
        <f t="shared" si="3"/>
        <v>6.3990163087610811E-9</v>
      </c>
      <c r="C185" t="s">
        <v>932</v>
      </c>
    </row>
    <row r="186" spans="1:3" x14ac:dyDescent="0.25">
      <c r="A186" t="s">
        <v>994</v>
      </c>
      <c r="B186" s="802">
        <f t="shared" si="3"/>
        <v>0</v>
      </c>
      <c r="C186" t="s">
        <v>932</v>
      </c>
    </row>
    <row r="187" spans="1:3" x14ac:dyDescent="0.25">
      <c r="A187" t="s">
        <v>996</v>
      </c>
      <c r="B187" s="802">
        <f t="shared" si="3"/>
        <v>8.3527468455697831E-8</v>
      </c>
      <c r="C187" t="s">
        <v>932</v>
      </c>
    </row>
    <row r="188" spans="1:3" x14ac:dyDescent="0.25">
      <c r="A188" t="s">
        <v>995</v>
      </c>
      <c r="B188" s="802">
        <f t="shared" si="3"/>
        <v>3.2049961615064076E-7</v>
      </c>
      <c r="C188" t="s">
        <v>932</v>
      </c>
    </row>
    <row r="189" spans="1:3" x14ac:dyDescent="0.25">
      <c r="A189" t="s">
        <v>997</v>
      </c>
      <c r="B189" s="802">
        <f t="shared" si="3"/>
        <v>1.2951696817046442E-5</v>
      </c>
      <c r="C189" t="s">
        <v>932</v>
      </c>
    </row>
    <row r="190" spans="1:3" x14ac:dyDescent="0.25">
      <c r="A190" t="s">
        <v>928</v>
      </c>
      <c r="B190" s="802">
        <f t="shared" si="3"/>
        <v>0</v>
      </c>
      <c r="C190" t="s">
        <v>932</v>
      </c>
    </row>
    <row r="191" spans="1:3" x14ac:dyDescent="0.25">
      <c r="A191" t="s">
        <v>998</v>
      </c>
      <c r="B191" s="802">
        <f t="shared" si="3"/>
        <v>4.1160053444003532E-9</v>
      </c>
      <c r="C191" t="s">
        <v>932</v>
      </c>
    </row>
    <row r="192" spans="1:3" x14ac:dyDescent="0.25">
      <c r="A192" t="s">
        <v>999</v>
      </c>
      <c r="B192" s="802">
        <f t="shared" si="3"/>
        <v>3.1281640617442679E-6</v>
      </c>
      <c r="C192" t="s">
        <v>932</v>
      </c>
    </row>
    <row r="193" spans="1:3" x14ac:dyDescent="0.25">
      <c r="A193" t="s">
        <v>1000</v>
      </c>
      <c r="B193" s="802">
        <f t="shared" si="3"/>
        <v>9.3076600854706638E-7</v>
      </c>
      <c r="C193" t="s">
        <v>932</v>
      </c>
    </row>
    <row r="194" spans="1:3" x14ac:dyDescent="0.25">
      <c r="A194" t="s">
        <v>1001</v>
      </c>
      <c r="B194" s="802">
        <f t="shared" si="3"/>
        <v>3.2269481900098758E-7</v>
      </c>
      <c r="C194" t="s">
        <v>932</v>
      </c>
    </row>
    <row r="195" spans="1:3" x14ac:dyDescent="0.25">
      <c r="A195" t="s">
        <v>1004</v>
      </c>
      <c r="B195" s="802">
        <f t="shared" si="3"/>
        <v>1.8439703942913577E-6</v>
      </c>
      <c r="C195" t="s">
        <v>932</v>
      </c>
    </row>
    <row r="196" spans="1:3" x14ac:dyDescent="0.25">
      <c r="A196" t="s">
        <v>1002</v>
      </c>
      <c r="B196" s="802">
        <f t="shared" si="3"/>
        <v>2.8318116769474422E-5</v>
      </c>
      <c r="C196" t="s">
        <v>932</v>
      </c>
    </row>
    <row r="197" spans="1:3" x14ac:dyDescent="0.25">
      <c r="A197" t="s">
        <v>426</v>
      </c>
      <c r="B197" s="802">
        <f t="shared" si="3"/>
        <v>5.2465348123289826E-8</v>
      </c>
      <c r="C197" t="s">
        <v>932</v>
      </c>
    </row>
    <row r="198" spans="1:3" x14ac:dyDescent="0.25">
      <c r="A198" t="s">
        <v>1356</v>
      </c>
      <c r="B198" s="802">
        <f t="shared" si="3"/>
        <v>0</v>
      </c>
      <c r="C198" t="s">
        <v>932</v>
      </c>
    </row>
    <row r="199" spans="1:3" x14ac:dyDescent="0.25">
      <c r="A199" t="s">
        <v>371</v>
      </c>
      <c r="B199" s="802">
        <f t="shared" si="3"/>
        <v>4.4891898289593183E-6</v>
      </c>
      <c r="C199" t="s">
        <v>932</v>
      </c>
    </row>
    <row r="200" spans="1:3" x14ac:dyDescent="0.25">
      <c r="A200" t="s">
        <v>364</v>
      </c>
      <c r="B200" s="802">
        <f t="shared" si="3"/>
        <v>0</v>
      </c>
      <c r="C200" t="s">
        <v>932</v>
      </c>
    </row>
  </sheetData>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E17" sqref="E17"/>
    </sheetView>
  </sheetViews>
  <sheetFormatPr defaultColWidth="8.85546875" defaultRowHeight="15" x14ac:dyDescent="0.25"/>
  <cols>
    <col min="2" max="2" width="10.85546875" bestFit="1" customWidth="1"/>
    <col min="5" max="5" width="14" customWidth="1"/>
  </cols>
  <sheetData>
    <row r="1" spans="1:11" ht="20.25" x14ac:dyDescent="0.3">
      <c r="A1" s="149"/>
      <c r="B1" s="148"/>
      <c r="C1" s="149"/>
      <c r="D1" s="148"/>
      <c r="E1" s="148"/>
      <c r="F1" s="148"/>
      <c r="G1" s="70" t="s">
        <v>20</v>
      </c>
      <c r="H1" s="150"/>
      <c r="I1" s="150"/>
      <c r="J1" s="150"/>
      <c r="K1" s="150"/>
    </row>
    <row r="2" spans="1:11" x14ac:dyDescent="0.25">
      <c r="A2" s="964"/>
      <c r="B2" s="964"/>
      <c r="C2" s="964"/>
      <c r="D2" s="964"/>
      <c r="E2" s="151"/>
      <c r="F2" s="150"/>
      <c r="G2" s="150"/>
      <c r="H2" s="150"/>
      <c r="I2" s="150"/>
      <c r="J2" s="150"/>
      <c r="K2" s="150"/>
    </row>
    <row r="3" spans="1:11" x14ac:dyDescent="0.25">
      <c r="A3" s="965" t="s">
        <v>220</v>
      </c>
      <c r="B3" s="965"/>
      <c r="C3" s="965"/>
      <c r="D3" s="965"/>
      <c r="E3" s="152" t="s">
        <v>63</v>
      </c>
      <c r="F3" s="150"/>
      <c r="G3" s="150"/>
      <c r="H3" s="150"/>
      <c r="I3" s="150"/>
      <c r="J3" s="150"/>
      <c r="K3" s="150"/>
    </row>
    <row r="4" spans="1:11" x14ac:dyDescent="0.25">
      <c r="A4" s="259">
        <v>1</v>
      </c>
      <c r="B4" s="260" t="s">
        <v>41</v>
      </c>
      <c r="C4" s="261">
        <v>1000000</v>
      </c>
      <c r="D4" s="260" t="s">
        <v>378</v>
      </c>
      <c r="E4" s="262"/>
      <c r="F4" s="150"/>
      <c r="G4" s="150"/>
      <c r="H4" s="150"/>
      <c r="I4" s="150"/>
      <c r="J4" s="150"/>
      <c r="K4" s="150"/>
    </row>
    <row r="5" spans="1:11" x14ac:dyDescent="0.25">
      <c r="A5" s="150">
        <v>1</v>
      </c>
      <c r="B5" s="150" t="s">
        <v>778</v>
      </c>
      <c r="C5" s="316">
        <f>1000000</f>
        <v>1000000</v>
      </c>
      <c r="D5" s="150" t="s">
        <v>779</v>
      </c>
      <c r="E5" s="147"/>
      <c r="F5" s="150"/>
      <c r="G5" s="150"/>
      <c r="H5" s="150"/>
      <c r="I5" s="150"/>
      <c r="J5" s="150"/>
      <c r="K5" s="150"/>
    </row>
    <row r="6" spans="1:11" x14ac:dyDescent="0.25">
      <c r="A6" s="263">
        <v>1</v>
      </c>
      <c r="B6" s="147" t="s">
        <v>41</v>
      </c>
      <c r="C6" s="730">
        <f>1000</f>
        <v>1000</v>
      </c>
      <c r="D6" s="147" t="s">
        <v>702</v>
      </c>
      <c r="E6" s="147"/>
      <c r="F6" s="147"/>
      <c r="G6" s="147"/>
      <c r="H6" s="150"/>
      <c r="I6" s="150"/>
      <c r="J6" s="150"/>
      <c r="K6" s="150"/>
    </row>
    <row r="7" spans="1:11" x14ac:dyDescent="0.25">
      <c r="A7" s="264">
        <v>1</v>
      </c>
      <c r="B7" s="147" t="s">
        <v>1353</v>
      </c>
      <c r="C7" s="730">
        <v>1000</v>
      </c>
      <c r="D7" s="147" t="s">
        <v>41</v>
      </c>
      <c r="E7" s="147"/>
      <c r="F7" s="147"/>
      <c r="G7" s="147"/>
      <c r="H7" s="150"/>
      <c r="I7" s="150"/>
      <c r="J7" s="150"/>
      <c r="K7" s="150"/>
    </row>
    <row r="8" spans="1:11" x14ac:dyDescent="0.25">
      <c r="A8" s="265">
        <v>1</v>
      </c>
      <c r="B8" s="147" t="s">
        <v>41</v>
      </c>
      <c r="C8" s="730">
        <f>CONVERT(1,"kg","lbm")</f>
        <v>2.2046226218487757</v>
      </c>
      <c r="D8" s="147" t="s">
        <v>780</v>
      </c>
      <c r="E8" s="147"/>
      <c r="F8" s="147"/>
      <c r="G8" s="147"/>
      <c r="H8" s="150"/>
      <c r="I8" s="150"/>
      <c r="J8" s="150"/>
      <c r="K8" s="150"/>
    </row>
    <row r="9" spans="1:11" x14ac:dyDescent="0.25">
      <c r="A9">
        <v>1</v>
      </c>
      <c r="B9" s="147" t="s">
        <v>782</v>
      </c>
      <c r="C9" s="731">
        <f>Diesel_GHG!J26</f>
        <v>130000</v>
      </c>
      <c r="D9" s="147" t="s">
        <v>781</v>
      </c>
      <c r="E9" s="322" t="s">
        <v>846</v>
      </c>
    </row>
    <row r="10" spans="1:11" x14ac:dyDescent="0.25">
      <c r="A10">
        <v>1</v>
      </c>
      <c r="B10" s="147" t="s">
        <v>790</v>
      </c>
      <c r="C10" s="731">
        <v>0.84314188391622547</v>
      </c>
      <c r="D10" s="147" t="s">
        <v>41</v>
      </c>
      <c r="E10" s="322" t="s">
        <v>850</v>
      </c>
    </row>
    <row r="11" spans="1:11" x14ac:dyDescent="0.25">
      <c r="A11">
        <v>1</v>
      </c>
      <c r="B11" s="147" t="s">
        <v>782</v>
      </c>
      <c r="C11" s="731">
        <v>3.7854100000000002</v>
      </c>
      <c r="D11" s="147" t="s">
        <v>791</v>
      </c>
      <c r="E11" s="233"/>
    </row>
    <row r="12" spans="1:11" x14ac:dyDescent="0.25">
      <c r="A12">
        <v>1</v>
      </c>
      <c r="B12" s="147" t="s">
        <v>782</v>
      </c>
      <c r="C12" s="730">
        <f>C10*C11</f>
        <v>3.1916377187953193</v>
      </c>
      <c r="D12" s="147" t="s">
        <v>41</v>
      </c>
      <c r="E12" s="322" t="s">
        <v>850</v>
      </c>
    </row>
    <row r="13" spans="1:11" x14ac:dyDescent="0.25">
      <c r="A13">
        <v>1</v>
      </c>
      <c r="B13" s="147" t="s">
        <v>41</v>
      </c>
      <c r="C13" s="731">
        <v>1000000000</v>
      </c>
      <c r="D13" s="147" t="s">
        <v>783</v>
      </c>
      <c r="E13" s="247"/>
    </row>
    <row r="14" spans="1:11" x14ac:dyDescent="0.25">
      <c r="A14">
        <v>1</v>
      </c>
      <c r="B14" s="147" t="s">
        <v>784</v>
      </c>
      <c r="C14" s="317">
        <v>0.62137100000000001</v>
      </c>
      <c r="D14" s="147" t="s">
        <v>785</v>
      </c>
    </row>
    <row r="15" spans="1:11" x14ac:dyDescent="0.25">
      <c r="A15">
        <v>1</v>
      </c>
      <c r="B15" s="147" t="s">
        <v>786</v>
      </c>
      <c r="C15" s="317">
        <f>CONVERT(1,"gal","kl")</f>
        <v>3.7854117840000001E-3</v>
      </c>
      <c r="D15" s="147" t="s">
        <v>787</v>
      </c>
    </row>
    <row r="16" spans="1:11" x14ac:dyDescent="0.25">
      <c r="A16">
        <v>1</v>
      </c>
      <c r="B16" s="147" t="s">
        <v>788</v>
      </c>
      <c r="C16" s="317">
        <v>1.0550550000000001</v>
      </c>
      <c r="D16" s="147" t="s">
        <v>789</v>
      </c>
    </row>
    <row r="17" spans="1:5" x14ac:dyDescent="0.25">
      <c r="A17">
        <v>1</v>
      </c>
      <c r="B17" s="147" t="s">
        <v>780</v>
      </c>
      <c r="C17" s="317">
        <v>453.6</v>
      </c>
      <c r="D17" s="147" t="s">
        <v>702</v>
      </c>
      <c r="E17" t="s">
        <v>1524</v>
      </c>
    </row>
    <row r="20" spans="1:5" x14ac:dyDescent="0.25">
      <c r="B20" s="185"/>
    </row>
    <row r="25" spans="1:5" x14ac:dyDescent="0.25">
      <c r="B25" s="185"/>
    </row>
    <row r="30" spans="1:5" x14ac:dyDescent="0.25">
      <c r="B30" s="185"/>
    </row>
  </sheetData>
  <mergeCells count="2">
    <mergeCell ref="A2:D2"/>
    <mergeCell ref="A3:D3"/>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8"/>
  <sheetViews>
    <sheetView workbookViewId="0">
      <selection activeCell="C29" sqref="C29"/>
    </sheetView>
  </sheetViews>
  <sheetFormatPr defaultColWidth="9.140625" defaultRowHeight="12.75" x14ac:dyDescent="0.2"/>
  <cols>
    <col min="1" max="2" width="9.140625" style="3"/>
    <col min="3" max="3" width="13.140625" style="3" bestFit="1" customWidth="1"/>
    <col min="4" max="11" width="9.140625" style="3"/>
    <col min="12" max="12" width="101.1406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0"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51" t="s">
        <v>221</v>
      </c>
      <c r="D3" s="151" t="s">
        <v>9</v>
      </c>
    </row>
    <row r="4" spans="1:38" ht="15" x14ac:dyDescent="0.2">
      <c r="C4" s="153">
        <v>1</v>
      </c>
      <c r="D4" s="831" t="s">
        <v>1336</v>
      </c>
      <c r="E4" s="968"/>
      <c r="F4" s="968"/>
      <c r="G4" s="968"/>
      <c r="H4" s="968"/>
      <c r="I4" s="968"/>
      <c r="J4" s="968"/>
      <c r="K4" s="968"/>
      <c r="L4" s="968"/>
    </row>
    <row r="5" spans="1:38" ht="33.75" customHeight="1" x14ac:dyDescent="0.2">
      <c r="C5" s="153">
        <v>2</v>
      </c>
      <c r="D5" s="967" t="s">
        <v>1326</v>
      </c>
      <c r="E5" s="967"/>
      <c r="F5" s="967"/>
      <c r="G5" s="967"/>
      <c r="H5" s="967"/>
      <c r="I5" s="967"/>
      <c r="J5" s="967"/>
      <c r="K5" s="967"/>
      <c r="L5" s="967"/>
    </row>
    <row r="6" spans="1:38" ht="15" x14ac:dyDescent="0.2">
      <c r="C6" s="153">
        <v>3</v>
      </c>
      <c r="D6" s="966" t="s">
        <v>1335</v>
      </c>
      <c r="E6" s="967"/>
      <c r="F6" s="967"/>
      <c r="G6" s="967"/>
      <c r="H6" s="967"/>
      <c r="I6" s="967"/>
      <c r="J6" s="967"/>
      <c r="K6" s="967"/>
      <c r="L6" s="967"/>
    </row>
    <row r="7" spans="1:38" ht="15" x14ac:dyDescent="0.2">
      <c r="C7" s="153">
        <v>4</v>
      </c>
      <c r="D7" s="966" t="s">
        <v>1334</v>
      </c>
      <c r="E7" s="967"/>
      <c r="F7" s="967"/>
      <c r="G7" s="967"/>
      <c r="H7" s="967"/>
      <c r="I7" s="967"/>
      <c r="J7" s="967"/>
      <c r="K7" s="967"/>
      <c r="L7" s="967"/>
    </row>
    <row r="8" spans="1:38" ht="15" x14ac:dyDescent="0.2">
      <c r="C8" s="153">
        <v>5</v>
      </c>
      <c r="D8" s="966" t="s">
        <v>1327</v>
      </c>
      <c r="E8" s="967"/>
      <c r="F8" s="967"/>
      <c r="G8" s="967"/>
      <c r="H8" s="967"/>
      <c r="I8" s="967"/>
      <c r="J8" s="967"/>
      <c r="K8" s="967"/>
      <c r="L8" s="967"/>
    </row>
    <row r="9" spans="1:38" ht="15" x14ac:dyDescent="0.2">
      <c r="C9" s="153">
        <v>6</v>
      </c>
      <c r="D9" s="831" t="s">
        <v>1333</v>
      </c>
      <c r="E9" s="968"/>
      <c r="F9" s="968"/>
      <c r="G9" s="968"/>
      <c r="H9" s="968"/>
      <c r="I9" s="968"/>
      <c r="J9" s="968"/>
      <c r="K9" s="968"/>
      <c r="L9" s="968"/>
    </row>
    <row r="10" spans="1:38" ht="15" x14ac:dyDescent="0.2">
      <c r="C10" s="153">
        <v>7</v>
      </c>
      <c r="D10" s="831" t="s">
        <v>1332</v>
      </c>
      <c r="E10" s="968"/>
      <c r="F10" s="968"/>
      <c r="G10" s="968"/>
      <c r="H10" s="968"/>
      <c r="I10" s="968"/>
      <c r="J10" s="968"/>
      <c r="K10" s="968"/>
      <c r="L10" s="968"/>
    </row>
    <row r="11" spans="1:38" ht="15" x14ac:dyDescent="0.2">
      <c r="C11" s="153">
        <v>8</v>
      </c>
      <c r="D11" s="831" t="s">
        <v>1331</v>
      </c>
      <c r="E11" s="968"/>
      <c r="F11" s="968"/>
      <c r="G11" s="968"/>
      <c r="H11" s="968"/>
      <c r="I11" s="968"/>
      <c r="J11" s="968"/>
      <c r="K11" s="968"/>
      <c r="L11" s="968"/>
    </row>
    <row r="12" spans="1:38" ht="15" x14ac:dyDescent="0.2">
      <c r="C12" s="153">
        <v>9</v>
      </c>
      <c r="D12" s="831" t="s">
        <v>1287</v>
      </c>
      <c r="E12" s="968"/>
      <c r="F12" s="968"/>
      <c r="G12" s="968"/>
      <c r="H12" s="968"/>
      <c r="I12" s="968"/>
      <c r="J12" s="968"/>
      <c r="K12" s="968"/>
      <c r="L12" s="968"/>
    </row>
    <row r="13" spans="1:38" ht="15" x14ac:dyDescent="0.2">
      <c r="C13" s="153">
        <v>10</v>
      </c>
      <c r="D13" s="831" t="s">
        <v>1330</v>
      </c>
      <c r="E13" s="968"/>
      <c r="F13" s="968"/>
      <c r="G13" s="968"/>
      <c r="H13" s="968"/>
      <c r="I13" s="968"/>
      <c r="J13" s="968"/>
      <c r="K13" s="968"/>
      <c r="L13" s="968"/>
    </row>
    <row r="14" spans="1:38" ht="15" x14ac:dyDescent="0.2">
      <c r="C14" s="153">
        <v>11</v>
      </c>
      <c r="D14" s="831" t="s">
        <v>1292</v>
      </c>
      <c r="E14" s="831"/>
      <c r="F14" s="831"/>
      <c r="G14" s="831"/>
      <c r="H14" s="831"/>
      <c r="I14" s="831"/>
      <c r="J14" s="831"/>
      <c r="K14" s="831"/>
      <c r="L14" s="831"/>
    </row>
    <row r="15" spans="1:38" ht="15" x14ac:dyDescent="0.2">
      <c r="C15" s="153">
        <v>12</v>
      </c>
      <c r="D15" s="831" t="s">
        <v>1294</v>
      </c>
      <c r="E15" s="831"/>
      <c r="F15" s="831"/>
      <c r="G15" s="831"/>
      <c r="H15" s="831"/>
      <c r="I15" s="831"/>
      <c r="J15" s="831"/>
      <c r="K15" s="831"/>
      <c r="L15" s="831"/>
    </row>
    <row r="16" spans="1:38" ht="15" x14ac:dyDescent="0.2">
      <c r="C16" s="153">
        <v>13</v>
      </c>
      <c r="D16" s="831" t="s">
        <v>1328</v>
      </c>
      <c r="E16" s="831"/>
      <c r="F16" s="831"/>
      <c r="G16" s="831"/>
      <c r="H16" s="831"/>
      <c r="I16" s="831"/>
      <c r="J16" s="831"/>
      <c r="K16" s="831"/>
      <c r="L16" s="831"/>
    </row>
    <row r="17" spans="3:12" ht="15" x14ac:dyDescent="0.2">
      <c r="C17" s="153">
        <v>14</v>
      </c>
      <c r="D17" s="966" t="s">
        <v>1329</v>
      </c>
      <c r="E17" s="967"/>
      <c r="F17" s="967"/>
      <c r="G17" s="967"/>
      <c r="H17" s="967"/>
      <c r="I17" s="967"/>
      <c r="J17" s="967"/>
      <c r="K17" s="967"/>
      <c r="L17" s="967"/>
    </row>
    <row r="18" spans="3:12" ht="15" x14ac:dyDescent="0.2">
      <c r="C18" s="153">
        <v>15</v>
      </c>
      <c r="D18" s="966" t="s">
        <v>1368</v>
      </c>
      <c r="E18" s="967"/>
      <c r="F18" s="967"/>
      <c r="G18" s="967"/>
      <c r="H18" s="967"/>
      <c r="I18" s="967"/>
      <c r="J18" s="967"/>
      <c r="K18" s="967"/>
      <c r="L18" s="967"/>
    </row>
  </sheetData>
  <mergeCells count="15">
    <mergeCell ref="D18:L18"/>
    <mergeCell ref="D17:L17"/>
    <mergeCell ref="D4:L4"/>
    <mergeCell ref="D5:L5"/>
    <mergeCell ref="D6:L6"/>
    <mergeCell ref="D7:L7"/>
    <mergeCell ref="D8:L8"/>
    <mergeCell ref="D9:L9"/>
    <mergeCell ref="D13:L13"/>
    <mergeCell ref="D14:L14"/>
    <mergeCell ref="D15:L15"/>
    <mergeCell ref="D16:L16"/>
    <mergeCell ref="D10:L10"/>
    <mergeCell ref="D11:L11"/>
    <mergeCell ref="D12:L12"/>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workbookViewId="0"/>
  </sheetViews>
  <sheetFormatPr defaultColWidth="8.85546875" defaultRowHeight="15" x14ac:dyDescent="0.25"/>
  <cols>
    <col min="1" max="1" width="32" customWidth="1"/>
    <col min="9" max="9" width="9.140625" customWidth="1"/>
    <col min="11" max="11" width="39.140625" customWidth="1"/>
  </cols>
  <sheetData>
    <row r="1" spans="1:19" ht="20.25" x14ac:dyDescent="0.3">
      <c r="K1" s="406" t="s">
        <v>1279</v>
      </c>
    </row>
    <row r="3" spans="1:19" ht="29.25" customHeight="1" x14ac:dyDescent="0.25">
      <c r="A3" s="977" t="s">
        <v>1280</v>
      </c>
      <c r="B3" s="977"/>
      <c r="C3" s="977"/>
      <c r="D3" s="977"/>
      <c r="E3" s="977"/>
      <c r="F3" s="977"/>
      <c r="G3" s="977"/>
      <c r="H3" s="977"/>
      <c r="I3" s="977"/>
      <c r="K3" s="486"/>
      <c r="L3" s="486"/>
      <c r="M3" s="486"/>
      <c r="N3" s="486"/>
      <c r="O3" s="486"/>
      <c r="P3" s="486"/>
      <c r="Q3" s="486"/>
      <c r="R3" s="486"/>
      <c r="S3" s="486"/>
    </row>
    <row r="5" spans="1:19" ht="15.75" thickBot="1" x14ac:dyDescent="0.3"/>
    <row r="6" spans="1:19" ht="29.25" customHeight="1" x14ac:dyDescent="0.25">
      <c r="A6" s="978" t="s">
        <v>1283</v>
      </c>
      <c r="B6" s="979"/>
      <c r="C6" s="979"/>
      <c r="D6" s="979"/>
      <c r="E6" s="979"/>
      <c r="F6" s="979"/>
      <c r="G6" s="979"/>
      <c r="H6" s="979"/>
      <c r="I6" s="980"/>
      <c r="K6" s="971" t="s">
        <v>1285</v>
      </c>
      <c r="L6" s="972"/>
      <c r="M6" s="972"/>
      <c r="N6" s="972"/>
      <c r="O6" s="972"/>
      <c r="P6" s="972"/>
      <c r="Q6" s="972"/>
      <c r="R6" s="972"/>
      <c r="S6" s="973"/>
    </row>
    <row r="7" spans="1:19" x14ac:dyDescent="0.25">
      <c r="A7" s="235"/>
      <c r="B7" s="181"/>
      <c r="C7" s="181"/>
      <c r="D7" s="181"/>
      <c r="E7" s="181"/>
      <c r="F7" s="181"/>
      <c r="G7" s="181"/>
      <c r="H7" s="181"/>
      <c r="I7" s="220"/>
      <c r="K7" s="235"/>
      <c r="L7" s="181"/>
      <c r="M7" s="181"/>
      <c r="N7" s="181"/>
      <c r="O7" s="181"/>
      <c r="P7" s="181"/>
      <c r="Q7" s="181"/>
      <c r="R7" s="181"/>
      <c r="S7" s="220"/>
    </row>
    <row r="8" spans="1:19" x14ac:dyDescent="0.25">
      <c r="A8" s="235"/>
      <c r="B8" s="181"/>
      <c r="C8" s="181"/>
      <c r="D8" s="181"/>
      <c r="E8" s="181"/>
      <c r="F8" s="181"/>
      <c r="G8" s="181"/>
      <c r="H8" s="181"/>
      <c r="I8" s="220"/>
      <c r="K8" s="235"/>
      <c r="L8" s="181"/>
      <c r="M8" s="181"/>
      <c r="N8" s="181"/>
      <c r="O8" s="181"/>
      <c r="P8" s="181"/>
      <c r="Q8" s="181"/>
      <c r="R8" s="181"/>
      <c r="S8" s="220"/>
    </row>
    <row r="9" spans="1:19" x14ac:dyDescent="0.25">
      <c r="A9" s="235"/>
      <c r="B9" s="181"/>
      <c r="C9" s="181"/>
      <c r="D9" s="181"/>
      <c r="E9" s="181"/>
      <c r="F9" s="181"/>
      <c r="G9" s="181"/>
      <c r="H9" s="181"/>
      <c r="I9" s="220"/>
      <c r="K9" s="235"/>
      <c r="L9" s="181"/>
      <c r="M9" s="181"/>
      <c r="N9" s="181"/>
      <c r="O9" s="181"/>
      <c r="P9" s="181"/>
      <c r="Q9" s="181"/>
      <c r="R9" s="181"/>
      <c r="S9" s="220"/>
    </row>
    <row r="10" spans="1:19" x14ac:dyDescent="0.25">
      <c r="A10" s="235"/>
      <c r="B10" s="181"/>
      <c r="C10" s="181"/>
      <c r="D10" s="181"/>
      <c r="E10" s="181"/>
      <c r="F10" s="181"/>
      <c r="G10" s="181"/>
      <c r="H10" s="181"/>
      <c r="I10" s="220"/>
      <c r="K10" s="235"/>
      <c r="L10" s="181"/>
      <c r="M10" s="181"/>
      <c r="N10" s="181"/>
      <c r="O10" s="181"/>
      <c r="P10" s="181"/>
      <c r="Q10" s="181"/>
      <c r="R10" s="181"/>
      <c r="S10" s="220"/>
    </row>
    <row r="11" spans="1:19" x14ac:dyDescent="0.25">
      <c r="A11" s="235"/>
      <c r="B11" s="181"/>
      <c r="C11" s="181"/>
      <c r="D11" s="181"/>
      <c r="E11" s="181"/>
      <c r="F11" s="181"/>
      <c r="G11" s="181"/>
      <c r="H11" s="181"/>
      <c r="I11" s="220"/>
      <c r="K11" s="235"/>
      <c r="L11" s="181"/>
      <c r="M11" s="181"/>
      <c r="N11" s="181"/>
      <c r="O11" s="181"/>
      <c r="P11" s="181"/>
      <c r="Q11" s="181"/>
      <c r="R11" s="181"/>
      <c r="S11" s="220"/>
    </row>
    <row r="12" spans="1:19" x14ac:dyDescent="0.25">
      <c r="A12" s="235"/>
      <c r="B12" s="181"/>
      <c r="C12" s="181"/>
      <c r="D12" s="181"/>
      <c r="E12" s="181"/>
      <c r="F12" s="181"/>
      <c r="G12" s="181"/>
      <c r="H12" s="181"/>
      <c r="I12" s="220"/>
      <c r="K12" s="235"/>
      <c r="L12" s="181"/>
      <c r="M12" s="181"/>
      <c r="N12" s="181"/>
      <c r="O12" s="181"/>
      <c r="P12" s="181"/>
      <c r="Q12" s="181"/>
      <c r="R12" s="181"/>
      <c r="S12" s="220"/>
    </row>
    <row r="13" spans="1:19" x14ac:dyDescent="0.25">
      <c r="A13" s="235"/>
      <c r="B13" s="181"/>
      <c r="C13" s="181"/>
      <c r="D13" s="181"/>
      <c r="E13" s="181"/>
      <c r="F13" s="181"/>
      <c r="G13" s="181"/>
      <c r="H13" s="181"/>
      <c r="I13" s="220"/>
      <c r="K13" s="235"/>
      <c r="L13" s="181"/>
      <c r="M13" s="181"/>
      <c r="N13" s="181"/>
      <c r="O13" s="181"/>
      <c r="P13" s="181"/>
      <c r="Q13" s="181"/>
      <c r="R13" s="181"/>
      <c r="S13" s="220"/>
    </row>
    <row r="14" spans="1:19" x14ac:dyDescent="0.25">
      <c r="A14" s="235"/>
      <c r="B14" s="181"/>
      <c r="C14" s="181"/>
      <c r="D14" s="181"/>
      <c r="E14" s="181"/>
      <c r="F14" s="181"/>
      <c r="G14" s="181"/>
      <c r="H14" s="181"/>
      <c r="I14" s="220"/>
      <c r="K14" s="235"/>
      <c r="L14" s="181"/>
      <c r="M14" s="181"/>
      <c r="N14" s="181"/>
      <c r="O14" s="181"/>
      <c r="P14" s="181"/>
      <c r="Q14" s="181"/>
      <c r="R14" s="181"/>
      <c r="S14" s="220"/>
    </row>
    <row r="15" spans="1:19" x14ac:dyDescent="0.25">
      <c r="A15" s="235"/>
      <c r="B15" s="181"/>
      <c r="C15" s="181"/>
      <c r="D15" s="181"/>
      <c r="E15" s="181"/>
      <c r="F15" s="181"/>
      <c r="G15" s="181"/>
      <c r="H15" s="181"/>
      <c r="I15" s="220"/>
      <c r="K15" s="235"/>
      <c r="L15" s="181"/>
      <c r="M15" s="181"/>
      <c r="N15" s="181"/>
      <c r="O15" s="181"/>
      <c r="P15" s="181"/>
      <c r="Q15" s="181"/>
      <c r="R15" s="181"/>
      <c r="S15" s="220"/>
    </row>
    <row r="16" spans="1:19" x14ac:dyDescent="0.25">
      <c r="A16" s="235"/>
      <c r="B16" s="181"/>
      <c r="C16" s="181"/>
      <c r="D16" s="181"/>
      <c r="E16" s="181"/>
      <c r="F16" s="181"/>
      <c r="G16" s="181"/>
      <c r="H16" s="181"/>
      <c r="I16" s="220"/>
      <c r="K16" s="235"/>
      <c r="L16" s="181"/>
      <c r="M16" s="181"/>
      <c r="N16" s="181"/>
      <c r="O16" s="181"/>
      <c r="P16" s="181"/>
      <c r="Q16" s="181"/>
      <c r="R16" s="181"/>
      <c r="S16" s="220"/>
    </row>
    <row r="17" spans="1:20" ht="15.75" thickBot="1" x14ac:dyDescent="0.3">
      <c r="A17" s="485"/>
      <c r="B17" s="225"/>
      <c r="C17" s="225"/>
      <c r="D17" s="225"/>
      <c r="E17" s="225"/>
      <c r="F17" s="225"/>
      <c r="G17" s="225"/>
      <c r="H17" s="225"/>
      <c r="I17" s="227"/>
      <c r="K17" s="485"/>
      <c r="L17" s="225"/>
      <c r="M17" s="225"/>
      <c r="N17" s="225"/>
      <c r="O17" s="225"/>
      <c r="P17" s="225"/>
      <c r="Q17" s="225"/>
      <c r="R17" s="225"/>
      <c r="S17" s="227"/>
    </row>
    <row r="18" spans="1:20" ht="15.75" thickBot="1" x14ac:dyDescent="0.3"/>
    <row r="19" spans="1:20" ht="73.5" customHeight="1" x14ac:dyDescent="0.25">
      <c r="A19" s="974" t="s">
        <v>1281</v>
      </c>
      <c r="B19" s="975"/>
      <c r="C19" s="975"/>
      <c r="D19" s="975"/>
      <c r="E19" s="975"/>
      <c r="F19" s="975"/>
      <c r="G19" s="975"/>
      <c r="H19" s="975"/>
      <c r="I19" s="976"/>
      <c r="K19" s="969" t="s">
        <v>1288</v>
      </c>
      <c r="L19" s="970"/>
      <c r="M19" s="970"/>
      <c r="N19" s="970"/>
      <c r="O19" s="970"/>
      <c r="P19" s="970"/>
      <c r="Q19" s="970"/>
      <c r="R19" s="970"/>
      <c r="S19" s="970"/>
      <c r="T19" s="668"/>
    </row>
    <row r="20" spans="1:20" x14ac:dyDescent="0.25">
      <c r="A20" s="235"/>
      <c r="B20" s="181"/>
      <c r="C20" s="181"/>
      <c r="D20" s="181"/>
      <c r="E20" s="181"/>
      <c r="F20" s="181"/>
      <c r="G20" s="181"/>
      <c r="H20" s="181"/>
      <c r="I20" s="220"/>
      <c r="K20" s="235"/>
      <c r="L20" s="181"/>
      <c r="M20" s="181"/>
      <c r="N20" s="181"/>
      <c r="O20" s="181"/>
      <c r="P20" s="181"/>
      <c r="Q20" s="181"/>
      <c r="R20" s="181"/>
      <c r="S20" s="181"/>
      <c r="T20" s="220"/>
    </row>
    <row r="21" spans="1:20" x14ac:dyDescent="0.25">
      <c r="A21" s="235"/>
      <c r="B21" s="181"/>
      <c r="C21" s="181"/>
      <c r="D21" s="181"/>
      <c r="E21" s="181"/>
      <c r="F21" s="181"/>
      <c r="G21" s="181"/>
      <c r="H21" s="181"/>
      <c r="I21" s="220"/>
      <c r="K21" s="235"/>
      <c r="L21" s="181"/>
      <c r="M21" s="181"/>
      <c r="N21" s="181"/>
      <c r="O21" s="181"/>
      <c r="P21" s="181"/>
      <c r="Q21" s="181"/>
      <c r="R21" s="181"/>
      <c r="S21" s="181"/>
      <c r="T21" s="220"/>
    </row>
    <row r="22" spans="1:20" x14ac:dyDescent="0.25">
      <c r="A22" s="235"/>
      <c r="B22" s="181"/>
      <c r="C22" s="181"/>
      <c r="D22" s="181"/>
      <c r="E22" s="181"/>
      <c r="F22" s="181"/>
      <c r="G22" s="181"/>
      <c r="H22" s="181"/>
      <c r="I22" s="220"/>
      <c r="K22" s="235"/>
      <c r="L22" s="181"/>
      <c r="M22" s="181"/>
      <c r="N22" s="181"/>
      <c r="O22" s="181"/>
      <c r="P22" s="181"/>
      <c r="Q22" s="181"/>
      <c r="R22" s="181"/>
      <c r="S22" s="181"/>
      <c r="T22" s="220"/>
    </row>
    <row r="23" spans="1:20" x14ac:dyDescent="0.25">
      <c r="A23" s="235"/>
      <c r="B23" s="181"/>
      <c r="C23" s="181"/>
      <c r="D23" s="181"/>
      <c r="E23" s="181"/>
      <c r="F23" s="181"/>
      <c r="G23" s="181"/>
      <c r="H23" s="181"/>
      <c r="I23" s="220"/>
      <c r="K23" s="235"/>
      <c r="L23" s="181"/>
      <c r="M23" s="181"/>
      <c r="N23" s="181"/>
      <c r="O23" s="181"/>
      <c r="P23" s="181"/>
      <c r="Q23" s="181"/>
      <c r="R23" s="181"/>
      <c r="S23" s="181"/>
      <c r="T23" s="220"/>
    </row>
    <row r="24" spans="1:20" x14ac:dyDescent="0.25">
      <c r="A24" s="235"/>
      <c r="B24" s="181"/>
      <c r="C24" s="181"/>
      <c r="D24" s="181"/>
      <c r="E24" s="181"/>
      <c r="F24" s="181"/>
      <c r="G24" s="181"/>
      <c r="H24" s="181"/>
      <c r="I24" s="220"/>
      <c r="K24" s="235"/>
      <c r="L24" s="181"/>
      <c r="M24" s="181"/>
      <c r="N24" s="181"/>
      <c r="O24" s="181"/>
      <c r="P24" s="181"/>
      <c r="Q24" s="181"/>
      <c r="R24" s="181"/>
      <c r="S24" s="181"/>
      <c r="T24" s="220"/>
    </row>
    <row r="25" spans="1:20" x14ac:dyDescent="0.25">
      <c r="A25" s="235"/>
      <c r="B25" s="181"/>
      <c r="C25" s="181"/>
      <c r="D25" s="181"/>
      <c r="E25" s="181"/>
      <c r="F25" s="181"/>
      <c r="G25" s="181"/>
      <c r="H25" s="181"/>
      <c r="I25" s="220"/>
      <c r="K25" s="235"/>
      <c r="L25" s="181"/>
      <c r="M25" s="181"/>
      <c r="N25" s="181"/>
      <c r="O25" s="181"/>
      <c r="P25" s="181"/>
      <c r="Q25" s="181"/>
      <c r="R25" s="181"/>
      <c r="S25" s="181"/>
      <c r="T25" s="220"/>
    </row>
    <row r="26" spans="1:20" x14ac:dyDescent="0.25">
      <c r="A26" s="235"/>
      <c r="B26" s="181"/>
      <c r="C26" s="181"/>
      <c r="D26" s="181"/>
      <c r="E26" s="181"/>
      <c r="F26" s="181"/>
      <c r="G26" s="181"/>
      <c r="H26" s="181"/>
      <c r="I26" s="220"/>
      <c r="K26" s="235"/>
      <c r="L26" s="181"/>
      <c r="M26" s="181"/>
      <c r="N26" s="181"/>
      <c r="O26" s="181"/>
      <c r="P26" s="181"/>
      <c r="Q26" s="181"/>
      <c r="R26" s="181"/>
      <c r="S26" s="181"/>
      <c r="T26" s="220"/>
    </row>
    <row r="27" spans="1:20" x14ac:dyDescent="0.25">
      <c r="A27" s="235"/>
      <c r="B27" s="181"/>
      <c r="C27" s="181"/>
      <c r="D27" s="181"/>
      <c r="E27" s="181"/>
      <c r="F27" s="181"/>
      <c r="G27" s="181"/>
      <c r="H27" s="181"/>
      <c r="I27" s="220"/>
      <c r="K27" s="235"/>
      <c r="L27" s="181"/>
      <c r="M27" s="181"/>
      <c r="N27" s="181"/>
      <c r="O27" s="181"/>
      <c r="P27" s="181"/>
      <c r="Q27" s="181"/>
      <c r="R27" s="181"/>
      <c r="S27" s="181"/>
      <c r="T27" s="220"/>
    </row>
    <row r="28" spans="1:20" x14ac:dyDescent="0.25">
      <c r="A28" s="235"/>
      <c r="B28" s="181"/>
      <c r="C28" s="181"/>
      <c r="D28" s="181"/>
      <c r="E28" s="181"/>
      <c r="F28" s="181"/>
      <c r="G28" s="181"/>
      <c r="H28" s="181"/>
      <c r="I28" s="220"/>
      <c r="K28" s="235"/>
      <c r="L28" s="181"/>
      <c r="M28" s="181"/>
      <c r="N28" s="181"/>
      <c r="O28" s="181"/>
      <c r="P28" s="181"/>
      <c r="Q28" s="181"/>
      <c r="R28" s="181"/>
      <c r="S28" s="181"/>
      <c r="T28" s="220"/>
    </row>
    <row r="29" spans="1:20" x14ac:dyDescent="0.25">
      <c r="A29" s="235"/>
      <c r="B29" s="181"/>
      <c r="C29" s="181"/>
      <c r="D29" s="181"/>
      <c r="E29" s="181"/>
      <c r="F29" s="181"/>
      <c r="G29" s="181"/>
      <c r="H29" s="181"/>
      <c r="I29" s="220"/>
      <c r="K29" s="235"/>
      <c r="L29" s="181"/>
      <c r="M29" s="181"/>
      <c r="N29" s="181"/>
      <c r="O29" s="181"/>
      <c r="P29" s="181"/>
      <c r="Q29" s="181"/>
      <c r="R29" s="181"/>
      <c r="S29" s="181"/>
      <c r="T29" s="220"/>
    </row>
    <row r="30" spans="1:20" x14ac:dyDescent="0.25">
      <c r="A30" s="235"/>
      <c r="B30" s="181"/>
      <c r="C30" s="181"/>
      <c r="D30" s="181"/>
      <c r="E30" s="181"/>
      <c r="F30" s="181"/>
      <c r="G30" s="181"/>
      <c r="H30" s="181"/>
      <c r="I30" s="220"/>
      <c r="K30" s="235"/>
      <c r="L30" s="181"/>
      <c r="M30" s="181"/>
      <c r="N30" s="181"/>
      <c r="O30" s="181"/>
      <c r="P30" s="181"/>
      <c r="Q30" s="181"/>
      <c r="R30" s="181"/>
      <c r="S30" s="181"/>
      <c r="T30" s="220"/>
    </row>
    <row r="31" spans="1:20" x14ac:dyDescent="0.25">
      <c r="A31" s="235"/>
      <c r="B31" s="181"/>
      <c r="C31" s="181"/>
      <c r="D31" s="181"/>
      <c r="E31" s="181"/>
      <c r="F31" s="181"/>
      <c r="G31" s="181"/>
      <c r="H31" s="181"/>
      <c r="I31" s="220"/>
      <c r="K31" s="235"/>
      <c r="L31" s="181"/>
      <c r="M31" s="181"/>
      <c r="N31" s="181"/>
      <c r="O31" s="181"/>
      <c r="P31" s="181"/>
      <c r="Q31" s="181"/>
      <c r="R31" s="181"/>
      <c r="S31" s="181"/>
      <c r="T31" s="220"/>
    </row>
    <row r="32" spans="1:20" ht="15.75" thickBot="1" x14ac:dyDescent="0.3">
      <c r="A32" s="485"/>
      <c r="B32" s="225"/>
      <c r="C32" s="225"/>
      <c r="D32" s="225"/>
      <c r="E32" s="225"/>
      <c r="F32" s="225"/>
      <c r="G32" s="225"/>
      <c r="H32" s="225"/>
      <c r="I32" s="227"/>
      <c r="K32" s="235"/>
      <c r="L32" s="181"/>
      <c r="M32" s="181"/>
      <c r="N32" s="181"/>
      <c r="O32" s="181"/>
      <c r="P32" s="181"/>
      <c r="Q32" s="181"/>
      <c r="R32" s="181"/>
      <c r="S32" s="181"/>
      <c r="T32" s="220"/>
    </row>
    <row r="33" spans="1:21" ht="15.75" thickBot="1" x14ac:dyDescent="0.3">
      <c r="K33" s="235"/>
      <c r="L33" s="181"/>
      <c r="M33" s="181"/>
      <c r="N33" s="181"/>
      <c r="O33" s="181"/>
      <c r="P33" s="181"/>
      <c r="Q33" s="181"/>
      <c r="R33" s="181"/>
      <c r="S33" s="181"/>
      <c r="T33" s="220"/>
    </row>
    <row r="34" spans="1:21" ht="30" customHeight="1" x14ac:dyDescent="0.25">
      <c r="A34" s="971" t="s">
        <v>1282</v>
      </c>
      <c r="B34" s="972"/>
      <c r="C34" s="972"/>
      <c r="D34" s="972"/>
      <c r="E34" s="972"/>
      <c r="F34" s="972"/>
      <c r="G34" s="972"/>
      <c r="H34" s="972"/>
      <c r="I34" s="973"/>
      <c r="K34" s="235"/>
      <c r="L34" s="181"/>
      <c r="M34" s="181"/>
      <c r="N34" s="181"/>
      <c r="O34" s="181"/>
      <c r="P34" s="181"/>
      <c r="Q34" s="181"/>
      <c r="R34" s="181"/>
      <c r="S34" s="181"/>
      <c r="T34" s="220"/>
    </row>
    <row r="35" spans="1:21" x14ac:dyDescent="0.25">
      <c r="A35" s="235"/>
      <c r="B35" s="181"/>
      <c r="C35" s="181"/>
      <c r="D35" s="181"/>
      <c r="E35" s="181"/>
      <c r="F35" s="181"/>
      <c r="G35" s="181"/>
      <c r="H35" s="181"/>
      <c r="I35" s="220"/>
      <c r="K35" s="235"/>
      <c r="L35" s="181"/>
      <c r="M35" s="181"/>
      <c r="N35" s="181"/>
      <c r="O35" s="181"/>
      <c r="P35" s="181"/>
      <c r="Q35" s="181"/>
      <c r="R35" s="181"/>
      <c r="S35" s="181"/>
      <c r="T35" s="220"/>
    </row>
    <row r="36" spans="1:21" x14ac:dyDescent="0.25">
      <c r="A36" s="235"/>
      <c r="B36" s="181"/>
      <c r="C36" s="181"/>
      <c r="D36" s="181"/>
      <c r="E36" s="181"/>
      <c r="F36" s="181"/>
      <c r="G36" s="181"/>
      <c r="H36" s="181"/>
      <c r="I36" s="220"/>
      <c r="K36" s="235"/>
      <c r="L36" s="181"/>
      <c r="M36" s="181"/>
      <c r="N36" s="181"/>
      <c r="O36" s="181"/>
      <c r="P36" s="181"/>
      <c r="Q36" s="181"/>
      <c r="R36" s="181"/>
      <c r="S36" s="181"/>
      <c r="T36" s="220"/>
    </row>
    <row r="37" spans="1:21" x14ac:dyDescent="0.25">
      <c r="A37" s="235"/>
      <c r="B37" s="181"/>
      <c r="C37" s="181"/>
      <c r="D37" s="181"/>
      <c r="E37" s="181"/>
      <c r="F37" s="181"/>
      <c r="G37" s="181"/>
      <c r="H37" s="181"/>
      <c r="I37" s="220"/>
      <c r="K37" s="235"/>
      <c r="L37" s="181"/>
      <c r="M37" s="181"/>
      <c r="N37" s="181"/>
      <c r="O37" s="181"/>
      <c r="P37" s="181"/>
      <c r="Q37" s="181"/>
      <c r="R37" s="181"/>
      <c r="S37" s="181"/>
      <c r="T37" s="220"/>
    </row>
    <row r="38" spans="1:21" x14ac:dyDescent="0.25">
      <c r="A38" s="235"/>
      <c r="B38" s="181"/>
      <c r="C38" s="181"/>
      <c r="D38" s="181"/>
      <c r="E38" s="181"/>
      <c r="F38" s="181"/>
      <c r="G38" s="181"/>
      <c r="H38" s="181"/>
      <c r="I38" s="220"/>
      <c r="K38" s="235"/>
      <c r="L38" s="181"/>
      <c r="M38" s="181"/>
      <c r="N38" s="181"/>
      <c r="O38" s="181"/>
      <c r="P38" s="181"/>
      <c r="Q38" s="181"/>
      <c r="R38" s="181"/>
      <c r="S38" s="181"/>
      <c r="T38" s="220"/>
    </row>
    <row r="39" spans="1:21" x14ac:dyDescent="0.25">
      <c r="A39" s="235"/>
      <c r="B39" s="181"/>
      <c r="C39" s="181"/>
      <c r="D39" s="181"/>
      <c r="E39" s="181"/>
      <c r="F39" s="181"/>
      <c r="G39" s="181"/>
      <c r="H39" s="181"/>
      <c r="I39" s="220"/>
      <c r="K39" s="235"/>
      <c r="L39" s="181"/>
      <c r="M39" s="181"/>
      <c r="N39" s="181"/>
      <c r="O39" s="181"/>
      <c r="P39" s="181"/>
      <c r="Q39" s="181"/>
      <c r="R39" s="181"/>
      <c r="S39" s="181"/>
      <c r="T39" s="220"/>
    </row>
    <row r="40" spans="1:21" x14ac:dyDescent="0.25">
      <c r="A40" s="235"/>
      <c r="B40" s="181"/>
      <c r="C40" s="181"/>
      <c r="D40" s="181"/>
      <c r="E40" s="181"/>
      <c r="F40" s="181"/>
      <c r="G40" s="181"/>
      <c r="H40" s="181"/>
      <c r="I40" s="220"/>
      <c r="K40" s="235"/>
      <c r="L40" s="181"/>
      <c r="M40" s="181"/>
      <c r="N40" s="181"/>
      <c r="O40" s="181"/>
      <c r="P40" s="181"/>
      <c r="Q40" s="181"/>
      <c r="R40" s="181"/>
      <c r="S40" s="181"/>
      <c r="T40" s="220"/>
    </row>
    <row r="41" spans="1:21" x14ac:dyDescent="0.25">
      <c r="A41" s="235"/>
      <c r="B41" s="181"/>
      <c r="C41" s="181"/>
      <c r="D41" s="181"/>
      <c r="E41" s="181"/>
      <c r="F41" s="181"/>
      <c r="G41" s="181"/>
      <c r="H41" s="181"/>
      <c r="I41" s="220"/>
      <c r="K41" s="235"/>
      <c r="L41" s="181"/>
      <c r="M41" s="181"/>
      <c r="N41" s="181"/>
      <c r="O41" s="181"/>
      <c r="P41" s="181"/>
      <c r="Q41" s="181"/>
      <c r="R41" s="181"/>
      <c r="S41" s="181"/>
      <c r="T41" s="220"/>
    </row>
    <row r="42" spans="1:21" x14ac:dyDescent="0.25">
      <c r="A42" s="235"/>
      <c r="B42" s="181"/>
      <c r="C42" s="181"/>
      <c r="D42" s="181"/>
      <c r="E42" s="181"/>
      <c r="F42" s="181"/>
      <c r="G42" s="181"/>
      <c r="H42" s="181"/>
      <c r="I42" s="220"/>
      <c r="K42" s="235"/>
      <c r="L42" s="181"/>
      <c r="M42" s="181"/>
      <c r="N42" s="181"/>
      <c r="O42" s="181"/>
      <c r="P42" s="181"/>
      <c r="Q42" s="181"/>
      <c r="R42" s="181"/>
      <c r="S42" s="181"/>
      <c r="T42" s="220"/>
    </row>
    <row r="43" spans="1:21" x14ac:dyDescent="0.25">
      <c r="A43" s="235"/>
      <c r="B43" s="181"/>
      <c r="C43" s="181"/>
      <c r="D43" s="181"/>
      <c r="E43" s="181"/>
      <c r="F43" s="181"/>
      <c r="G43" s="181"/>
      <c r="H43" s="181"/>
      <c r="I43" s="220"/>
      <c r="K43" s="235"/>
      <c r="L43" s="181"/>
      <c r="M43" s="181"/>
      <c r="N43" s="181"/>
      <c r="O43" s="181"/>
      <c r="P43" s="181"/>
      <c r="Q43" s="181"/>
      <c r="R43" s="181"/>
      <c r="S43" s="181"/>
      <c r="T43" s="220"/>
    </row>
    <row r="44" spans="1:21" ht="15.75" thickBot="1" x14ac:dyDescent="0.3">
      <c r="A44" s="235"/>
      <c r="B44" s="181"/>
      <c r="C44" s="181"/>
      <c r="D44" s="181"/>
      <c r="E44" s="181"/>
      <c r="F44" s="181"/>
      <c r="G44" s="181"/>
      <c r="H44" s="181"/>
      <c r="I44" s="220"/>
      <c r="K44" s="669"/>
      <c r="L44" s="670"/>
      <c r="M44" s="670"/>
      <c r="N44" s="670"/>
      <c r="O44" s="670"/>
      <c r="P44" s="670"/>
      <c r="Q44" s="670"/>
      <c r="R44" s="670"/>
      <c r="S44" s="670"/>
      <c r="T44" s="671"/>
    </row>
    <row r="45" spans="1:21" ht="15.75" thickBot="1" x14ac:dyDescent="0.3">
      <c r="A45" s="235"/>
      <c r="B45" s="181"/>
      <c r="C45" s="181"/>
      <c r="D45" s="181"/>
      <c r="E45" s="181"/>
      <c r="F45" s="181"/>
      <c r="G45" s="181"/>
      <c r="H45" s="181"/>
      <c r="I45" s="220"/>
      <c r="K45" s="181"/>
      <c r="L45" s="181"/>
      <c r="M45" s="181"/>
      <c r="N45" s="181"/>
      <c r="O45" s="181"/>
      <c r="P45" s="181"/>
      <c r="Q45" s="181"/>
      <c r="R45" s="181"/>
      <c r="S45" s="181"/>
      <c r="T45" s="181"/>
      <c r="U45" s="181"/>
    </row>
    <row r="46" spans="1:21" x14ac:dyDescent="0.25">
      <c r="A46" s="235"/>
      <c r="B46" s="181"/>
      <c r="C46" s="181"/>
      <c r="D46" s="181"/>
      <c r="E46" s="181"/>
      <c r="F46" s="181"/>
      <c r="G46" s="181"/>
      <c r="H46" s="181"/>
      <c r="I46" s="220"/>
      <c r="K46" s="676"/>
      <c r="L46" s="677"/>
      <c r="M46" s="677"/>
      <c r="N46" s="677"/>
      <c r="O46" s="677"/>
      <c r="P46" s="677"/>
      <c r="Q46" s="677"/>
      <c r="R46" s="677"/>
      <c r="S46" s="677"/>
      <c r="T46" s="668"/>
    </row>
    <row r="47" spans="1:21" x14ac:dyDescent="0.25">
      <c r="A47" s="235"/>
      <c r="B47" s="181"/>
      <c r="C47" s="181"/>
      <c r="D47" s="181"/>
      <c r="E47" s="181"/>
      <c r="F47" s="181"/>
      <c r="G47" s="181"/>
      <c r="H47" s="181"/>
      <c r="I47" s="220"/>
      <c r="K47" s="235"/>
      <c r="L47" s="181"/>
      <c r="M47" s="181"/>
      <c r="N47" s="181"/>
      <c r="O47" s="181"/>
      <c r="P47" s="181"/>
      <c r="Q47" s="181"/>
      <c r="R47" s="181"/>
      <c r="S47" s="181"/>
      <c r="T47" s="220"/>
    </row>
    <row r="48" spans="1:21" ht="15.75" thickBot="1" x14ac:dyDescent="0.3">
      <c r="A48" s="485"/>
      <c r="B48" s="225"/>
      <c r="C48" s="225"/>
      <c r="D48" s="225"/>
      <c r="E48" s="225"/>
      <c r="F48" s="225"/>
      <c r="G48" s="225"/>
      <c r="H48" s="225"/>
      <c r="I48" s="227"/>
      <c r="K48" s="235"/>
      <c r="L48" s="181"/>
      <c r="M48" s="181"/>
      <c r="N48" s="181"/>
      <c r="O48" s="181"/>
      <c r="P48" s="181"/>
      <c r="Q48" s="181"/>
      <c r="R48" s="181"/>
      <c r="S48" s="181"/>
      <c r="T48" s="220"/>
    </row>
    <row r="49" spans="1:20" ht="15.75" thickBot="1" x14ac:dyDescent="0.3">
      <c r="K49" s="235"/>
      <c r="L49" s="181"/>
      <c r="M49" s="181"/>
      <c r="N49" s="181"/>
      <c r="O49" s="181"/>
      <c r="P49" s="181"/>
      <c r="Q49" s="181"/>
      <c r="R49" s="181"/>
      <c r="S49" s="181"/>
      <c r="T49" s="220"/>
    </row>
    <row r="50" spans="1:20" ht="30" customHeight="1" x14ac:dyDescent="0.25">
      <c r="A50" s="971" t="s">
        <v>1284</v>
      </c>
      <c r="B50" s="972"/>
      <c r="C50" s="972"/>
      <c r="D50" s="972"/>
      <c r="E50" s="972"/>
      <c r="F50" s="972"/>
      <c r="G50" s="972"/>
      <c r="H50" s="972"/>
      <c r="I50" s="973"/>
      <c r="K50" s="235"/>
      <c r="L50" s="181"/>
      <c r="M50" s="181"/>
      <c r="N50" s="181"/>
      <c r="O50" s="181"/>
      <c r="P50" s="181"/>
      <c r="Q50" s="181"/>
      <c r="R50" s="181"/>
      <c r="S50" s="181"/>
      <c r="T50" s="220"/>
    </row>
    <row r="51" spans="1:20" x14ac:dyDescent="0.25">
      <c r="A51" s="235"/>
      <c r="B51" s="181"/>
      <c r="C51" s="181"/>
      <c r="D51" s="181"/>
      <c r="E51" s="181"/>
      <c r="F51" s="181"/>
      <c r="G51" s="181"/>
      <c r="H51" s="181"/>
      <c r="I51" s="220"/>
      <c r="K51" s="235"/>
      <c r="L51" s="181"/>
      <c r="M51" s="181"/>
      <c r="N51" s="181"/>
      <c r="O51" s="181"/>
      <c r="P51" s="181"/>
      <c r="Q51" s="181"/>
      <c r="R51" s="181"/>
      <c r="S51" s="181"/>
      <c r="T51" s="220"/>
    </row>
    <row r="52" spans="1:20" x14ac:dyDescent="0.25">
      <c r="A52" s="235"/>
      <c r="B52" s="181"/>
      <c r="C52" s="181"/>
      <c r="D52" s="181"/>
      <c r="E52" s="181"/>
      <c r="F52" s="181"/>
      <c r="G52" s="181"/>
      <c r="H52" s="181"/>
      <c r="I52" s="220"/>
      <c r="K52" s="235"/>
      <c r="L52" s="181"/>
      <c r="M52" s="181"/>
      <c r="N52" s="181"/>
      <c r="O52" s="181"/>
      <c r="P52" s="181"/>
      <c r="Q52" s="181"/>
      <c r="R52" s="181"/>
      <c r="S52" s="181"/>
      <c r="T52" s="220"/>
    </row>
    <row r="53" spans="1:20" x14ac:dyDescent="0.25">
      <c r="A53" s="235"/>
      <c r="B53" s="181"/>
      <c r="C53" s="181"/>
      <c r="D53" s="181"/>
      <c r="E53" s="181"/>
      <c r="F53" s="181"/>
      <c r="G53" s="181"/>
      <c r="H53" s="181"/>
      <c r="I53" s="220"/>
      <c r="K53" s="235"/>
      <c r="L53" s="181"/>
      <c r="M53" s="181"/>
      <c r="N53" s="181"/>
      <c r="O53" s="181"/>
      <c r="P53" s="181"/>
      <c r="Q53" s="181"/>
      <c r="R53" s="181"/>
      <c r="S53" s="181"/>
      <c r="T53" s="220"/>
    </row>
    <row r="54" spans="1:20" x14ac:dyDescent="0.25">
      <c r="A54" s="235"/>
      <c r="B54" s="181"/>
      <c r="C54" s="181"/>
      <c r="D54" s="181"/>
      <c r="E54" s="181"/>
      <c r="F54" s="181"/>
      <c r="G54" s="181"/>
      <c r="H54" s="181"/>
      <c r="I54" s="220"/>
      <c r="K54" s="235"/>
      <c r="L54" s="181"/>
      <c r="M54" s="181"/>
      <c r="N54" s="181"/>
      <c r="O54" s="181"/>
      <c r="P54" s="181"/>
      <c r="Q54" s="181"/>
      <c r="R54" s="181"/>
      <c r="S54" s="181"/>
      <c r="T54" s="220"/>
    </row>
    <row r="55" spans="1:20" x14ac:dyDescent="0.25">
      <c r="A55" s="235"/>
      <c r="B55" s="181"/>
      <c r="C55" s="181"/>
      <c r="D55" s="181"/>
      <c r="E55" s="181"/>
      <c r="F55" s="181"/>
      <c r="G55" s="181"/>
      <c r="H55" s="181"/>
      <c r="I55" s="220"/>
      <c r="K55" s="235"/>
      <c r="L55" s="181"/>
      <c r="M55" s="181"/>
      <c r="N55" s="181"/>
      <c r="O55" s="181"/>
      <c r="P55" s="181"/>
      <c r="Q55" s="181"/>
      <c r="R55" s="181"/>
      <c r="S55" s="181"/>
      <c r="T55" s="220"/>
    </row>
    <row r="56" spans="1:20" x14ac:dyDescent="0.25">
      <c r="A56" s="235"/>
      <c r="B56" s="181"/>
      <c r="C56" s="181"/>
      <c r="D56" s="181"/>
      <c r="E56" s="181"/>
      <c r="F56" s="181"/>
      <c r="G56" s="181"/>
      <c r="H56" s="181"/>
      <c r="I56" s="220"/>
      <c r="K56" s="235"/>
      <c r="L56" s="181"/>
      <c r="M56" s="181"/>
      <c r="N56" s="181"/>
      <c r="O56" s="181"/>
      <c r="P56" s="181"/>
      <c r="Q56" s="181"/>
      <c r="R56" s="181"/>
      <c r="S56" s="181"/>
      <c r="T56" s="220"/>
    </row>
    <row r="57" spans="1:20" x14ac:dyDescent="0.25">
      <c r="A57" s="235"/>
      <c r="B57" s="181"/>
      <c r="C57" s="181"/>
      <c r="D57" s="181"/>
      <c r="E57" s="181"/>
      <c r="F57" s="181"/>
      <c r="G57" s="181"/>
      <c r="H57" s="181"/>
      <c r="I57" s="220"/>
      <c r="K57" s="235"/>
      <c r="L57" s="181"/>
      <c r="M57" s="181"/>
      <c r="N57" s="181"/>
      <c r="O57" s="181"/>
      <c r="P57" s="181"/>
      <c r="Q57" s="181"/>
      <c r="R57" s="181"/>
      <c r="S57" s="181"/>
      <c r="T57" s="220"/>
    </row>
    <row r="58" spans="1:20" x14ac:dyDescent="0.25">
      <c r="A58" s="235"/>
      <c r="B58" s="181"/>
      <c r="C58" s="181"/>
      <c r="D58" s="181"/>
      <c r="E58" s="181"/>
      <c r="F58" s="181"/>
      <c r="G58" s="181"/>
      <c r="H58" s="181"/>
      <c r="I58" s="220"/>
      <c r="K58" s="235"/>
      <c r="L58" s="181"/>
      <c r="M58" s="181"/>
      <c r="N58" s="181"/>
      <c r="O58" s="181"/>
      <c r="P58" s="181"/>
      <c r="Q58" s="181"/>
      <c r="R58" s="181"/>
      <c r="S58" s="181"/>
      <c r="T58" s="220"/>
    </row>
    <row r="59" spans="1:20" x14ac:dyDescent="0.25">
      <c r="A59" s="235"/>
      <c r="B59" s="181"/>
      <c r="C59" s="181"/>
      <c r="D59" s="181"/>
      <c r="E59" s="181"/>
      <c r="F59" s="181"/>
      <c r="G59" s="181"/>
      <c r="H59" s="181"/>
      <c r="I59" s="220"/>
      <c r="K59" s="235"/>
      <c r="L59" s="181"/>
      <c r="M59" s="181"/>
      <c r="N59" s="181"/>
      <c r="O59" s="181"/>
      <c r="P59" s="181"/>
      <c r="Q59" s="181"/>
      <c r="R59" s="181"/>
      <c r="S59" s="181"/>
      <c r="T59" s="220"/>
    </row>
    <row r="60" spans="1:20" ht="15.75" thickBot="1" x14ac:dyDescent="0.3">
      <c r="A60" s="235"/>
      <c r="B60" s="181"/>
      <c r="C60" s="181"/>
      <c r="D60" s="181"/>
      <c r="E60" s="181"/>
      <c r="F60" s="181"/>
      <c r="G60" s="181"/>
      <c r="H60" s="181"/>
      <c r="I60" s="220"/>
      <c r="K60" s="669" t="s">
        <v>1290</v>
      </c>
      <c r="L60" s="670"/>
      <c r="M60" s="670"/>
      <c r="N60" s="670"/>
      <c r="O60" s="670"/>
      <c r="P60" s="670"/>
      <c r="Q60" s="670"/>
      <c r="R60" s="670"/>
      <c r="S60" s="670"/>
      <c r="T60" s="671"/>
    </row>
    <row r="61" spans="1:20" x14ac:dyDescent="0.25">
      <c r="A61" s="235"/>
      <c r="B61" s="181"/>
      <c r="C61" s="181"/>
      <c r="D61" s="181"/>
      <c r="E61" s="181"/>
      <c r="F61" s="181"/>
      <c r="G61" s="181"/>
      <c r="H61" s="181"/>
      <c r="I61" s="220"/>
    </row>
    <row r="62" spans="1:20" x14ac:dyDescent="0.25">
      <c r="A62" s="235"/>
      <c r="B62" s="181"/>
      <c r="C62" s="181"/>
      <c r="D62" s="181"/>
      <c r="E62" s="181"/>
      <c r="F62" s="181"/>
      <c r="G62" s="181"/>
      <c r="H62" s="181"/>
      <c r="I62" s="220"/>
    </row>
    <row r="63" spans="1:20" x14ac:dyDescent="0.25">
      <c r="A63" s="235"/>
      <c r="B63" s="181"/>
      <c r="C63" s="181"/>
      <c r="D63" s="181"/>
      <c r="E63" s="181"/>
      <c r="F63" s="181"/>
      <c r="G63" s="181"/>
      <c r="H63" s="181"/>
      <c r="I63" s="220"/>
    </row>
    <row r="64" spans="1:20" x14ac:dyDescent="0.25">
      <c r="A64" s="235"/>
      <c r="B64" s="181"/>
      <c r="C64" s="181"/>
      <c r="D64" s="181"/>
      <c r="E64" s="181"/>
      <c r="F64" s="181"/>
      <c r="G64" s="181"/>
      <c r="H64" s="181"/>
      <c r="I64" s="220"/>
    </row>
    <row r="65" spans="1:9" x14ac:dyDescent="0.25">
      <c r="A65" s="235"/>
      <c r="B65" s="181"/>
      <c r="C65" s="181"/>
      <c r="D65" s="181"/>
      <c r="E65" s="181"/>
      <c r="F65" s="181"/>
      <c r="G65" s="181"/>
      <c r="H65" s="181"/>
      <c r="I65" s="220"/>
    </row>
    <row r="66" spans="1:9" x14ac:dyDescent="0.25">
      <c r="A66" s="235"/>
      <c r="B66" s="181"/>
      <c r="C66" s="181"/>
      <c r="D66" s="181"/>
      <c r="E66" s="181"/>
      <c r="F66" s="181"/>
      <c r="G66" s="181"/>
      <c r="H66" s="181"/>
      <c r="I66" s="220"/>
    </row>
    <row r="67" spans="1:9" x14ac:dyDescent="0.25">
      <c r="A67" s="235"/>
      <c r="B67" s="181"/>
      <c r="C67" s="181"/>
      <c r="D67" s="181"/>
      <c r="E67" s="181"/>
      <c r="F67" s="181"/>
      <c r="G67" s="181"/>
      <c r="H67" s="181"/>
      <c r="I67" s="220"/>
    </row>
    <row r="68" spans="1:9" x14ac:dyDescent="0.25">
      <c r="A68" s="235"/>
      <c r="B68" s="181"/>
      <c r="C68" s="181"/>
      <c r="D68" s="181"/>
      <c r="E68" s="181"/>
      <c r="F68" s="181"/>
      <c r="G68" s="181"/>
      <c r="H68" s="181"/>
      <c r="I68" s="220"/>
    </row>
    <row r="69" spans="1:9" ht="15.75" thickBot="1" x14ac:dyDescent="0.3">
      <c r="A69" s="485"/>
      <c r="B69" s="225"/>
      <c r="C69" s="225"/>
      <c r="D69" s="225"/>
      <c r="E69" s="225"/>
      <c r="F69" s="225"/>
      <c r="G69" s="225"/>
      <c r="H69" s="225"/>
      <c r="I69" s="227"/>
    </row>
    <row r="70" spans="1:9" ht="15.75" thickBot="1" x14ac:dyDescent="0.3"/>
    <row r="71" spans="1:9" ht="30" customHeight="1" x14ac:dyDescent="0.25">
      <c r="A71" s="971" t="s">
        <v>1286</v>
      </c>
      <c r="B71" s="972"/>
      <c r="C71" s="972"/>
      <c r="D71" s="972"/>
      <c r="E71" s="972"/>
      <c r="F71" s="972"/>
      <c r="G71" s="972"/>
      <c r="H71" s="972"/>
      <c r="I71" s="973"/>
    </row>
    <row r="72" spans="1:9" x14ac:dyDescent="0.25">
      <c r="A72" s="235"/>
      <c r="B72" s="181"/>
      <c r="C72" s="181"/>
      <c r="D72" s="181"/>
      <c r="E72" s="181"/>
      <c r="F72" s="181"/>
      <c r="G72" s="181"/>
      <c r="H72" s="181"/>
      <c r="I72" s="220"/>
    </row>
    <row r="73" spans="1:9" x14ac:dyDescent="0.25">
      <c r="A73" s="235"/>
      <c r="B73" s="181"/>
      <c r="C73" s="181"/>
      <c r="D73" s="181"/>
      <c r="E73" s="181"/>
      <c r="F73" s="181"/>
      <c r="G73" s="181"/>
      <c r="H73" s="181"/>
      <c r="I73" s="220"/>
    </row>
    <row r="74" spans="1:9" x14ac:dyDescent="0.25">
      <c r="A74" s="235"/>
      <c r="B74" s="181"/>
      <c r="C74" s="181"/>
      <c r="D74" s="181"/>
      <c r="E74" s="181"/>
      <c r="F74" s="181"/>
      <c r="G74" s="181"/>
      <c r="H74" s="181"/>
      <c r="I74" s="220"/>
    </row>
    <row r="75" spans="1:9" x14ac:dyDescent="0.25">
      <c r="A75" s="235"/>
      <c r="B75" s="181"/>
      <c r="C75" s="181"/>
      <c r="D75" s="181"/>
      <c r="E75" s="181"/>
      <c r="F75" s="181"/>
      <c r="G75" s="181"/>
      <c r="H75" s="181"/>
      <c r="I75" s="220"/>
    </row>
    <row r="76" spans="1:9" x14ac:dyDescent="0.25">
      <c r="A76" s="235"/>
      <c r="B76" s="181"/>
      <c r="C76" s="181"/>
      <c r="D76" s="181"/>
      <c r="E76" s="181"/>
      <c r="F76" s="181"/>
      <c r="G76" s="181"/>
      <c r="H76" s="181"/>
      <c r="I76" s="220"/>
    </row>
    <row r="77" spans="1:9" x14ac:dyDescent="0.25">
      <c r="A77" s="235"/>
      <c r="B77" s="181"/>
      <c r="C77" s="181"/>
      <c r="D77" s="181"/>
      <c r="E77" s="181"/>
      <c r="F77" s="181"/>
      <c r="G77" s="181"/>
      <c r="H77" s="181"/>
      <c r="I77" s="220"/>
    </row>
    <row r="78" spans="1:9" x14ac:dyDescent="0.25">
      <c r="A78" s="235"/>
      <c r="B78" s="181"/>
      <c r="C78" s="181"/>
      <c r="D78" s="181"/>
      <c r="E78" s="181"/>
      <c r="F78" s="181"/>
      <c r="G78" s="181"/>
      <c r="H78" s="181"/>
      <c r="I78" s="220"/>
    </row>
    <row r="79" spans="1:9" x14ac:dyDescent="0.25">
      <c r="A79" s="235"/>
      <c r="B79" s="181"/>
      <c r="C79" s="181"/>
      <c r="D79" s="181"/>
      <c r="E79" s="181"/>
      <c r="F79" s="181"/>
      <c r="G79" s="181"/>
      <c r="H79" s="181"/>
      <c r="I79" s="220"/>
    </row>
    <row r="80" spans="1:9" x14ac:dyDescent="0.25">
      <c r="A80" s="235"/>
      <c r="B80" s="181"/>
      <c r="C80" s="181"/>
      <c r="D80" s="181"/>
      <c r="E80" s="181"/>
      <c r="F80" s="181"/>
      <c r="G80" s="181"/>
      <c r="H80" s="181"/>
      <c r="I80" s="220"/>
    </row>
    <row r="81" spans="1:9" x14ac:dyDescent="0.25">
      <c r="A81" s="235"/>
      <c r="B81" s="181"/>
      <c r="C81" s="181"/>
      <c r="D81" s="181"/>
      <c r="E81" s="181"/>
      <c r="F81" s="181"/>
      <c r="G81" s="181"/>
      <c r="H81" s="181"/>
      <c r="I81" s="220"/>
    </row>
    <row r="82" spans="1:9" x14ac:dyDescent="0.25">
      <c r="A82" s="235"/>
      <c r="B82" s="181"/>
      <c r="C82" s="181"/>
      <c r="D82" s="181"/>
      <c r="E82" s="181"/>
      <c r="F82" s="181"/>
      <c r="G82" s="181"/>
      <c r="H82" s="181"/>
      <c r="I82" s="220"/>
    </row>
    <row r="83" spans="1:9" x14ac:dyDescent="0.25">
      <c r="A83" s="235"/>
      <c r="B83" s="181"/>
      <c r="C83" s="181"/>
      <c r="D83" s="181"/>
      <c r="E83" s="181"/>
      <c r="F83" s="181"/>
      <c r="G83" s="181"/>
      <c r="H83" s="181"/>
      <c r="I83" s="220"/>
    </row>
    <row r="84" spans="1:9" x14ac:dyDescent="0.25">
      <c r="A84" s="235"/>
      <c r="B84" s="181"/>
      <c r="C84" s="181"/>
      <c r="D84" s="181"/>
      <c r="E84" s="181"/>
      <c r="F84" s="181"/>
      <c r="G84" s="181"/>
      <c r="H84" s="181"/>
      <c r="I84" s="220"/>
    </row>
    <row r="85" spans="1:9" x14ac:dyDescent="0.25">
      <c r="A85" s="235"/>
      <c r="B85" s="181"/>
      <c r="C85" s="181"/>
      <c r="D85" s="181"/>
      <c r="E85" s="181"/>
      <c r="F85" s="181"/>
      <c r="G85" s="181"/>
      <c r="H85" s="181"/>
      <c r="I85" s="220"/>
    </row>
    <row r="86" spans="1:9" x14ac:dyDescent="0.25">
      <c r="A86" s="235"/>
      <c r="B86" s="181"/>
      <c r="C86" s="181"/>
      <c r="D86" s="181"/>
      <c r="E86" s="181"/>
      <c r="F86" s="181"/>
      <c r="G86" s="181"/>
      <c r="H86" s="181"/>
      <c r="I86" s="220"/>
    </row>
    <row r="87" spans="1:9" x14ac:dyDescent="0.25">
      <c r="A87" s="235"/>
      <c r="B87" s="181"/>
      <c r="C87" s="181"/>
      <c r="D87" s="181"/>
      <c r="E87" s="181"/>
      <c r="F87" s="181"/>
      <c r="G87" s="181"/>
      <c r="H87" s="181"/>
      <c r="I87" s="220"/>
    </row>
    <row r="88" spans="1:9" x14ac:dyDescent="0.25">
      <c r="A88" s="235"/>
      <c r="B88" s="181"/>
      <c r="C88" s="181"/>
      <c r="D88" s="181"/>
      <c r="E88" s="181"/>
      <c r="F88" s="181"/>
      <c r="G88" s="181"/>
      <c r="H88" s="181"/>
      <c r="I88" s="220"/>
    </row>
    <row r="89" spans="1:9" x14ac:dyDescent="0.25">
      <c r="A89" s="235"/>
      <c r="B89" s="181"/>
      <c r="C89" s="181"/>
      <c r="D89" s="181"/>
      <c r="E89" s="181"/>
      <c r="F89" s="181"/>
      <c r="G89" s="181"/>
      <c r="H89" s="181"/>
      <c r="I89" s="220"/>
    </row>
    <row r="90" spans="1:9" ht="15.75" thickBot="1" x14ac:dyDescent="0.3">
      <c r="A90" s="485"/>
      <c r="B90" s="225"/>
      <c r="C90" s="225"/>
      <c r="D90" s="225"/>
      <c r="E90" s="225"/>
      <c r="F90" s="225"/>
      <c r="G90" s="225"/>
      <c r="H90" s="225"/>
      <c r="I90" s="227"/>
    </row>
  </sheetData>
  <mergeCells count="8">
    <mergeCell ref="A34:I34"/>
    <mergeCell ref="A50:I50"/>
    <mergeCell ref="A71:I71"/>
    <mergeCell ref="K19:S19"/>
    <mergeCell ref="K6:S6"/>
    <mergeCell ref="A19:I19"/>
    <mergeCell ref="A3:I3"/>
    <mergeCell ref="A6:I6"/>
  </mergeCell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458"/>
  <sheetViews>
    <sheetView workbookViewId="0"/>
  </sheetViews>
  <sheetFormatPr defaultColWidth="9.140625" defaultRowHeight="12.75" x14ac:dyDescent="0.2"/>
  <cols>
    <col min="1" max="1" width="1.85546875" style="2" customWidth="1"/>
    <col min="2" max="2" width="3.42578125" style="68" customWidth="1"/>
    <col min="3" max="3" width="29.42578125" style="3" customWidth="1"/>
    <col min="4" max="4" width="58.42578125" style="3" customWidth="1"/>
    <col min="5" max="6" width="12.42578125" style="3" customWidth="1"/>
    <col min="7" max="7" width="12.85546875" style="3" customWidth="1"/>
    <col min="8" max="8" width="13.42578125" style="3" customWidth="1"/>
    <col min="9" max="9" width="12.42578125" style="2" customWidth="1"/>
    <col min="10" max="10" width="14.42578125" style="3" customWidth="1"/>
    <col min="11" max="11" width="12" style="3" customWidth="1"/>
    <col min="12" max="12" width="11.42578125" style="3" customWidth="1"/>
    <col min="13" max="13" width="11.42578125" style="3" bestFit="1" customWidth="1"/>
    <col min="14" max="14" width="14.42578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42578125" style="3" customWidth="1"/>
    <col min="259" max="259" width="29.42578125" style="3" customWidth="1"/>
    <col min="260" max="260" width="54.42578125" style="3" customWidth="1"/>
    <col min="261" max="262" width="12.42578125" style="3" customWidth="1"/>
    <col min="263" max="263" width="12.85546875" style="3" customWidth="1"/>
    <col min="264" max="264" width="13.42578125" style="3" customWidth="1"/>
    <col min="265" max="265" width="12.42578125" style="3" customWidth="1"/>
    <col min="266" max="266" width="14.42578125" style="3" customWidth="1"/>
    <col min="267" max="267" width="12" style="3" customWidth="1"/>
    <col min="268" max="268" width="11.42578125" style="3" customWidth="1"/>
    <col min="269" max="269" width="11.42578125" style="3" bestFit="1" customWidth="1"/>
    <col min="270" max="270" width="14.42578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42578125" style="3" customWidth="1"/>
    <col min="515" max="515" width="29.42578125" style="3" customWidth="1"/>
    <col min="516" max="516" width="54.42578125" style="3" customWidth="1"/>
    <col min="517" max="518" width="12.42578125" style="3" customWidth="1"/>
    <col min="519" max="519" width="12.85546875" style="3" customWidth="1"/>
    <col min="520" max="520" width="13.42578125" style="3" customWidth="1"/>
    <col min="521" max="521" width="12.42578125" style="3" customWidth="1"/>
    <col min="522" max="522" width="14.42578125" style="3" customWidth="1"/>
    <col min="523" max="523" width="12" style="3" customWidth="1"/>
    <col min="524" max="524" width="11.42578125" style="3" customWidth="1"/>
    <col min="525" max="525" width="11.42578125" style="3" bestFit="1" customWidth="1"/>
    <col min="526" max="526" width="14.42578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42578125" style="3" customWidth="1"/>
    <col min="771" max="771" width="29.42578125" style="3" customWidth="1"/>
    <col min="772" max="772" width="54.42578125" style="3" customWidth="1"/>
    <col min="773" max="774" width="12.42578125" style="3" customWidth="1"/>
    <col min="775" max="775" width="12.85546875" style="3" customWidth="1"/>
    <col min="776" max="776" width="13.42578125" style="3" customWidth="1"/>
    <col min="777" max="777" width="12.42578125" style="3" customWidth="1"/>
    <col min="778" max="778" width="14.42578125" style="3" customWidth="1"/>
    <col min="779" max="779" width="12" style="3" customWidth="1"/>
    <col min="780" max="780" width="11.42578125" style="3" customWidth="1"/>
    <col min="781" max="781" width="11.42578125" style="3" bestFit="1" customWidth="1"/>
    <col min="782" max="782" width="14.42578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42578125" style="3" customWidth="1"/>
    <col min="1027" max="1027" width="29.42578125" style="3" customWidth="1"/>
    <col min="1028" max="1028" width="54.42578125" style="3" customWidth="1"/>
    <col min="1029" max="1030" width="12.42578125" style="3" customWidth="1"/>
    <col min="1031" max="1031" width="12.85546875" style="3" customWidth="1"/>
    <col min="1032" max="1032" width="13.42578125" style="3" customWidth="1"/>
    <col min="1033" max="1033" width="12.42578125" style="3" customWidth="1"/>
    <col min="1034" max="1034" width="14.42578125" style="3" customWidth="1"/>
    <col min="1035" max="1035" width="12" style="3" customWidth="1"/>
    <col min="1036" max="1036" width="11.42578125" style="3" customWidth="1"/>
    <col min="1037" max="1037" width="11.42578125" style="3" bestFit="1" customWidth="1"/>
    <col min="1038" max="1038" width="14.42578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42578125" style="3" customWidth="1"/>
    <col min="1283" max="1283" width="29.42578125" style="3" customWidth="1"/>
    <col min="1284" max="1284" width="54.42578125" style="3" customWidth="1"/>
    <col min="1285" max="1286" width="12.42578125" style="3" customWidth="1"/>
    <col min="1287" max="1287" width="12.85546875" style="3" customWidth="1"/>
    <col min="1288" max="1288" width="13.42578125" style="3" customWidth="1"/>
    <col min="1289" max="1289" width="12.42578125" style="3" customWidth="1"/>
    <col min="1290" max="1290" width="14.42578125" style="3" customWidth="1"/>
    <col min="1291" max="1291" width="12" style="3" customWidth="1"/>
    <col min="1292" max="1292" width="11.42578125" style="3" customWidth="1"/>
    <col min="1293" max="1293" width="11.42578125" style="3" bestFit="1" customWidth="1"/>
    <col min="1294" max="1294" width="14.42578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42578125" style="3" customWidth="1"/>
    <col min="1539" max="1539" width="29.42578125" style="3" customWidth="1"/>
    <col min="1540" max="1540" width="54.42578125" style="3" customWidth="1"/>
    <col min="1541" max="1542" width="12.42578125" style="3" customWidth="1"/>
    <col min="1543" max="1543" width="12.85546875" style="3" customWidth="1"/>
    <col min="1544" max="1544" width="13.42578125" style="3" customWidth="1"/>
    <col min="1545" max="1545" width="12.42578125" style="3" customWidth="1"/>
    <col min="1546" max="1546" width="14.42578125" style="3" customWidth="1"/>
    <col min="1547" max="1547" width="12" style="3" customWidth="1"/>
    <col min="1548" max="1548" width="11.42578125" style="3" customWidth="1"/>
    <col min="1549" max="1549" width="11.42578125" style="3" bestFit="1" customWidth="1"/>
    <col min="1550" max="1550" width="14.42578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42578125" style="3" customWidth="1"/>
    <col min="1795" max="1795" width="29.42578125" style="3" customWidth="1"/>
    <col min="1796" max="1796" width="54.42578125" style="3" customWidth="1"/>
    <col min="1797" max="1798" width="12.42578125" style="3" customWidth="1"/>
    <col min="1799" max="1799" width="12.85546875" style="3" customWidth="1"/>
    <col min="1800" max="1800" width="13.42578125" style="3" customWidth="1"/>
    <col min="1801" max="1801" width="12.42578125" style="3" customWidth="1"/>
    <col min="1802" max="1802" width="14.42578125" style="3" customWidth="1"/>
    <col min="1803" max="1803" width="12" style="3" customWidth="1"/>
    <col min="1804" max="1804" width="11.42578125" style="3" customWidth="1"/>
    <col min="1805" max="1805" width="11.42578125" style="3" bestFit="1" customWidth="1"/>
    <col min="1806" max="1806" width="14.42578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42578125" style="3" customWidth="1"/>
    <col min="2051" max="2051" width="29.42578125" style="3" customWidth="1"/>
    <col min="2052" max="2052" width="54.42578125" style="3" customWidth="1"/>
    <col min="2053" max="2054" width="12.42578125" style="3" customWidth="1"/>
    <col min="2055" max="2055" width="12.85546875" style="3" customWidth="1"/>
    <col min="2056" max="2056" width="13.42578125" style="3" customWidth="1"/>
    <col min="2057" max="2057" width="12.42578125" style="3" customWidth="1"/>
    <col min="2058" max="2058" width="14.42578125" style="3" customWidth="1"/>
    <col min="2059" max="2059" width="12" style="3" customWidth="1"/>
    <col min="2060" max="2060" width="11.42578125" style="3" customWidth="1"/>
    <col min="2061" max="2061" width="11.42578125" style="3" bestFit="1" customWidth="1"/>
    <col min="2062" max="2062" width="14.42578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42578125" style="3" customWidth="1"/>
    <col min="2307" max="2307" width="29.42578125" style="3" customWidth="1"/>
    <col min="2308" max="2308" width="54.42578125" style="3" customWidth="1"/>
    <col min="2309" max="2310" width="12.42578125" style="3" customWidth="1"/>
    <col min="2311" max="2311" width="12.85546875" style="3" customWidth="1"/>
    <col min="2312" max="2312" width="13.42578125" style="3" customWidth="1"/>
    <col min="2313" max="2313" width="12.42578125" style="3" customWidth="1"/>
    <col min="2314" max="2314" width="14.42578125" style="3" customWidth="1"/>
    <col min="2315" max="2315" width="12" style="3" customWidth="1"/>
    <col min="2316" max="2316" width="11.42578125" style="3" customWidth="1"/>
    <col min="2317" max="2317" width="11.42578125" style="3" bestFit="1" customWidth="1"/>
    <col min="2318" max="2318" width="14.42578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42578125" style="3" customWidth="1"/>
    <col min="2563" max="2563" width="29.42578125" style="3" customWidth="1"/>
    <col min="2564" max="2564" width="54.42578125" style="3" customWidth="1"/>
    <col min="2565" max="2566" width="12.42578125" style="3" customWidth="1"/>
    <col min="2567" max="2567" width="12.85546875" style="3" customWidth="1"/>
    <col min="2568" max="2568" width="13.42578125" style="3" customWidth="1"/>
    <col min="2569" max="2569" width="12.42578125" style="3" customWidth="1"/>
    <col min="2570" max="2570" width="14.42578125" style="3" customWidth="1"/>
    <col min="2571" max="2571" width="12" style="3" customWidth="1"/>
    <col min="2572" max="2572" width="11.42578125" style="3" customWidth="1"/>
    <col min="2573" max="2573" width="11.42578125" style="3" bestFit="1" customWidth="1"/>
    <col min="2574" max="2574" width="14.42578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42578125" style="3" customWidth="1"/>
    <col min="2819" max="2819" width="29.42578125" style="3" customWidth="1"/>
    <col min="2820" max="2820" width="54.42578125" style="3" customWidth="1"/>
    <col min="2821" max="2822" width="12.42578125" style="3" customWidth="1"/>
    <col min="2823" max="2823" width="12.85546875" style="3" customWidth="1"/>
    <col min="2824" max="2824" width="13.42578125" style="3" customWidth="1"/>
    <col min="2825" max="2825" width="12.42578125" style="3" customWidth="1"/>
    <col min="2826" max="2826" width="14.42578125" style="3" customWidth="1"/>
    <col min="2827" max="2827" width="12" style="3" customWidth="1"/>
    <col min="2828" max="2828" width="11.42578125" style="3" customWidth="1"/>
    <col min="2829" max="2829" width="11.42578125" style="3" bestFit="1" customWidth="1"/>
    <col min="2830" max="2830" width="14.42578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42578125" style="3" customWidth="1"/>
    <col min="3075" max="3075" width="29.42578125" style="3" customWidth="1"/>
    <col min="3076" max="3076" width="54.42578125" style="3" customWidth="1"/>
    <col min="3077" max="3078" width="12.42578125" style="3" customWidth="1"/>
    <col min="3079" max="3079" width="12.85546875" style="3" customWidth="1"/>
    <col min="3080" max="3080" width="13.42578125" style="3" customWidth="1"/>
    <col min="3081" max="3081" width="12.42578125" style="3" customWidth="1"/>
    <col min="3082" max="3082" width="14.42578125" style="3" customWidth="1"/>
    <col min="3083" max="3083" width="12" style="3" customWidth="1"/>
    <col min="3084" max="3084" width="11.42578125" style="3" customWidth="1"/>
    <col min="3085" max="3085" width="11.42578125" style="3" bestFit="1" customWidth="1"/>
    <col min="3086" max="3086" width="14.42578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42578125" style="3" customWidth="1"/>
    <col min="3331" max="3331" width="29.42578125" style="3" customWidth="1"/>
    <col min="3332" max="3332" width="54.42578125" style="3" customWidth="1"/>
    <col min="3333" max="3334" width="12.42578125" style="3" customWidth="1"/>
    <col min="3335" max="3335" width="12.85546875" style="3" customWidth="1"/>
    <col min="3336" max="3336" width="13.42578125" style="3" customWidth="1"/>
    <col min="3337" max="3337" width="12.42578125" style="3" customWidth="1"/>
    <col min="3338" max="3338" width="14.42578125" style="3" customWidth="1"/>
    <col min="3339" max="3339" width="12" style="3" customWidth="1"/>
    <col min="3340" max="3340" width="11.42578125" style="3" customWidth="1"/>
    <col min="3341" max="3341" width="11.42578125" style="3" bestFit="1" customWidth="1"/>
    <col min="3342" max="3342" width="14.42578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42578125" style="3" customWidth="1"/>
    <col min="3587" max="3587" width="29.42578125" style="3" customWidth="1"/>
    <col min="3588" max="3588" width="54.42578125" style="3" customWidth="1"/>
    <col min="3589" max="3590" width="12.42578125" style="3" customWidth="1"/>
    <col min="3591" max="3591" width="12.85546875" style="3" customWidth="1"/>
    <col min="3592" max="3592" width="13.42578125" style="3" customWidth="1"/>
    <col min="3593" max="3593" width="12.42578125" style="3" customWidth="1"/>
    <col min="3594" max="3594" width="14.42578125" style="3" customWidth="1"/>
    <col min="3595" max="3595" width="12" style="3" customWidth="1"/>
    <col min="3596" max="3596" width="11.42578125" style="3" customWidth="1"/>
    <col min="3597" max="3597" width="11.42578125" style="3" bestFit="1" customWidth="1"/>
    <col min="3598" max="3598" width="14.42578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42578125" style="3" customWidth="1"/>
    <col min="3843" max="3843" width="29.42578125" style="3" customWidth="1"/>
    <col min="3844" max="3844" width="54.42578125" style="3" customWidth="1"/>
    <col min="3845" max="3846" width="12.42578125" style="3" customWidth="1"/>
    <col min="3847" max="3847" width="12.85546875" style="3" customWidth="1"/>
    <col min="3848" max="3848" width="13.42578125" style="3" customWidth="1"/>
    <col min="3849" max="3849" width="12.42578125" style="3" customWidth="1"/>
    <col min="3850" max="3850" width="14.42578125" style="3" customWidth="1"/>
    <col min="3851" max="3851" width="12" style="3" customWidth="1"/>
    <col min="3852" max="3852" width="11.42578125" style="3" customWidth="1"/>
    <col min="3853" max="3853" width="11.42578125" style="3" bestFit="1" customWidth="1"/>
    <col min="3854" max="3854" width="14.42578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42578125" style="3" customWidth="1"/>
    <col min="4099" max="4099" width="29.42578125" style="3" customWidth="1"/>
    <col min="4100" max="4100" width="54.42578125" style="3" customWidth="1"/>
    <col min="4101" max="4102" width="12.42578125" style="3" customWidth="1"/>
    <col min="4103" max="4103" width="12.85546875" style="3" customWidth="1"/>
    <col min="4104" max="4104" width="13.42578125" style="3" customWidth="1"/>
    <col min="4105" max="4105" width="12.42578125" style="3" customWidth="1"/>
    <col min="4106" max="4106" width="14.42578125" style="3" customWidth="1"/>
    <col min="4107" max="4107" width="12" style="3" customWidth="1"/>
    <col min="4108" max="4108" width="11.42578125" style="3" customWidth="1"/>
    <col min="4109" max="4109" width="11.42578125" style="3" bestFit="1" customWidth="1"/>
    <col min="4110" max="4110" width="14.42578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42578125" style="3" customWidth="1"/>
    <col min="4355" max="4355" width="29.42578125" style="3" customWidth="1"/>
    <col min="4356" max="4356" width="54.42578125" style="3" customWidth="1"/>
    <col min="4357" max="4358" width="12.42578125" style="3" customWidth="1"/>
    <col min="4359" max="4359" width="12.85546875" style="3" customWidth="1"/>
    <col min="4360" max="4360" width="13.42578125" style="3" customWidth="1"/>
    <col min="4361" max="4361" width="12.42578125" style="3" customWidth="1"/>
    <col min="4362" max="4362" width="14.42578125" style="3" customWidth="1"/>
    <col min="4363" max="4363" width="12" style="3" customWidth="1"/>
    <col min="4364" max="4364" width="11.42578125" style="3" customWidth="1"/>
    <col min="4365" max="4365" width="11.42578125" style="3" bestFit="1" customWidth="1"/>
    <col min="4366" max="4366" width="14.42578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42578125" style="3" customWidth="1"/>
    <col min="4611" max="4611" width="29.42578125" style="3" customWidth="1"/>
    <col min="4612" max="4612" width="54.42578125" style="3" customWidth="1"/>
    <col min="4613" max="4614" width="12.42578125" style="3" customWidth="1"/>
    <col min="4615" max="4615" width="12.85546875" style="3" customWidth="1"/>
    <col min="4616" max="4616" width="13.42578125" style="3" customWidth="1"/>
    <col min="4617" max="4617" width="12.42578125" style="3" customWidth="1"/>
    <col min="4618" max="4618" width="14.42578125" style="3" customWidth="1"/>
    <col min="4619" max="4619" width="12" style="3" customWidth="1"/>
    <col min="4620" max="4620" width="11.42578125" style="3" customWidth="1"/>
    <col min="4621" max="4621" width="11.42578125" style="3" bestFit="1" customWidth="1"/>
    <col min="4622" max="4622" width="14.42578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42578125" style="3" customWidth="1"/>
    <col min="4867" max="4867" width="29.42578125" style="3" customWidth="1"/>
    <col min="4868" max="4868" width="54.42578125" style="3" customWidth="1"/>
    <col min="4869" max="4870" width="12.42578125" style="3" customWidth="1"/>
    <col min="4871" max="4871" width="12.85546875" style="3" customWidth="1"/>
    <col min="4872" max="4872" width="13.42578125" style="3" customWidth="1"/>
    <col min="4873" max="4873" width="12.42578125" style="3" customWidth="1"/>
    <col min="4874" max="4874" width="14.42578125" style="3" customWidth="1"/>
    <col min="4875" max="4875" width="12" style="3" customWidth="1"/>
    <col min="4876" max="4876" width="11.42578125" style="3" customWidth="1"/>
    <col min="4877" max="4877" width="11.42578125" style="3" bestFit="1" customWidth="1"/>
    <col min="4878" max="4878" width="14.42578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42578125" style="3" customWidth="1"/>
    <col min="5123" max="5123" width="29.42578125" style="3" customWidth="1"/>
    <col min="5124" max="5124" width="54.42578125" style="3" customWidth="1"/>
    <col min="5125" max="5126" width="12.42578125" style="3" customWidth="1"/>
    <col min="5127" max="5127" width="12.85546875" style="3" customWidth="1"/>
    <col min="5128" max="5128" width="13.42578125" style="3" customWidth="1"/>
    <col min="5129" max="5129" width="12.42578125" style="3" customWidth="1"/>
    <col min="5130" max="5130" width="14.42578125" style="3" customWidth="1"/>
    <col min="5131" max="5131" width="12" style="3" customWidth="1"/>
    <col min="5132" max="5132" width="11.42578125" style="3" customWidth="1"/>
    <col min="5133" max="5133" width="11.42578125" style="3" bestFit="1" customWidth="1"/>
    <col min="5134" max="5134" width="14.42578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42578125" style="3" customWidth="1"/>
    <col min="5379" max="5379" width="29.42578125" style="3" customWidth="1"/>
    <col min="5380" max="5380" width="54.42578125" style="3" customWidth="1"/>
    <col min="5381" max="5382" width="12.42578125" style="3" customWidth="1"/>
    <col min="5383" max="5383" width="12.85546875" style="3" customWidth="1"/>
    <col min="5384" max="5384" width="13.42578125" style="3" customWidth="1"/>
    <col min="5385" max="5385" width="12.42578125" style="3" customWidth="1"/>
    <col min="5386" max="5386" width="14.42578125" style="3" customWidth="1"/>
    <col min="5387" max="5387" width="12" style="3" customWidth="1"/>
    <col min="5388" max="5388" width="11.42578125" style="3" customWidth="1"/>
    <col min="5389" max="5389" width="11.42578125" style="3" bestFit="1" customWidth="1"/>
    <col min="5390" max="5390" width="14.42578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42578125" style="3" customWidth="1"/>
    <col min="5635" max="5635" width="29.42578125" style="3" customWidth="1"/>
    <col min="5636" max="5636" width="54.42578125" style="3" customWidth="1"/>
    <col min="5637" max="5638" width="12.42578125" style="3" customWidth="1"/>
    <col min="5639" max="5639" width="12.85546875" style="3" customWidth="1"/>
    <col min="5640" max="5640" width="13.42578125" style="3" customWidth="1"/>
    <col min="5641" max="5641" width="12.42578125" style="3" customWidth="1"/>
    <col min="5642" max="5642" width="14.42578125" style="3" customWidth="1"/>
    <col min="5643" max="5643" width="12" style="3" customWidth="1"/>
    <col min="5644" max="5644" width="11.42578125" style="3" customWidth="1"/>
    <col min="5645" max="5645" width="11.42578125" style="3" bestFit="1" customWidth="1"/>
    <col min="5646" max="5646" width="14.42578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42578125" style="3" customWidth="1"/>
    <col min="5891" max="5891" width="29.42578125" style="3" customWidth="1"/>
    <col min="5892" max="5892" width="54.42578125" style="3" customWidth="1"/>
    <col min="5893" max="5894" width="12.42578125" style="3" customWidth="1"/>
    <col min="5895" max="5895" width="12.85546875" style="3" customWidth="1"/>
    <col min="5896" max="5896" width="13.42578125" style="3" customWidth="1"/>
    <col min="5897" max="5897" width="12.42578125" style="3" customWidth="1"/>
    <col min="5898" max="5898" width="14.42578125" style="3" customWidth="1"/>
    <col min="5899" max="5899" width="12" style="3" customWidth="1"/>
    <col min="5900" max="5900" width="11.42578125" style="3" customWidth="1"/>
    <col min="5901" max="5901" width="11.42578125" style="3" bestFit="1" customWidth="1"/>
    <col min="5902" max="5902" width="14.42578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42578125" style="3" customWidth="1"/>
    <col min="6147" max="6147" width="29.42578125" style="3" customWidth="1"/>
    <col min="6148" max="6148" width="54.42578125" style="3" customWidth="1"/>
    <col min="6149" max="6150" width="12.42578125" style="3" customWidth="1"/>
    <col min="6151" max="6151" width="12.85546875" style="3" customWidth="1"/>
    <col min="6152" max="6152" width="13.42578125" style="3" customWidth="1"/>
    <col min="6153" max="6153" width="12.42578125" style="3" customWidth="1"/>
    <col min="6154" max="6154" width="14.42578125" style="3" customWidth="1"/>
    <col min="6155" max="6155" width="12" style="3" customWidth="1"/>
    <col min="6156" max="6156" width="11.42578125" style="3" customWidth="1"/>
    <col min="6157" max="6157" width="11.42578125" style="3" bestFit="1" customWidth="1"/>
    <col min="6158" max="6158" width="14.42578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42578125" style="3" customWidth="1"/>
    <col min="6403" max="6403" width="29.42578125" style="3" customWidth="1"/>
    <col min="6404" max="6404" width="54.42578125" style="3" customWidth="1"/>
    <col min="6405" max="6406" width="12.42578125" style="3" customWidth="1"/>
    <col min="6407" max="6407" width="12.85546875" style="3" customWidth="1"/>
    <col min="6408" max="6408" width="13.42578125" style="3" customWidth="1"/>
    <col min="6409" max="6409" width="12.42578125" style="3" customWidth="1"/>
    <col min="6410" max="6410" width="14.42578125" style="3" customWidth="1"/>
    <col min="6411" max="6411" width="12" style="3" customWidth="1"/>
    <col min="6412" max="6412" width="11.42578125" style="3" customWidth="1"/>
    <col min="6413" max="6413" width="11.42578125" style="3" bestFit="1" customWidth="1"/>
    <col min="6414" max="6414" width="14.42578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42578125" style="3" customWidth="1"/>
    <col min="6659" max="6659" width="29.42578125" style="3" customWidth="1"/>
    <col min="6660" max="6660" width="54.42578125" style="3" customWidth="1"/>
    <col min="6661" max="6662" width="12.42578125" style="3" customWidth="1"/>
    <col min="6663" max="6663" width="12.85546875" style="3" customWidth="1"/>
    <col min="6664" max="6664" width="13.42578125" style="3" customWidth="1"/>
    <col min="6665" max="6665" width="12.42578125" style="3" customWidth="1"/>
    <col min="6666" max="6666" width="14.42578125" style="3" customWidth="1"/>
    <col min="6667" max="6667" width="12" style="3" customWidth="1"/>
    <col min="6668" max="6668" width="11.42578125" style="3" customWidth="1"/>
    <col min="6669" max="6669" width="11.42578125" style="3" bestFit="1" customWidth="1"/>
    <col min="6670" max="6670" width="14.42578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42578125" style="3" customWidth="1"/>
    <col min="6915" max="6915" width="29.42578125" style="3" customWidth="1"/>
    <col min="6916" max="6916" width="54.42578125" style="3" customWidth="1"/>
    <col min="6917" max="6918" width="12.42578125" style="3" customWidth="1"/>
    <col min="6919" max="6919" width="12.85546875" style="3" customWidth="1"/>
    <col min="6920" max="6920" width="13.42578125" style="3" customWidth="1"/>
    <col min="6921" max="6921" width="12.42578125" style="3" customWidth="1"/>
    <col min="6922" max="6922" width="14.42578125" style="3" customWidth="1"/>
    <col min="6923" max="6923" width="12" style="3" customWidth="1"/>
    <col min="6924" max="6924" width="11.42578125" style="3" customWidth="1"/>
    <col min="6925" max="6925" width="11.42578125" style="3" bestFit="1" customWidth="1"/>
    <col min="6926" max="6926" width="14.42578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42578125" style="3" customWidth="1"/>
    <col min="7171" max="7171" width="29.42578125" style="3" customWidth="1"/>
    <col min="7172" max="7172" width="54.42578125" style="3" customWidth="1"/>
    <col min="7173" max="7174" width="12.42578125" style="3" customWidth="1"/>
    <col min="7175" max="7175" width="12.85546875" style="3" customWidth="1"/>
    <col min="7176" max="7176" width="13.42578125" style="3" customWidth="1"/>
    <col min="7177" max="7177" width="12.42578125" style="3" customWidth="1"/>
    <col min="7178" max="7178" width="14.42578125" style="3" customWidth="1"/>
    <col min="7179" max="7179" width="12" style="3" customWidth="1"/>
    <col min="7180" max="7180" width="11.42578125" style="3" customWidth="1"/>
    <col min="7181" max="7181" width="11.42578125" style="3" bestFit="1" customWidth="1"/>
    <col min="7182" max="7182" width="14.42578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42578125" style="3" customWidth="1"/>
    <col min="7427" max="7427" width="29.42578125" style="3" customWidth="1"/>
    <col min="7428" max="7428" width="54.42578125" style="3" customWidth="1"/>
    <col min="7429" max="7430" width="12.42578125" style="3" customWidth="1"/>
    <col min="7431" max="7431" width="12.85546875" style="3" customWidth="1"/>
    <col min="7432" max="7432" width="13.42578125" style="3" customWidth="1"/>
    <col min="7433" max="7433" width="12.42578125" style="3" customWidth="1"/>
    <col min="7434" max="7434" width="14.42578125" style="3" customWidth="1"/>
    <col min="7435" max="7435" width="12" style="3" customWidth="1"/>
    <col min="7436" max="7436" width="11.42578125" style="3" customWidth="1"/>
    <col min="7437" max="7437" width="11.42578125" style="3" bestFit="1" customWidth="1"/>
    <col min="7438" max="7438" width="14.42578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42578125" style="3" customWidth="1"/>
    <col min="7683" max="7683" width="29.42578125" style="3" customWidth="1"/>
    <col min="7684" max="7684" width="54.42578125" style="3" customWidth="1"/>
    <col min="7685" max="7686" width="12.42578125" style="3" customWidth="1"/>
    <col min="7687" max="7687" width="12.85546875" style="3" customWidth="1"/>
    <col min="7688" max="7688" width="13.42578125" style="3" customWidth="1"/>
    <col min="7689" max="7689" width="12.42578125" style="3" customWidth="1"/>
    <col min="7690" max="7690" width="14.42578125" style="3" customWidth="1"/>
    <col min="7691" max="7691" width="12" style="3" customWidth="1"/>
    <col min="7692" max="7692" width="11.42578125" style="3" customWidth="1"/>
    <col min="7693" max="7693" width="11.42578125" style="3" bestFit="1" customWidth="1"/>
    <col min="7694" max="7694" width="14.42578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42578125" style="3" customWidth="1"/>
    <col min="7939" max="7939" width="29.42578125" style="3" customWidth="1"/>
    <col min="7940" max="7940" width="54.42578125" style="3" customWidth="1"/>
    <col min="7941" max="7942" width="12.42578125" style="3" customWidth="1"/>
    <col min="7943" max="7943" width="12.85546875" style="3" customWidth="1"/>
    <col min="7944" max="7944" width="13.42578125" style="3" customWidth="1"/>
    <col min="7945" max="7945" width="12.42578125" style="3" customWidth="1"/>
    <col min="7946" max="7946" width="14.42578125" style="3" customWidth="1"/>
    <col min="7947" max="7947" width="12" style="3" customWidth="1"/>
    <col min="7948" max="7948" width="11.42578125" style="3" customWidth="1"/>
    <col min="7949" max="7949" width="11.42578125" style="3" bestFit="1" customWidth="1"/>
    <col min="7950" max="7950" width="14.42578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42578125" style="3" customWidth="1"/>
    <col min="8195" max="8195" width="29.42578125" style="3" customWidth="1"/>
    <col min="8196" max="8196" width="54.42578125" style="3" customWidth="1"/>
    <col min="8197" max="8198" width="12.42578125" style="3" customWidth="1"/>
    <col min="8199" max="8199" width="12.85546875" style="3" customWidth="1"/>
    <col min="8200" max="8200" width="13.42578125" style="3" customWidth="1"/>
    <col min="8201" max="8201" width="12.42578125" style="3" customWidth="1"/>
    <col min="8202" max="8202" width="14.42578125" style="3" customWidth="1"/>
    <col min="8203" max="8203" width="12" style="3" customWidth="1"/>
    <col min="8204" max="8204" width="11.42578125" style="3" customWidth="1"/>
    <col min="8205" max="8205" width="11.42578125" style="3" bestFit="1" customWidth="1"/>
    <col min="8206" max="8206" width="14.42578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42578125" style="3" customWidth="1"/>
    <col min="8451" max="8451" width="29.42578125" style="3" customWidth="1"/>
    <col min="8452" max="8452" width="54.42578125" style="3" customWidth="1"/>
    <col min="8453" max="8454" width="12.42578125" style="3" customWidth="1"/>
    <col min="8455" max="8455" width="12.85546875" style="3" customWidth="1"/>
    <col min="8456" max="8456" width="13.42578125" style="3" customWidth="1"/>
    <col min="8457" max="8457" width="12.42578125" style="3" customWidth="1"/>
    <col min="8458" max="8458" width="14.42578125" style="3" customWidth="1"/>
    <col min="8459" max="8459" width="12" style="3" customWidth="1"/>
    <col min="8460" max="8460" width="11.42578125" style="3" customWidth="1"/>
    <col min="8461" max="8461" width="11.42578125" style="3" bestFit="1" customWidth="1"/>
    <col min="8462" max="8462" width="14.42578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42578125" style="3" customWidth="1"/>
    <col min="8707" max="8707" width="29.42578125" style="3" customWidth="1"/>
    <col min="8708" max="8708" width="54.42578125" style="3" customWidth="1"/>
    <col min="8709" max="8710" width="12.42578125" style="3" customWidth="1"/>
    <col min="8711" max="8711" width="12.85546875" style="3" customWidth="1"/>
    <col min="8712" max="8712" width="13.42578125" style="3" customWidth="1"/>
    <col min="8713" max="8713" width="12.42578125" style="3" customWidth="1"/>
    <col min="8714" max="8714" width="14.42578125" style="3" customWidth="1"/>
    <col min="8715" max="8715" width="12" style="3" customWidth="1"/>
    <col min="8716" max="8716" width="11.42578125" style="3" customWidth="1"/>
    <col min="8717" max="8717" width="11.42578125" style="3" bestFit="1" customWidth="1"/>
    <col min="8718" max="8718" width="14.42578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42578125" style="3" customWidth="1"/>
    <col min="8963" max="8963" width="29.42578125" style="3" customWidth="1"/>
    <col min="8964" max="8964" width="54.42578125" style="3" customWidth="1"/>
    <col min="8965" max="8966" width="12.42578125" style="3" customWidth="1"/>
    <col min="8967" max="8967" width="12.85546875" style="3" customWidth="1"/>
    <col min="8968" max="8968" width="13.42578125" style="3" customWidth="1"/>
    <col min="8969" max="8969" width="12.42578125" style="3" customWidth="1"/>
    <col min="8970" max="8970" width="14.42578125" style="3" customWidth="1"/>
    <col min="8971" max="8971" width="12" style="3" customWidth="1"/>
    <col min="8972" max="8972" width="11.42578125" style="3" customWidth="1"/>
    <col min="8973" max="8973" width="11.42578125" style="3" bestFit="1" customWidth="1"/>
    <col min="8974" max="8974" width="14.42578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42578125" style="3" customWidth="1"/>
    <col min="9219" max="9219" width="29.42578125" style="3" customWidth="1"/>
    <col min="9220" max="9220" width="54.42578125" style="3" customWidth="1"/>
    <col min="9221" max="9222" width="12.42578125" style="3" customWidth="1"/>
    <col min="9223" max="9223" width="12.85546875" style="3" customWidth="1"/>
    <col min="9224" max="9224" width="13.42578125" style="3" customWidth="1"/>
    <col min="9225" max="9225" width="12.42578125" style="3" customWidth="1"/>
    <col min="9226" max="9226" width="14.42578125" style="3" customWidth="1"/>
    <col min="9227" max="9227" width="12" style="3" customWidth="1"/>
    <col min="9228" max="9228" width="11.42578125" style="3" customWidth="1"/>
    <col min="9229" max="9229" width="11.42578125" style="3" bestFit="1" customWidth="1"/>
    <col min="9230" max="9230" width="14.42578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42578125" style="3" customWidth="1"/>
    <col min="9475" max="9475" width="29.42578125" style="3" customWidth="1"/>
    <col min="9476" max="9476" width="54.42578125" style="3" customWidth="1"/>
    <col min="9477" max="9478" width="12.42578125" style="3" customWidth="1"/>
    <col min="9479" max="9479" width="12.85546875" style="3" customWidth="1"/>
    <col min="9480" max="9480" width="13.42578125" style="3" customWidth="1"/>
    <col min="9481" max="9481" width="12.42578125" style="3" customWidth="1"/>
    <col min="9482" max="9482" width="14.42578125" style="3" customWidth="1"/>
    <col min="9483" max="9483" width="12" style="3" customWidth="1"/>
    <col min="9484" max="9484" width="11.42578125" style="3" customWidth="1"/>
    <col min="9485" max="9485" width="11.42578125" style="3" bestFit="1" customWidth="1"/>
    <col min="9486" max="9486" width="14.42578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42578125" style="3" customWidth="1"/>
    <col min="9731" max="9731" width="29.42578125" style="3" customWidth="1"/>
    <col min="9732" max="9732" width="54.42578125" style="3" customWidth="1"/>
    <col min="9733" max="9734" width="12.42578125" style="3" customWidth="1"/>
    <col min="9735" max="9735" width="12.85546875" style="3" customWidth="1"/>
    <col min="9736" max="9736" width="13.42578125" style="3" customWidth="1"/>
    <col min="9737" max="9737" width="12.42578125" style="3" customWidth="1"/>
    <col min="9738" max="9738" width="14.42578125" style="3" customWidth="1"/>
    <col min="9739" max="9739" width="12" style="3" customWidth="1"/>
    <col min="9740" max="9740" width="11.42578125" style="3" customWidth="1"/>
    <col min="9741" max="9741" width="11.42578125" style="3" bestFit="1" customWidth="1"/>
    <col min="9742" max="9742" width="14.42578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42578125" style="3" customWidth="1"/>
    <col min="9987" max="9987" width="29.42578125" style="3" customWidth="1"/>
    <col min="9988" max="9988" width="54.42578125" style="3" customWidth="1"/>
    <col min="9989" max="9990" width="12.42578125" style="3" customWidth="1"/>
    <col min="9991" max="9991" width="12.85546875" style="3" customWidth="1"/>
    <col min="9992" max="9992" width="13.42578125" style="3" customWidth="1"/>
    <col min="9993" max="9993" width="12.42578125" style="3" customWidth="1"/>
    <col min="9994" max="9994" width="14.42578125" style="3" customWidth="1"/>
    <col min="9995" max="9995" width="12" style="3" customWidth="1"/>
    <col min="9996" max="9996" width="11.42578125" style="3" customWidth="1"/>
    <col min="9997" max="9997" width="11.42578125" style="3" bestFit="1" customWidth="1"/>
    <col min="9998" max="9998" width="14.42578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42578125" style="3" customWidth="1"/>
    <col min="10243" max="10243" width="29.42578125" style="3" customWidth="1"/>
    <col min="10244" max="10244" width="54.42578125" style="3" customWidth="1"/>
    <col min="10245" max="10246" width="12.42578125" style="3" customWidth="1"/>
    <col min="10247" max="10247" width="12.85546875" style="3" customWidth="1"/>
    <col min="10248" max="10248" width="13.42578125" style="3" customWidth="1"/>
    <col min="10249" max="10249" width="12.42578125" style="3" customWidth="1"/>
    <col min="10250" max="10250" width="14.42578125" style="3" customWidth="1"/>
    <col min="10251" max="10251" width="12" style="3" customWidth="1"/>
    <col min="10252" max="10252" width="11.42578125" style="3" customWidth="1"/>
    <col min="10253" max="10253" width="11.42578125" style="3" bestFit="1" customWidth="1"/>
    <col min="10254" max="10254" width="14.42578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42578125" style="3" customWidth="1"/>
    <col min="10499" max="10499" width="29.42578125" style="3" customWidth="1"/>
    <col min="10500" max="10500" width="54.42578125" style="3" customWidth="1"/>
    <col min="10501" max="10502" width="12.42578125" style="3" customWidth="1"/>
    <col min="10503" max="10503" width="12.85546875" style="3" customWidth="1"/>
    <col min="10504" max="10504" width="13.42578125" style="3" customWidth="1"/>
    <col min="10505" max="10505" width="12.42578125" style="3" customWidth="1"/>
    <col min="10506" max="10506" width="14.42578125" style="3" customWidth="1"/>
    <col min="10507" max="10507" width="12" style="3" customWidth="1"/>
    <col min="10508" max="10508" width="11.42578125" style="3" customWidth="1"/>
    <col min="10509" max="10509" width="11.42578125" style="3" bestFit="1" customWidth="1"/>
    <col min="10510" max="10510" width="14.42578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42578125" style="3" customWidth="1"/>
    <col min="10755" max="10755" width="29.42578125" style="3" customWidth="1"/>
    <col min="10756" max="10756" width="54.42578125" style="3" customWidth="1"/>
    <col min="10757" max="10758" width="12.42578125" style="3" customWidth="1"/>
    <col min="10759" max="10759" width="12.85546875" style="3" customWidth="1"/>
    <col min="10760" max="10760" width="13.42578125" style="3" customWidth="1"/>
    <col min="10761" max="10761" width="12.42578125" style="3" customWidth="1"/>
    <col min="10762" max="10762" width="14.42578125" style="3" customWidth="1"/>
    <col min="10763" max="10763" width="12" style="3" customWidth="1"/>
    <col min="10764" max="10764" width="11.42578125" style="3" customWidth="1"/>
    <col min="10765" max="10765" width="11.42578125" style="3" bestFit="1" customWidth="1"/>
    <col min="10766" max="10766" width="14.42578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42578125" style="3" customWidth="1"/>
    <col min="11011" max="11011" width="29.42578125" style="3" customWidth="1"/>
    <col min="11012" max="11012" width="54.42578125" style="3" customWidth="1"/>
    <col min="11013" max="11014" width="12.42578125" style="3" customWidth="1"/>
    <col min="11015" max="11015" width="12.85546875" style="3" customWidth="1"/>
    <col min="11016" max="11016" width="13.42578125" style="3" customWidth="1"/>
    <col min="11017" max="11017" width="12.42578125" style="3" customWidth="1"/>
    <col min="11018" max="11018" width="14.42578125" style="3" customWidth="1"/>
    <col min="11019" max="11019" width="12" style="3" customWidth="1"/>
    <col min="11020" max="11020" width="11.42578125" style="3" customWidth="1"/>
    <col min="11021" max="11021" width="11.42578125" style="3" bestFit="1" customWidth="1"/>
    <col min="11022" max="11022" width="14.42578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42578125" style="3" customWidth="1"/>
    <col min="11267" max="11267" width="29.42578125" style="3" customWidth="1"/>
    <col min="11268" max="11268" width="54.42578125" style="3" customWidth="1"/>
    <col min="11269" max="11270" width="12.42578125" style="3" customWidth="1"/>
    <col min="11271" max="11271" width="12.85546875" style="3" customWidth="1"/>
    <col min="11272" max="11272" width="13.42578125" style="3" customWidth="1"/>
    <col min="11273" max="11273" width="12.42578125" style="3" customWidth="1"/>
    <col min="11274" max="11274" width="14.42578125" style="3" customWidth="1"/>
    <col min="11275" max="11275" width="12" style="3" customWidth="1"/>
    <col min="11276" max="11276" width="11.42578125" style="3" customWidth="1"/>
    <col min="11277" max="11277" width="11.42578125" style="3" bestFit="1" customWidth="1"/>
    <col min="11278" max="11278" width="14.42578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42578125" style="3" customWidth="1"/>
    <col min="11523" max="11523" width="29.42578125" style="3" customWidth="1"/>
    <col min="11524" max="11524" width="54.42578125" style="3" customWidth="1"/>
    <col min="11525" max="11526" width="12.42578125" style="3" customWidth="1"/>
    <col min="11527" max="11527" width="12.85546875" style="3" customWidth="1"/>
    <col min="11528" max="11528" width="13.42578125" style="3" customWidth="1"/>
    <col min="11529" max="11529" width="12.42578125" style="3" customWidth="1"/>
    <col min="11530" max="11530" width="14.42578125" style="3" customWidth="1"/>
    <col min="11531" max="11531" width="12" style="3" customWidth="1"/>
    <col min="11532" max="11532" width="11.42578125" style="3" customWidth="1"/>
    <col min="11533" max="11533" width="11.42578125" style="3" bestFit="1" customWidth="1"/>
    <col min="11534" max="11534" width="14.42578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42578125" style="3" customWidth="1"/>
    <col min="11779" max="11779" width="29.42578125" style="3" customWidth="1"/>
    <col min="11780" max="11780" width="54.42578125" style="3" customWidth="1"/>
    <col min="11781" max="11782" width="12.42578125" style="3" customWidth="1"/>
    <col min="11783" max="11783" width="12.85546875" style="3" customWidth="1"/>
    <col min="11784" max="11784" width="13.42578125" style="3" customWidth="1"/>
    <col min="11785" max="11785" width="12.42578125" style="3" customWidth="1"/>
    <col min="11786" max="11786" width="14.42578125" style="3" customWidth="1"/>
    <col min="11787" max="11787" width="12" style="3" customWidth="1"/>
    <col min="11788" max="11788" width="11.42578125" style="3" customWidth="1"/>
    <col min="11789" max="11789" width="11.42578125" style="3" bestFit="1" customWidth="1"/>
    <col min="11790" max="11790" width="14.42578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42578125" style="3" customWidth="1"/>
    <col min="12035" max="12035" width="29.42578125" style="3" customWidth="1"/>
    <col min="12036" max="12036" width="54.42578125" style="3" customWidth="1"/>
    <col min="12037" max="12038" width="12.42578125" style="3" customWidth="1"/>
    <col min="12039" max="12039" width="12.85546875" style="3" customWidth="1"/>
    <col min="12040" max="12040" width="13.42578125" style="3" customWidth="1"/>
    <col min="12041" max="12041" width="12.42578125" style="3" customWidth="1"/>
    <col min="12042" max="12042" width="14.42578125" style="3" customWidth="1"/>
    <col min="12043" max="12043" width="12" style="3" customWidth="1"/>
    <col min="12044" max="12044" width="11.42578125" style="3" customWidth="1"/>
    <col min="12045" max="12045" width="11.42578125" style="3" bestFit="1" customWidth="1"/>
    <col min="12046" max="12046" width="14.42578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42578125" style="3" customWidth="1"/>
    <col min="12291" max="12291" width="29.42578125" style="3" customWidth="1"/>
    <col min="12292" max="12292" width="54.42578125" style="3" customWidth="1"/>
    <col min="12293" max="12294" width="12.42578125" style="3" customWidth="1"/>
    <col min="12295" max="12295" width="12.85546875" style="3" customWidth="1"/>
    <col min="12296" max="12296" width="13.42578125" style="3" customWidth="1"/>
    <col min="12297" max="12297" width="12.42578125" style="3" customWidth="1"/>
    <col min="12298" max="12298" width="14.42578125" style="3" customWidth="1"/>
    <col min="12299" max="12299" width="12" style="3" customWidth="1"/>
    <col min="12300" max="12300" width="11.42578125" style="3" customWidth="1"/>
    <col min="12301" max="12301" width="11.42578125" style="3" bestFit="1" customWidth="1"/>
    <col min="12302" max="12302" width="14.42578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42578125" style="3" customWidth="1"/>
    <col min="12547" max="12547" width="29.42578125" style="3" customWidth="1"/>
    <col min="12548" max="12548" width="54.42578125" style="3" customWidth="1"/>
    <col min="12549" max="12550" width="12.42578125" style="3" customWidth="1"/>
    <col min="12551" max="12551" width="12.85546875" style="3" customWidth="1"/>
    <col min="12552" max="12552" width="13.42578125" style="3" customWidth="1"/>
    <col min="12553" max="12553" width="12.42578125" style="3" customWidth="1"/>
    <col min="12554" max="12554" width="14.42578125" style="3" customWidth="1"/>
    <col min="12555" max="12555" width="12" style="3" customWidth="1"/>
    <col min="12556" max="12556" width="11.42578125" style="3" customWidth="1"/>
    <col min="12557" max="12557" width="11.42578125" style="3" bestFit="1" customWidth="1"/>
    <col min="12558" max="12558" width="14.42578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42578125" style="3" customWidth="1"/>
    <col min="12803" max="12803" width="29.42578125" style="3" customWidth="1"/>
    <col min="12804" max="12804" width="54.42578125" style="3" customWidth="1"/>
    <col min="12805" max="12806" width="12.42578125" style="3" customWidth="1"/>
    <col min="12807" max="12807" width="12.85546875" style="3" customWidth="1"/>
    <col min="12808" max="12808" width="13.42578125" style="3" customWidth="1"/>
    <col min="12809" max="12809" width="12.42578125" style="3" customWidth="1"/>
    <col min="12810" max="12810" width="14.42578125" style="3" customWidth="1"/>
    <col min="12811" max="12811" width="12" style="3" customWidth="1"/>
    <col min="12812" max="12812" width="11.42578125" style="3" customWidth="1"/>
    <col min="12813" max="12813" width="11.42578125" style="3" bestFit="1" customWidth="1"/>
    <col min="12814" max="12814" width="14.42578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42578125" style="3" customWidth="1"/>
    <col min="13059" max="13059" width="29.42578125" style="3" customWidth="1"/>
    <col min="13060" max="13060" width="54.42578125" style="3" customWidth="1"/>
    <col min="13061" max="13062" width="12.42578125" style="3" customWidth="1"/>
    <col min="13063" max="13063" width="12.85546875" style="3" customWidth="1"/>
    <col min="13064" max="13064" width="13.42578125" style="3" customWidth="1"/>
    <col min="13065" max="13065" width="12.42578125" style="3" customWidth="1"/>
    <col min="13066" max="13066" width="14.42578125" style="3" customWidth="1"/>
    <col min="13067" max="13067" width="12" style="3" customWidth="1"/>
    <col min="13068" max="13068" width="11.42578125" style="3" customWidth="1"/>
    <col min="13069" max="13069" width="11.42578125" style="3" bestFit="1" customWidth="1"/>
    <col min="13070" max="13070" width="14.42578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42578125" style="3" customWidth="1"/>
    <col min="13315" max="13315" width="29.42578125" style="3" customWidth="1"/>
    <col min="13316" max="13316" width="54.42578125" style="3" customWidth="1"/>
    <col min="13317" max="13318" width="12.42578125" style="3" customWidth="1"/>
    <col min="13319" max="13319" width="12.85546875" style="3" customWidth="1"/>
    <col min="13320" max="13320" width="13.42578125" style="3" customWidth="1"/>
    <col min="13321" max="13321" width="12.42578125" style="3" customWidth="1"/>
    <col min="13322" max="13322" width="14.42578125" style="3" customWidth="1"/>
    <col min="13323" max="13323" width="12" style="3" customWidth="1"/>
    <col min="13324" max="13324" width="11.42578125" style="3" customWidth="1"/>
    <col min="13325" max="13325" width="11.42578125" style="3" bestFit="1" customWidth="1"/>
    <col min="13326" max="13326" width="14.42578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42578125" style="3" customWidth="1"/>
    <col min="13571" max="13571" width="29.42578125" style="3" customWidth="1"/>
    <col min="13572" max="13572" width="54.42578125" style="3" customWidth="1"/>
    <col min="13573" max="13574" width="12.42578125" style="3" customWidth="1"/>
    <col min="13575" max="13575" width="12.85546875" style="3" customWidth="1"/>
    <col min="13576" max="13576" width="13.42578125" style="3" customWidth="1"/>
    <col min="13577" max="13577" width="12.42578125" style="3" customWidth="1"/>
    <col min="13578" max="13578" width="14.42578125" style="3" customWidth="1"/>
    <col min="13579" max="13579" width="12" style="3" customWidth="1"/>
    <col min="13580" max="13580" width="11.42578125" style="3" customWidth="1"/>
    <col min="13581" max="13581" width="11.42578125" style="3" bestFit="1" customWidth="1"/>
    <col min="13582" max="13582" width="14.42578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42578125" style="3" customWidth="1"/>
    <col min="13827" max="13827" width="29.42578125" style="3" customWidth="1"/>
    <col min="13828" max="13828" width="54.42578125" style="3" customWidth="1"/>
    <col min="13829" max="13830" width="12.42578125" style="3" customWidth="1"/>
    <col min="13831" max="13831" width="12.85546875" style="3" customWidth="1"/>
    <col min="13832" max="13832" width="13.42578125" style="3" customWidth="1"/>
    <col min="13833" max="13833" width="12.42578125" style="3" customWidth="1"/>
    <col min="13834" max="13834" width="14.42578125" style="3" customWidth="1"/>
    <col min="13835" max="13835" width="12" style="3" customWidth="1"/>
    <col min="13836" max="13836" width="11.42578125" style="3" customWidth="1"/>
    <col min="13837" max="13837" width="11.42578125" style="3" bestFit="1" customWidth="1"/>
    <col min="13838" max="13838" width="14.42578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42578125" style="3" customWidth="1"/>
    <col min="14083" max="14083" width="29.42578125" style="3" customWidth="1"/>
    <col min="14084" max="14084" width="54.42578125" style="3" customWidth="1"/>
    <col min="14085" max="14086" width="12.42578125" style="3" customWidth="1"/>
    <col min="14087" max="14087" width="12.85546875" style="3" customWidth="1"/>
    <col min="14088" max="14088" width="13.42578125" style="3" customWidth="1"/>
    <col min="14089" max="14089" width="12.42578125" style="3" customWidth="1"/>
    <col min="14090" max="14090" width="14.42578125" style="3" customWidth="1"/>
    <col min="14091" max="14091" width="12" style="3" customWidth="1"/>
    <col min="14092" max="14092" width="11.42578125" style="3" customWidth="1"/>
    <col min="14093" max="14093" width="11.42578125" style="3" bestFit="1" customWidth="1"/>
    <col min="14094" max="14094" width="14.42578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42578125" style="3" customWidth="1"/>
    <col min="14339" max="14339" width="29.42578125" style="3" customWidth="1"/>
    <col min="14340" max="14340" width="54.42578125" style="3" customWidth="1"/>
    <col min="14341" max="14342" width="12.42578125" style="3" customWidth="1"/>
    <col min="14343" max="14343" width="12.85546875" style="3" customWidth="1"/>
    <col min="14344" max="14344" width="13.42578125" style="3" customWidth="1"/>
    <col min="14345" max="14345" width="12.42578125" style="3" customWidth="1"/>
    <col min="14346" max="14346" width="14.42578125" style="3" customWidth="1"/>
    <col min="14347" max="14347" width="12" style="3" customWidth="1"/>
    <col min="14348" max="14348" width="11.42578125" style="3" customWidth="1"/>
    <col min="14349" max="14349" width="11.42578125" style="3" bestFit="1" customWidth="1"/>
    <col min="14350" max="14350" width="14.42578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42578125" style="3" customWidth="1"/>
    <col min="14595" max="14595" width="29.42578125" style="3" customWidth="1"/>
    <col min="14596" max="14596" width="54.42578125" style="3" customWidth="1"/>
    <col min="14597" max="14598" width="12.42578125" style="3" customWidth="1"/>
    <col min="14599" max="14599" width="12.85546875" style="3" customWidth="1"/>
    <col min="14600" max="14600" width="13.42578125" style="3" customWidth="1"/>
    <col min="14601" max="14601" width="12.42578125" style="3" customWidth="1"/>
    <col min="14602" max="14602" width="14.42578125" style="3" customWidth="1"/>
    <col min="14603" max="14603" width="12" style="3" customWidth="1"/>
    <col min="14604" max="14604" width="11.42578125" style="3" customWidth="1"/>
    <col min="14605" max="14605" width="11.42578125" style="3" bestFit="1" customWidth="1"/>
    <col min="14606" max="14606" width="14.42578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42578125" style="3" customWidth="1"/>
    <col min="14851" max="14851" width="29.42578125" style="3" customWidth="1"/>
    <col min="14852" max="14852" width="54.42578125" style="3" customWidth="1"/>
    <col min="14853" max="14854" width="12.42578125" style="3" customWidth="1"/>
    <col min="14855" max="14855" width="12.85546875" style="3" customWidth="1"/>
    <col min="14856" max="14856" width="13.42578125" style="3" customWidth="1"/>
    <col min="14857" max="14857" width="12.42578125" style="3" customWidth="1"/>
    <col min="14858" max="14858" width="14.42578125" style="3" customWidth="1"/>
    <col min="14859" max="14859" width="12" style="3" customWidth="1"/>
    <col min="14860" max="14860" width="11.42578125" style="3" customWidth="1"/>
    <col min="14861" max="14861" width="11.42578125" style="3" bestFit="1" customWidth="1"/>
    <col min="14862" max="14862" width="14.42578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42578125" style="3" customWidth="1"/>
    <col min="15107" max="15107" width="29.42578125" style="3" customWidth="1"/>
    <col min="15108" max="15108" width="54.42578125" style="3" customWidth="1"/>
    <col min="15109" max="15110" width="12.42578125" style="3" customWidth="1"/>
    <col min="15111" max="15111" width="12.85546875" style="3" customWidth="1"/>
    <col min="15112" max="15112" width="13.42578125" style="3" customWidth="1"/>
    <col min="15113" max="15113" width="12.42578125" style="3" customWidth="1"/>
    <col min="15114" max="15114" width="14.42578125" style="3" customWidth="1"/>
    <col min="15115" max="15115" width="12" style="3" customWidth="1"/>
    <col min="15116" max="15116" width="11.42578125" style="3" customWidth="1"/>
    <col min="15117" max="15117" width="11.42578125" style="3" bestFit="1" customWidth="1"/>
    <col min="15118" max="15118" width="14.42578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42578125" style="3" customWidth="1"/>
    <col min="15363" max="15363" width="29.42578125" style="3" customWidth="1"/>
    <col min="15364" max="15364" width="54.42578125" style="3" customWidth="1"/>
    <col min="15365" max="15366" width="12.42578125" style="3" customWidth="1"/>
    <col min="15367" max="15367" width="12.85546875" style="3" customWidth="1"/>
    <col min="15368" max="15368" width="13.42578125" style="3" customWidth="1"/>
    <col min="15369" max="15369" width="12.42578125" style="3" customWidth="1"/>
    <col min="15370" max="15370" width="14.42578125" style="3" customWidth="1"/>
    <col min="15371" max="15371" width="12" style="3" customWidth="1"/>
    <col min="15372" max="15372" width="11.42578125" style="3" customWidth="1"/>
    <col min="15373" max="15373" width="11.42578125" style="3" bestFit="1" customWidth="1"/>
    <col min="15374" max="15374" width="14.42578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42578125" style="3" customWidth="1"/>
    <col min="15619" max="15619" width="29.42578125" style="3" customWidth="1"/>
    <col min="15620" max="15620" width="54.42578125" style="3" customWidth="1"/>
    <col min="15621" max="15622" width="12.42578125" style="3" customWidth="1"/>
    <col min="15623" max="15623" width="12.85546875" style="3" customWidth="1"/>
    <col min="15624" max="15624" width="13.42578125" style="3" customWidth="1"/>
    <col min="15625" max="15625" width="12.42578125" style="3" customWidth="1"/>
    <col min="15626" max="15626" width="14.42578125" style="3" customWidth="1"/>
    <col min="15627" max="15627" width="12" style="3" customWidth="1"/>
    <col min="15628" max="15628" width="11.42578125" style="3" customWidth="1"/>
    <col min="15629" max="15629" width="11.42578125" style="3" bestFit="1" customWidth="1"/>
    <col min="15630" max="15630" width="14.42578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42578125" style="3" customWidth="1"/>
    <col min="15875" max="15875" width="29.42578125" style="3" customWidth="1"/>
    <col min="15876" max="15876" width="54.42578125" style="3" customWidth="1"/>
    <col min="15877" max="15878" width="12.42578125" style="3" customWidth="1"/>
    <col min="15879" max="15879" width="12.85546875" style="3" customWidth="1"/>
    <col min="15880" max="15880" width="13.42578125" style="3" customWidth="1"/>
    <col min="15881" max="15881" width="12.42578125" style="3" customWidth="1"/>
    <col min="15882" max="15882" width="14.42578125" style="3" customWidth="1"/>
    <col min="15883" max="15883" width="12" style="3" customWidth="1"/>
    <col min="15884" max="15884" width="11.42578125" style="3" customWidth="1"/>
    <col min="15885" max="15885" width="11.42578125" style="3" bestFit="1" customWidth="1"/>
    <col min="15886" max="15886" width="14.42578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42578125" style="3" customWidth="1"/>
    <col min="16131" max="16131" width="29.42578125" style="3" customWidth="1"/>
    <col min="16132" max="16132" width="54.42578125" style="3" customWidth="1"/>
    <col min="16133" max="16134" width="12.42578125" style="3" customWidth="1"/>
    <col min="16135" max="16135" width="12.85546875" style="3" customWidth="1"/>
    <col min="16136" max="16136" width="13.42578125" style="3" customWidth="1"/>
    <col min="16137" max="16137" width="12.42578125" style="3" customWidth="1"/>
    <col min="16138" max="16138" width="14.42578125" style="3" customWidth="1"/>
    <col min="16139" max="16139" width="12" style="3" customWidth="1"/>
    <col min="16140" max="16140" width="11.42578125" style="3" customWidth="1"/>
    <col min="16141" max="16141" width="11.42578125" style="3" bestFit="1" customWidth="1"/>
    <col min="16142" max="16142" width="14.42578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839" t="s">
        <v>0</v>
      </c>
      <c r="C1" s="839"/>
      <c r="D1" s="839"/>
      <c r="E1" s="839"/>
      <c r="F1" s="839"/>
      <c r="G1" s="839"/>
      <c r="H1" s="839"/>
      <c r="I1" s="839"/>
      <c r="J1" s="839"/>
      <c r="K1" s="839"/>
      <c r="L1" s="839"/>
      <c r="M1" s="839"/>
      <c r="N1" s="839"/>
      <c r="O1" s="839"/>
      <c r="P1" s="839"/>
      <c r="Q1" s="839"/>
    </row>
    <row r="2" spans="1:25" ht="20.25" x14ac:dyDescent="0.3">
      <c r="B2" s="839" t="s">
        <v>38</v>
      </c>
      <c r="C2" s="839"/>
      <c r="D2" s="839"/>
      <c r="E2" s="839"/>
      <c r="F2" s="839"/>
      <c r="G2" s="839"/>
      <c r="H2" s="839"/>
      <c r="I2" s="839"/>
      <c r="J2" s="839"/>
      <c r="K2" s="839"/>
      <c r="L2" s="839"/>
      <c r="M2" s="839"/>
      <c r="N2" s="839"/>
      <c r="O2" s="839"/>
      <c r="P2" s="839"/>
      <c r="Q2" s="839"/>
    </row>
    <row r="3" spans="1:25" ht="5.25" customHeight="1" x14ac:dyDescent="0.2">
      <c r="B3" s="9"/>
      <c r="C3" s="2"/>
      <c r="D3" s="2"/>
      <c r="E3" s="2"/>
      <c r="F3" s="2"/>
      <c r="G3" s="2"/>
      <c r="H3" s="2"/>
      <c r="J3" s="2"/>
      <c r="K3" s="2"/>
      <c r="L3" s="2"/>
      <c r="M3" s="2"/>
      <c r="N3" s="2"/>
      <c r="O3" s="2"/>
      <c r="P3" s="2"/>
    </row>
    <row r="4" spans="1:25" ht="13.5" thickBot="1" x14ac:dyDescent="0.25">
      <c r="B4" s="870" t="s">
        <v>39</v>
      </c>
      <c r="C4" s="870"/>
      <c r="D4" s="21" t="s">
        <v>1007</v>
      </c>
      <c r="E4" s="22"/>
      <c r="F4" s="2"/>
      <c r="G4" s="2"/>
      <c r="H4" s="2"/>
      <c r="J4" s="2"/>
      <c r="K4" s="2"/>
      <c r="L4" s="2"/>
      <c r="M4" s="2"/>
      <c r="N4" s="2"/>
      <c r="O4" s="2"/>
      <c r="P4" s="2"/>
    </row>
    <row r="5" spans="1:25" ht="13.5" thickBot="1" x14ac:dyDescent="0.25">
      <c r="B5" s="870" t="s">
        <v>40</v>
      </c>
      <c r="C5" s="870"/>
      <c r="D5" s="23">
        <v>1</v>
      </c>
      <c r="E5" s="24" t="s">
        <v>41</v>
      </c>
      <c r="F5" s="25" t="s">
        <v>42</v>
      </c>
      <c r="G5" s="872" t="s">
        <v>698</v>
      </c>
      <c r="H5" s="872"/>
      <c r="I5" s="872"/>
      <c r="J5" s="872"/>
      <c r="K5" s="26"/>
      <c r="L5" s="26"/>
      <c r="M5" s="27" t="s">
        <v>17</v>
      </c>
      <c r="N5" s="28" t="str">
        <f>DQI!I60</f>
        <v>3,3,4,2,1</v>
      </c>
      <c r="O5" s="29"/>
      <c r="P5" s="17" t="s">
        <v>43</v>
      </c>
    </row>
    <row r="6" spans="1:25" ht="27.75" customHeight="1" x14ac:dyDescent="0.2">
      <c r="B6" s="873" t="s">
        <v>44</v>
      </c>
      <c r="C6" s="874"/>
      <c r="D6" s="880" t="s">
        <v>1008</v>
      </c>
      <c r="E6" s="881"/>
      <c r="F6" s="881"/>
      <c r="G6" s="881"/>
      <c r="H6" s="881"/>
      <c r="I6" s="881"/>
      <c r="J6" s="881"/>
      <c r="K6" s="881"/>
      <c r="L6" s="881"/>
      <c r="M6" s="881"/>
      <c r="N6" s="881"/>
      <c r="O6" s="881"/>
      <c r="P6" s="882"/>
    </row>
    <row r="7" spans="1:25" ht="13.5" thickBot="1" x14ac:dyDescent="0.25">
      <c r="B7" s="9"/>
      <c r="C7" s="2"/>
      <c r="D7" s="2"/>
      <c r="E7" s="2"/>
      <c r="F7" s="2"/>
      <c r="G7" s="2"/>
      <c r="H7" s="2"/>
      <c r="J7" s="2"/>
      <c r="K7" s="2"/>
      <c r="L7" s="2"/>
      <c r="M7" s="2"/>
      <c r="N7" s="2"/>
      <c r="O7" s="2"/>
      <c r="P7" s="2"/>
    </row>
    <row r="8" spans="1:25" s="31" customFormat="1" ht="13.5" thickBot="1" x14ac:dyDescent="0.25">
      <c r="A8" s="30"/>
      <c r="B8" s="867" t="s">
        <v>45</v>
      </c>
      <c r="C8" s="868"/>
      <c r="D8" s="868"/>
      <c r="E8" s="868"/>
      <c r="F8" s="868"/>
      <c r="G8" s="868"/>
      <c r="H8" s="868"/>
      <c r="I8" s="868"/>
      <c r="J8" s="868"/>
      <c r="K8" s="868"/>
      <c r="L8" s="868"/>
      <c r="M8" s="868"/>
      <c r="N8" s="868"/>
      <c r="O8" s="868"/>
      <c r="P8" s="869"/>
      <c r="Q8" s="30"/>
      <c r="R8" s="30"/>
      <c r="S8" s="30"/>
      <c r="T8" s="30"/>
      <c r="U8" s="30"/>
      <c r="V8" s="30"/>
      <c r="W8" s="30"/>
      <c r="X8" s="30"/>
      <c r="Y8" s="30"/>
    </row>
    <row r="9" spans="1:25" x14ac:dyDescent="0.2">
      <c r="B9" s="9"/>
      <c r="C9" s="2"/>
      <c r="D9" s="2"/>
      <c r="E9" s="2"/>
      <c r="F9" s="2"/>
      <c r="G9" s="2"/>
      <c r="H9" s="2"/>
      <c r="J9" s="2"/>
      <c r="K9" s="2"/>
      <c r="L9" s="2"/>
      <c r="M9" s="2"/>
      <c r="N9" s="2"/>
      <c r="O9" s="2"/>
      <c r="P9" s="2"/>
    </row>
    <row r="10" spans="1:25" x14ac:dyDescent="0.2">
      <c r="B10" s="870" t="s">
        <v>46</v>
      </c>
      <c r="C10" s="870"/>
      <c r="D10" s="875" t="s">
        <v>1009</v>
      </c>
      <c r="E10" s="876"/>
      <c r="F10" s="2"/>
      <c r="G10" s="32" t="s">
        <v>47</v>
      </c>
      <c r="H10" s="33"/>
      <c r="I10" s="33"/>
      <c r="J10" s="33"/>
      <c r="K10" s="33"/>
      <c r="L10" s="33"/>
      <c r="M10" s="33"/>
      <c r="N10" s="33"/>
      <c r="O10" s="34"/>
      <c r="P10" s="2"/>
    </row>
    <row r="11" spans="1:25" x14ac:dyDescent="0.2">
      <c r="B11" s="877" t="s">
        <v>48</v>
      </c>
      <c r="C11" s="878"/>
      <c r="D11" s="879" t="s">
        <v>1010</v>
      </c>
      <c r="E11" s="876"/>
      <c r="F11" s="2"/>
      <c r="G11" s="35" t="str">
        <f>CONCATENATE("Reference Flow: ",D5," ",E5," of ",G5)</f>
        <v>Reference Flow: 1 kg of Diesel</v>
      </c>
      <c r="H11" s="36"/>
      <c r="I11" s="36"/>
      <c r="J11" s="36"/>
      <c r="K11" s="36"/>
      <c r="L11" s="36"/>
      <c r="M11" s="36"/>
      <c r="N11" s="36"/>
      <c r="O11" s="37"/>
      <c r="P11" s="2"/>
    </row>
    <row r="12" spans="1:25" x14ac:dyDescent="0.2">
      <c r="B12" s="870" t="s">
        <v>49</v>
      </c>
      <c r="C12" s="870"/>
      <c r="D12" s="871">
        <v>2012</v>
      </c>
      <c r="E12" s="871"/>
      <c r="F12" s="2"/>
      <c r="G12" s="35"/>
      <c r="H12" s="36"/>
      <c r="I12" s="36"/>
      <c r="J12" s="36"/>
      <c r="K12" s="36"/>
      <c r="L12" s="36"/>
      <c r="M12" s="36"/>
      <c r="N12" s="36"/>
      <c r="O12" s="37"/>
      <c r="P12" s="2"/>
    </row>
    <row r="13" spans="1:25" ht="12.75" customHeight="1" x14ac:dyDescent="0.2">
      <c r="B13" s="870" t="s">
        <v>50</v>
      </c>
      <c r="C13" s="870"/>
      <c r="D13" s="883" t="s">
        <v>104</v>
      </c>
      <c r="E13" s="883"/>
      <c r="F13" s="2"/>
      <c r="G13" s="884" t="s">
        <v>1013</v>
      </c>
      <c r="H13" s="885"/>
      <c r="I13" s="885"/>
      <c r="J13" s="885"/>
      <c r="K13" s="885"/>
      <c r="L13" s="885"/>
      <c r="M13" s="885"/>
      <c r="N13" s="885"/>
      <c r="O13" s="886"/>
      <c r="P13" s="2"/>
    </row>
    <row r="14" spans="1:25" x14ac:dyDescent="0.2">
      <c r="B14" s="870" t="s">
        <v>51</v>
      </c>
      <c r="C14" s="870"/>
      <c r="D14" s="883" t="s">
        <v>97</v>
      </c>
      <c r="E14" s="883"/>
      <c r="F14" s="2"/>
      <c r="G14" s="884"/>
      <c r="H14" s="885"/>
      <c r="I14" s="885"/>
      <c r="J14" s="885"/>
      <c r="K14" s="885"/>
      <c r="L14" s="885"/>
      <c r="M14" s="885"/>
      <c r="N14" s="885"/>
      <c r="O14" s="886"/>
      <c r="P14" s="2"/>
    </row>
    <row r="15" spans="1:25" x14ac:dyDescent="0.2">
      <c r="B15" s="870" t="s">
        <v>52</v>
      </c>
      <c r="C15" s="870"/>
      <c r="D15" s="883" t="s">
        <v>1011</v>
      </c>
      <c r="E15" s="883"/>
      <c r="F15" s="2"/>
      <c r="G15" s="884"/>
      <c r="H15" s="885"/>
      <c r="I15" s="885"/>
      <c r="J15" s="885"/>
      <c r="K15" s="885"/>
      <c r="L15" s="885"/>
      <c r="M15" s="885"/>
      <c r="N15" s="885"/>
      <c r="O15" s="886"/>
      <c r="P15" s="2"/>
    </row>
    <row r="16" spans="1:25" x14ac:dyDescent="0.2">
      <c r="B16" s="870" t="s">
        <v>53</v>
      </c>
      <c r="C16" s="870"/>
      <c r="D16" s="883" t="s">
        <v>93</v>
      </c>
      <c r="E16" s="883"/>
      <c r="F16" s="2"/>
      <c r="G16" s="884"/>
      <c r="H16" s="885"/>
      <c r="I16" s="885"/>
      <c r="J16" s="885"/>
      <c r="K16" s="885"/>
      <c r="L16" s="885"/>
      <c r="M16" s="885"/>
      <c r="N16" s="885"/>
      <c r="O16" s="886"/>
      <c r="P16" s="2"/>
    </row>
    <row r="17" spans="1:25" ht="23.45" customHeight="1" x14ac:dyDescent="0.2">
      <c r="B17" s="887" t="s">
        <v>54</v>
      </c>
      <c r="C17" s="888"/>
      <c r="D17" s="889"/>
      <c r="E17" s="889"/>
      <c r="F17" s="2"/>
      <c r="G17" s="38" t="s">
        <v>1012</v>
      </c>
      <c r="H17" s="39"/>
      <c r="I17" s="39"/>
      <c r="J17" s="39"/>
      <c r="K17" s="39"/>
      <c r="L17" s="39"/>
      <c r="M17" s="39"/>
      <c r="N17" s="39"/>
      <c r="O17" s="40"/>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1" customFormat="1" ht="13.5" thickBot="1" x14ac:dyDescent="0.25">
      <c r="A20" s="30"/>
      <c r="B20" s="867" t="s">
        <v>55</v>
      </c>
      <c r="C20" s="868"/>
      <c r="D20" s="868"/>
      <c r="E20" s="868"/>
      <c r="F20" s="868"/>
      <c r="G20" s="868"/>
      <c r="H20" s="868"/>
      <c r="I20" s="868"/>
      <c r="J20" s="868"/>
      <c r="K20" s="868"/>
      <c r="L20" s="868"/>
      <c r="M20" s="868"/>
      <c r="N20" s="868"/>
      <c r="O20" s="868"/>
      <c r="P20" s="869"/>
      <c r="Q20" s="30"/>
      <c r="R20" s="30"/>
      <c r="S20" s="30"/>
      <c r="T20" s="30"/>
      <c r="U20" s="30"/>
      <c r="V20" s="30"/>
      <c r="W20" s="30"/>
      <c r="X20" s="30"/>
      <c r="Y20" s="30"/>
    </row>
    <row r="21" spans="1:25" x14ac:dyDescent="0.2">
      <c r="B21" s="9"/>
      <c r="C21" s="2"/>
      <c r="D21" s="2"/>
      <c r="E21" s="2"/>
      <c r="F21" s="2"/>
      <c r="G21" s="41" t="s">
        <v>56</v>
      </c>
      <c r="H21" s="2"/>
      <c r="J21" s="2"/>
      <c r="K21" s="2"/>
      <c r="L21" s="2"/>
      <c r="M21" s="2"/>
      <c r="N21" s="2"/>
      <c r="O21" s="2"/>
      <c r="P21" s="2"/>
    </row>
    <row r="22" spans="1:25" x14ac:dyDescent="0.2">
      <c r="B22" s="9"/>
      <c r="C22" s="42" t="s">
        <v>57</v>
      </c>
      <c r="D22" s="42" t="s">
        <v>58</v>
      </c>
      <c r="E22" s="42" t="s">
        <v>59</v>
      </c>
      <c r="F22" s="42" t="s">
        <v>60</v>
      </c>
      <c r="G22" s="42" t="s">
        <v>61</v>
      </c>
      <c r="H22" s="42" t="s">
        <v>62</v>
      </c>
      <c r="I22" s="42" t="s">
        <v>63</v>
      </c>
      <c r="J22" s="890" t="s">
        <v>64</v>
      </c>
      <c r="K22" s="891"/>
      <c r="L22" s="891"/>
      <c r="M22" s="891"/>
      <c r="N22" s="891"/>
      <c r="O22" s="891"/>
      <c r="P22" s="892"/>
    </row>
    <row r="23" spans="1:25" ht="15" x14ac:dyDescent="0.25">
      <c r="B23" s="17">
        <f t="shared" ref="B23:B77" si="0">LEN(C23)</f>
        <v>7</v>
      </c>
      <c r="C23" s="258" t="s">
        <v>1097</v>
      </c>
      <c r="D23" s="366"/>
      <c r="E23" s="368">
        <f>PS!C7</f>
        <v>0</v>
      </c>
      <c r="F23" s="366"/>
      <c r="G23" s="366"/>
      <c r="H23" s="367" t="s">
        <v>1095</v>
      </c>
      <c r="I23" s="367" t="s">
        <v>1018</v>
      </c>
      <c r="J23" s="857" t="s">
        <v>852</v>
      </c>
      <c r="K23" s="858"/>
      <c r="L23" s="858"/>
      <c r="M23" s="858"/>
      <c r="N23" s="858"/>
      <c r="O23" s="858"/>
      <c r="P23" s="859"/>
    </row>
    <row r="24" spans="1:25" ht="15" x14ac:dyDescent="0.25">
      <c r="B24" s="17">
        <f t="shared" si="0"/>
        <v>8</v>
      </c>
      <c r="C24" s="258" t="s">
        <v>987</v>
      </c>
      <c r="D24" s="366"/>
      <c r="E24" s="368">
        <f>PS!C8</f>
        <v>0</v>
      </c>
      <c r="F24" s="366"/>
      <c r="G24" s="366"/>
      <c r="H24" s="367" t="s">
        <v>1095</v>
      </c>
      <c r="I24" s="367" t="s">
        <v>1018</v>
      </c>
      <c r="J24" s="857" t="s">
        <v>853</v>
      </c>
      <c r="K24" s="858"/>
      <c r="L24" s="858"/>
      <c r="M24" s="858"/>
      <c r="N24" s="858"/>
      <c r="O24" s="858"/>
      <c r="P24" s="859"/>
    </row>
    <row r="25" spans="1:25" ht="15" x14ac:dyDescent="0.25">
      <c r="B25" s="17">
        <f t="shared" si="0"/>
        <v>10</v>
      </c>
      <c r="C25" s="258" t="s">
        <v>985</v>
      </c>
      <c r="D25" s="366"/>
      <c r="E25" s="368">
        <f>PS!C9</f>
        <v>0</v>
      </c>
      <c r="F25" s="366"/>
      <c r="G25" s="366"/>
      <c r="H25" s="367" t="s">
        <v>1095</v>
      </c>
      <c r="I25" s="367" t="s">
        <v>1018</v>
      </c>
      <c r="J25" s="857" t="s">
        <v>854</v>
      </c>
      <c r="K25" s="858"/>
      <c r="L25" s="858"/>
      <c r="M25" s="858"/>
      <c r="N25" s="858"/>
      <c r="O25" s="858"/>
      <c r="P25" s="859"/>
    </row>
    <row r="26" spans="1:25" ht="15" x14ac:dyDescent="0.25">
      <c r="B26" s="17">
        <f t="shared" si="0"/>
        <v>8</v>
      </c>
      <c r="C26" s="258" t="s">
        <v>986</v>
      </c>
      <c r="D26" s="366"/>
      <c r="E26" s="368">
        <f>PS!C10</f>
        <v>0</v>
      </c>
      <c r="F26" s="366"/>
      <c r="G26" s="366"/>
      <c r="H26" s="367" t="s">
        <v>1095</v>
      </c>
      <c r="I26" s="367" t="s">
        <v>1018</v>
      </c>
      <c r="J26" s="857" t="s">
        <v>855</v>
      </c>
      <c r="K26" s="858"/>
      <c r="L26" s="858"/>
      <c r="M26" s="858"/>
      <c r="N26" s="858"/>
      <c r="O26" s="858"/>
      <c r="P26" s="859"/>
    </row>
    <row r="27" spans="1:25" ht="15" x14ac:dyDescent="0.25">
      <c r="B27" s="17">
        <f t="shared" si="0"/>
        <v>10</v>
      </c>
      <c r="C27" s="258" t="s">
        <v>586</v>
      </c>
      <c r="D27" s="366"/>
      <c r="E27" s="368">
        <f>PS!C11</f>
        <v>0</v>
      </c>
      <c r="F27" s="366"/>
      <c r="G27" s="366"/>
      <c r="H27" s="367" t="s">
        <v>1095</v>
      </c>
      <c r="I27" s="367" t="s">
        <v>1018</v>
      </c>
      <c r="J27" s="857" t="s">
        <v>856</v>
      </c>
      <c r="K27" s="858"/>
      <c r="L27" s="858"/>
      <c r="M27" s="858"/>
      <c r="N27" s="858"/>
      <c r="O27" s="858"/>
      <c r="P27" s="859"/>
    </row>
    <row r="28" spans="1:25" ht="15" x14ac:dyDescent="0.25">
      <c r="B28" s="17">
        <f t="shared" si="0"/>
        <v>10</v>
      </c>
      <c r="C28" s="323" t="s">
        <v>587</v>
      </c>
      <c r="D28" s="366"/>
      <c r="E28" s="368">
        <f>PS!C12</f>
        <v>0</v>
      </c>
      <c r="F28" s="366"/>
      <c r="G28" s="366"/>
      <c r="H28" s="367" t="s">
        <v>1095</v>
      </c>
      <c r="I28" s="367" t="s">
        <v>1018</v>
      </c>
      <c r="J28" s="857" t="s">
        <v>857</v>
      </c>
      <c r="K28" s="858"/>
      <c r="L28" s="858"/>
      <c r="M28" s="858"/>
      <c r="N28" s="858"/>
      <c r="O28" s="858"/>
      <c r="P28" s="859"/>
    </row>
    <row r="29" spans="1:25" ht="15" x14ac:dyDescent="0.25">
      <c r="B29" s="17">
        <f t="shared" si="0"/>
        <v>11</v>
      </c>
      <c r="C29" s="258" t="s">
        <v>588</v>
      </c>
      <c r="D29" s="366"/>
      <c r="E29" s="368">
        <f>PS!C13</f>
        <v>0</v>
      </c>
      <c r="F29" s="366"/>
      <c r="G29" s="366"/>
      <c r="H29" s="367" t="s">
        <v>1095</v>
      </c>
      <c r="I29" s="367" t="s">
        <v>1018</v>
      </c>
      <c r="J29" s="857" t="s">
        <v>949</v>
      </c>
      <c r="K29" s="858"/>
      <c r="L29" s="858"/>
      <c r="M29" s="858"/>
      <c r="N29" s="858"/>
      <c r="O29" s="858"/>
      <c r="P29" s="859"/>
    </row>
    <row r="30" spans="1:25" ht="15" x14ac:dyDescent="0.25">
      <c r="B30" s="17">
        <f t="shared" si="0"/>
        <v>8</v>
      </c>
      <c r="C30" s="324" t="s">
        <v>589</v>
      </c>
      <c r="D30" s="366"/>
      <c r="E30" s="368">
        <f>PS!C14</f>
        <v>0</v>
      </c>
      <c r="F30" s="366"/>
      <c r="G30" s="366"/>
      <c r="H30" s="367" t="s">
        <v>1095</v>
      </c>
      <c r="I30" s="367" t="s">
        <v>1018</v>
      </c>
      <c r="J30" s="857" t="s">
        <v>950</v>
      </c>
      <c r="K30" s="858"/>
      <c r="L30" s="858"/>
      <c r="M30" s="858"/>
      <c r="N30" s="858"/>
      <c r="O30" s="858"/>
      <c r="P30" s="859"/>
    </row>
    <row r="31" spans="1:25" ht="15" x14ac:dyDescent="0.25">
      <c r="B31" s="17">
        <f t="shared" si="0"/>
        <v>8</v>
      </c>
      <c r="C31" s="258" t="s">
        <v>590</v>
      </c>
      <c r="D31" s="366"/>
      <c r="E31" s="368">
        <f>PS!C15</f>
        <v>0</v>
      </c>
      <c r="F31" s="366"/>
      <c r="G31" s="366"/>
      <c r="H31" s="367" t="s">
        <v>1095</v>
      </c>
      <c r="I31" s="367" t="s">
        <v>1018</v>
      </c>
      <c r="J31" s="857" t="s">
        <v>951</v>
      </c>
      <c r="K31" s="858"/>
      <c r="L31" s="858"/>
      <c r="M31" s="858"/>
      <c r="N31" s="858"/>
      <c r="O31" s="858"/>
      <c r="P31" s="859"/>
    </row>
    <row r="32" spans="1:25" ht="15" x14ac:dyDescent="0.25">
      <c r="B32" s="17">
        <f t="shared" si="0"/>
        <v>9</v>
      </c>
      <c r="C32" s="258" t="s">
        <v>988</v>
      </c>
      <c r="D32" s="366"/>
      <c r="E32" s="368">
        <f>PS!C16</f>
        <v>0</v>
      </c>
      <c r="F32" s="366"/>
      <c r="G32" s="366"/>
      <c r="H32" s="367" t="s">
        <v>1095</v>
      </c>
      <c r="I32" s="367" t="s">
        <v>1018</v>
      </c>
      <c r="J32" s="857" t="s">
        <v>858</v>
      </c>
      <c r="K32" s="858"/>
      <c r="L32" s="858"/>
      <c r="M32" s="858"/>
      <c r="N32" s="858"/>
      <c r="O32" s="858"/>
      <c r="P32" s="859"/>
    </row>
    <row r="33" spans="2:16" ht="15" x14ac:dyDescent="0.25">
      <c r="B33" s="17">
        <f t="shared" si="0"/>
        <v>9</v>
      </c>
      <c r="C33" s="258" t="s">
        <v>991</v>
      </c>
      <c r="D33" s="366"/>
      <c r="E33" s="368">
        <f>PS!C17</f>
        <v>0</v>
      </c>
      <c r="F33" s="366"/>
      <c r="G33" s="366"/>
      <c r="H33" s="367" t="s">
        <v>1095</v>
      </c>
      <c r="I33" s="367" t="s">
        <v>1018</v>
      </c>
      <c r="J33" s="857" t="s">
        <v>859</v>
      </c>
      <c r="K33" s="858"/>
      <c r="L33" s="858"/>
      <c r="M33" s="858"/>
      <c r="N33" s="858"/>
      <c r="O33" s="858"/>
      <c r="P33" s="859"/>
    </row>
    <row r="34" spans="2:16" ht="15" x14ac:dyDescent="0.25">
      <c r="B34" s="17">
        <f t="shared" si="0"/>
        <v>12</v>
      </c>
      <c r="C34" s="258" t="s">
        <v>989</v>
      </c>
      <c r="D34" s="366"/>
      <c r="E34" s="368">
        <f>PS!C18</f>
        <v>0</v>
      </c>
      <c r="F34" s="366"/>
      <c r="G34" s="366"/>
      <c r="H34" s="367" t="s">
        <v>1095</v>
      </c>
      <c r="I34" s="367" t="s">
        <v>1018</v>
      </c>
      <c r="J34" s="857" t="s">
        <v>860</v>
      </c>
      <c r="K34" s="858"/>
      <c r="L34" s="858"/>
      <c r="M34" s="858"/>
      <c r="N34" s="858"/>
      <c r="O34" s="858"/>
      <c r="P34" s="859"/>
    </row>
    <row r="35" spans="2:16" ht="15" x14ac:dyDescent="0.25">
      <c r="B35" s="17">
        <f t="shared" si="0"/>
        <v>8</v>
      </c>
      <c r="C35" s="258" t="s">
        <v>990</v>
      </c>
      <c r="D35" s="366"/>
      <c r="E35" s="368">
        <f>PS!C19</f>
        <v>0</v>
      </c>
      <c r="F35" s="366"/>
      <c r="G35" s="366"/>
      <c r="H35" s="367" t="s">
        <v>1095</v>
      </c>
      <c r="I35" s="367" t="s">
        <v>1018</v>
      </c>
      <c r="J35" s="857" t="s">
        <v>861</v>
      </c>
      <c r="K35" s="858"/>
      <c r="L35" s="858"/>
      <c r="M35" s="858"/>
      <c r="N35" s="858"/>
      <c r="O35" s="858"/>
      <c r="P35" s="859"/>
    </row>
    <row r="36" spans="2:16" ht="15" x14ac:dyDescent="0.25">
      <c r="B36" s="17">
        <f t="shared" si="0"/>
        <v>12</v>
      </c>
      <c r="C36" s="258" t="s">
        <v>992</v>
      </c>
      <c r="D36" s="366"/>
      <c r="E36" s="368">
        <f>PS!C20</f>
        <v>0</v>
      </c>
      <c r="F36" s="366"/>
      <c r="G36" s="366"/>
      <c r="H36" s="367" t="s">
        <v>1095</v>
      </c>
      <c r="I36" s="367" t="s">
        <v>1018</v>
      </c>
      <c r="J36" s="857" t="s">
        <v>862</v>
      </c>
      <c r="K36" s="858"/>
      <c r="L36" s="858"/>
      <c r="M36" s="858"/>
      <c r="N36" s="858"/>
      <c r="O36" s="858"/>
      <c r="P36" s="859"/>
    </row>
    <row r="37" spans="2:16" ht="15" x14ac:dyDescent="0.25">
      <c r="B37" s="17">
        <f t="shared" si="0"/>
        <v>9</v>
      </c>
      <c r="C37" s="324" t="s">
        <v>313</v>
      </c>
      <c r="D37" s="366"/>
      <c r="E37" s="368">
        <f>PS!C21</f>
        <v>0</v>
      </c>
      <c r="F37" s="366"/>
      <c r="G37" s="366"/>
      <c r="H37" s="367" t="s">
        <v>1095</v>
      </c>
      <c r="I37" s="367" t="s">
        <v>1018</v>
      </c>
      <c r="J37" s="857" t="s">
        <v>863</v>
      </c>
      <c r="K37" s="858"/>
      <c r="L37" s="858"/>
      <c r="M37" s="858"/>
      <c r="N37" s="858"/>
      <c r="O37" s="858"/>
      <c r="P37" s="859"/>
    </row>
    <row r="38" spans="2:16" ht="15" x14ac:dyDescent="0.25">
      <c r="B38" s="17">
        <f t="shared" si="0"/>
        <v>7</v>
      </c>
      <c r="C38" s="324" t="s">
        <v>319</v>
      </c>
      <c r="D38" s="366"/>
      <c r="E38" s="368">
        <f>PS!C22</f>
        <v>0</v>
      </c>
      <c r="F38" s="366"/>
      <c r="G38" s="366"/>
      <c r="H38" s="367" t="s">
        <v>1095</v>
      </c>
      <c r="I38" s="367" t="s">
        <v>1018</v>
      </c>
      <c r="J38" s="857" t="s">
        <v>864</v>
      </c>
      <c r="K38" s="858"/>
      <c r="L38" s="858"/>
      <c r="M38" s="858"/>
      <c r="N38" s="858"/>
      <c r="O38" s="858"/>
      <c r="P38" s="859"/>
    </row>
    <row r="39" spans="2:16" ht="15" x14ac:dyDescent="0.25">
      <c r="B39" s="17">
        <f t="shared" si="0"/>
        <v>3</v>
      </c>
      <c r="C39" s="258" t="s">
        <v>700</v>
      </c>
      <c r="D39" s="366"/>
      <c r="E39" s="368">
        <f>PS!C23</f>
        <v>1.0462067738478029E-4</v>
      </c>
      <c r="F39" s="366"/>
      <c r="G39" s="366"/>
      <c r="H39" s="367" t="s">
        <v>1095</v>
      </c>
      <c r="I39" s="367" t="s">
        <v>1017</v>
      </c>
      <c r="J39" s="857" t="s">
        <v>865</v>
      </c>
      <c r="K39" s="858"/>
      <c r="L39" s="858"/>
      <c r="M39" s="858"/>
      <c r="N39" s="858"/>
      <c r="O39" s="858"/>
      <c r="P39" s="859"/>
    </row>
    <row r="40" spans="2:16" ht="15" x14ac:dyDescent="0.25">
      <c r="B40" s="17">
        <f t="shared" si="0"/>
        <v>8</v>
      </c>
      <c r="C40" s="324" t="s">
        <v>326</v>
      </c>
      <c r="D40" s="366"/>
      <c r="E40" s="368">
        <f>PS!C24</f>
        <v>0</v>
      </c>
      <c r="F40" s="366"/>
      <c r="G40" s="366"/>
      <c r="H40" s="367" t="s">
        <v>1095</v>
      </c>
      <c r="I40" s="367" t="s">
        <v>1018</v>
      </c>
      <c r="J40" s="857" t="s">
        <v>866</v>
      </c>
      <c r="K40" s="858"/>
      <c r="L40" s="858"/>
      <c r="M40" s="858"/>
      <c r="N40" s="858"/>
      <c r="O40" s="858"/>
      <c r="P40" s="859"/>
    </row>
    <row r="41" spans="2:16" ht="15" x14ac:dyDescent="0.25">
      <c r="B41" s="17">
        <f t="shared" si="0"/>
        <v>8</v>
      </c>
      <c r="C41" s="258" t="s">
        <v>273</v>
      </c>
      <c r="D41" s="366"/>
      <c r="E41" s="368">
        <f>PS!C25</f>
        <v>0</v>
      </c>
      <c r="F41" s="366"/>
      <c r="G41" s="366"/>
      <c r="H41" s="367" t="s">
        <v>1095</v>
      </c>
      <c r="I41" s="367" t="s">
        <v>1018</v>
      </c>
      <c r="J41" s="857" t="s">
        <v>867</v>
      </c>
      <c r="K41" s="858"/>
      <c r="L41" s="858"/>
      <c r="M41" s="858"/>
      <c r="N41" s="858"/>
      <c r="O41" s="858"/>
      <c r="P41" s="859"/>
    </row>
    <row r="42" spans="2:16" ht="15" x14ac:dyDescent="0.25">
      <c r="B42" s="17">
        <f t="shared" si="0"/>
        <v>6</v>
      </c>
      <c r="C42" s="258" t="s">
        <v>470</v>
      </c>
      <c r="D42" s="366"/>
      <c r="E42" s="368">
        <f>PS!C26</f>
        <v>0</v>
      </c>
      <c r="F42" s="366"/>
      <c r="G42" s="366"/>
      <c r="H42" s="367" t="s">
        <v>1095</v>
      </c>
      <c r="I42" s="367">
        <v>15</v>
      </c>
      <c r="J42" s="857" t="s">
        <v>1319</v>
      </c>
      <c r="K42" s="858"/>
      <c r="L42" s="858"/>
      <c r="M42" s="858"/>
      <c r="N42" s="858"/>
      <c r="O42" s="858"/>
      <c r="P42" s="859"/>
    </row>
    <row r="43" spans="2:16" ht="15" x14ac:dyDescent="0.2">
      <c r="B43" s="17">
        <f t="shared" si="0"/>
        <v>2</v>
      </c>
      <c r="C43" s="358" t="s">
        <v>265</v>
      </c>
      <c r="D43" s="366"/>
      <c r="E43" s="368">
        <f>PS!C27</f>
        <v>1.1199370203644157E-2</v>
      </c>
      <c r="F43" s="366"/>
      <c r="G43" s="366"/>
      <c r="H43" s="367" t="s">
        <v>1095</v>
      </c>
      <c r="I43" s="367" t="s">
        <v>1014</v>
      </c>
      <c r="J43" s="857" t="s">
        <v>868</v>
      </c>
      <c r="K43" s="858"/>
      <c r="L43" s="858"/>
      <c r="M43" s="858"/>
      <c r="N43" s="858"/>
      <c r="O43" s="858"/>
      <c r="P43" s="859"/>
    </row>
    <row r="44" spans="2:16" ht="15" x14ac:dyDescent="0.2">
      <c r="B44" s="17">
        <f t="shared" si="0"/>
        <v>3</v>
      </c>
      <c r="C44" s="358" t="s">
        <v>320</v>
      </c>
      <c r="D44" s="366"/>
      <c r="E44" s="368">
        <f>PS!C28</f>
        <v>3.0763309753483385</v>
      </c>
      <c r="F44" s="366"/>
      <c r="G44" s="366"/>
      <c r="H44" s="367" t="s">
        <v>1095</v>
      </c>
      <c r="I44" s="367" t="s">
        <v>1017</v>
      </c>
      <c r="J44" s="857" t="s">
        <v>869</v>
      </c>
      <c r="K44" s="858"/>
      <c r="L44" s="858"/>
      <c r="M44" s="858"/>
      <c r="N44" s="858"/>
      <c r="O44" s="858"/>
      <c r="P44" s="859"/>
    </row>
    <row r="45" spans="2:16" ht="15" x14ac:dyDescent="0.25">
      <c r="B45" s="17">
        <f t="shared" si="0"/>
        <v>8</v>
      </c>
      <c r="C45" s="258" t="s">
        <v>993</v>
      </c>
      <c r="D45" s="366"/>
      <c r="E45" s="368">
        <f>PS!C29</f>
        <v>0</v>
      </c>
      <c r="F45" s="366"/>
      <c r="G45" s="366"/>
      <c r="H45" s="367" t="s">
        <v>1095</v>
      </c>
      <c r="I45" s="367" t="s">
        <v>1018</v>
      </c>
      <c r="J45" s="857" t="s">
        <v>870</v>
      </c>
      <c r="K45" s="858"/>
      <c r="L45" s="858"/>
      <c r="M45" s="858"/>
      <c r="N45" s="858"/>
      <c r="O45" s="858"/>
      <c r="P45" s="859"/>
    </row>
    <row r="46" spans="2:16" ht="15" x14ac:dyDescent="0.25">
      <c r="B46" s="17">
        <f t="shared" si="0"/>
        <v>7</v>
      </c>
      <c r="C46" s="258" t="s">
        <v>994</v>
      </c>
      <c r="D46" s="366"/>
      <c r="E46" s="368">
        <f>PS!C30</f>
        <v>0</v>
      </c>
      <c r="F46" s="366"/>
      <c r="G46" s="366"/>
      <c r="H46" s="367" t="s">
        <v>1095</v>
      </c>
      <c r="I46" s="367" t="s">
        <v>1018</v>
      </c>
      <c r="J46" s="857" t="s">
        <v>871</v>
      </c>
      <c r="K46" s="858"/>
      <c r="L46" s="858"/>
      <c r="M46" s="858"/>
      <c r="N46" s="858"/>
      <c r="O46" s="858"/>
      <c r="P46" s="859"/>
    </row>
    <row r="47" spans="2:16" ht="15" x14ac:dyDescent="0.25">
      <c r="B47" s="17">
        <f t="shared" si="0"/>
        <v>7</v>
      </c>
      <c r="C47" s="258" t="s">
        <v>996</v>
      </c>
      <c r="D47" s="366"/>
      <c r="E47" s="368">
        <f>PS!C31</f>
        <v>0</v>
      </c>
      <c r="F47" s="366"/>
      <c r="G47" s="366"/>
      <c r="H47" s="367" t="s">
        <v>1095</v>
      </c>
      <c r="I47" s="367" t="s">
        <v>1018</v>
      </c>
      <c r="J47" s="857" t="s">
        <v>1076</v>
      </c>
      <c r="K47" s="858"/>
      <c r="L47" s="858"/>
      <c r="M47" s="858"/>
      <c r="N47" s="858"/>
      <c r="O47" s="858"/>
      <c r="P47" s="859"/>
    </row>
    <row r="48" spans="2:16" ht="15" x14ac:dyDescent="0.25">
      <c r="B48" s="17">
        <f t="shared" si="0"/>
        <v>5</v>
      </c>
      <c r="C48" s="258" t="s">
        <v>995</v>
      </c>
      <c r="D48" s="366"/>
      <c r="E48" s="368">
        <f>PS!C32</f>
        <v>0</v>
      </c>
      <c r="F48" s="366"/>
      <c r="G48" s="366"/>
      <c r="H48" s="367" t="s">
        <v>1095</v>
      </c>
      <c r="I48" s="367" t="s">
        <v>1018</v>
      </c>
      <c r="J48" s="857" t="s">
        <v>873</v>
      </c>
      <c r="K48" s="858"/>
      <c r="L48" s="858"/>
      <c r="M48" s="858"/>
      <c r="N48" s="858"/>
      <c r="O48" s="858"/>
      <c r="P48" s="859"/>
    </row>
    <row r="49" spans="2:16" ht="15" x14ac:dyDescent="0.25">
      <c r="B49" s="17">
        <f t="shared" si="0"/>
        <v>4</v>
      </c>
      <c r="C49" s="258" t="s">
        <v>997</v>
      </c>
      <c r="D49" s="366"/>
      <c r="E49" s="368">
        <f>PS!C33</f>
        <v>0</v>
      </c>
      <c r="F49" s="366"/>
      <c r="G49" s="366"/>
      <c r="H49" s="367" t="s">
        <v>1095</v>
      </c>
      <c r="I49" s="367" t="s">
        <v>1018</v>
      </c>
      <c r="J49" s="857" t="s">
        <v>874</v>
      </c>
      <c r="K49" s="858"/>
      <c r="L49" s="858"/>
      <c r="M49" s="858"/>
      <c r="N49" s="858"/>
      <c r="O49" s="858"/>
      <c r="P49" s="859"/>
    </row>
    <row r="50" spans="2:16" ht="15" x14ac:dyDescent="0.2">
      <c r="B50" s="17">
        <f t="shared" si="0"/>
        <v>2</v>
      </c>
      <c r="C50" s="358" t="s">
        <v>928</v>
      </c>
      <c r="D50" s="366"/>
      <c r="E50" s="368">
        <f>PS!C34</f>
        <v>2.3898769560557337E-3</v>
      </c>
      <c r="F50" s="366"/>
      <c r="G50" s="366"/>
      <c r="H50" s="367" t="s">
        <v>1095</v>
      </c>
      <c r="I50" s="367" t="s">
        <v>1014</v>
      </c>
      <c r="J50" s="857" t="s">
        <v>952</v>
      </c>
      <c r="K50" s="858"/>
      <c r="L50" s="858"/>
      <c r="M50" s="858"/>
      <c r="N50" s="858"/>
      <c r="O50" s="858"/>
      <c r="P50" s="859"/>
    </row>
    <row r="51" spans="2:16" ht="15" x14ac:dyDescent="0.25">
      <c r="B51" s="17">
        <f t="shared" si="0"/>
        <v>7</v>
      </c>
      <c r="C51" s="258" t="s">
        <v>998</v>
      </c>
      <c r="D51" s="366"/>
      <c r="E51" s="368">
        <f>PS!C35</f>
        <v>0</v>
      </c>
      <c r="F51" s="366"/>
      <c r="G51" s="366"/>
      <c r="H51" s="367" t="s">
        <v>1095</v>
      </c>
      <c r="I51" s="367" t="s">
        <v>1018</v>
      </c>
      <c r="J51" s="857" t="s">
        <v>875</v>
      </c>
      <c r="K51" s="858"/>
      <c r="L51" s="858"/>
      <c r="M51" s="858"/>
      <c r="N51" s="858"/>
      <c r="O51" s="858"/>
      <c r="P51" s="859"/>
    </row>
    <row r="52" spans="2:16" ht="15" x14ac:dyDescent="0.25">
      <c r="B52" s="17">
        <f t="shared" si="0"/>
        <v>10</v>
      </c>
      <c r="C52" s="258" t="s">
        <v>999</v>
      </c>
      <c r="D52" s="366"/>
      <c r="E52" s="368">
        <f>PS!C36</f>
        <v>0</v>
      </c>
      <c r="F52" s="366"/>
      <c r="G52" s="366"/>
      <c r="H52" s="367" t="s">
        <v>1095</v>
      </c>
      <c r="I52" s="367" t="s">
        <v>1018</v>
      </c>
      <c r="J52" s="857" t="s">
        <v>953</v>
      </c>
      <c r="K52" s="858"/>
      <c r="L52" s="858"/>
      <c r="M52" s="858"/>
      <c r="N52" s="858"/>
      <c r="O52" s="858"/>
      <c r="P52" s="859"/>
    </row>
    <row r="53" spans="2:16" ht="15" x14ac:dyDescent="0.25">
      <c r="B53" s="17">
        <f t="shared" si="0"/>
        <v>4</v>
      </c>
      <c r="C53" s="324" t="s">
        <v>328</v>
      </c>
      <c r="D53" s="366"/>
      <c r="E53" s="368">
        <f>PS!C37</f>
        <v>0</v>
      </c>
      <c r="F53" s="366"/>
      <c r="G53" s="366"/>
      <c r="H53" s="367" t="s">
        <v>1095</v>
      </c>
      <c r="I53" s="367" t="s">
        <v>1018</v>
      </c>
      <c r="J53" s="857" t="s">
        <v>876</v>
      </c>
      <c r="K53" s="858"/>
      <c r="L53" s="858"/>
      <c r="M53" s="858"/>
      <c r="N53" s="858"/>
      <c r="O53" s="858"/>
      <c r="P53" s="859"/>
    </row>
    <row r="54" spans="2:16" ht="15" x14ac:dyDescent="0.25">
      <c r="B54" s="17">
        <f t="shared" si="0"/>
        <v>9</v>
      </c>
      <c r="C54" s="324" t="s">
        <v>330</v>
      </c>
      <c r="D54" s="366"/>
      <c r="E54" s="368">
        <f>PS!C38</f>
        <v>0</v>
      </c>
      <c r="F54" s="366"/>
      <c r="G54" s="366"/>
      <c r="H54" s="367" t="s">
        <v>1095</v>
      </c>
      <c r="I54" s="367" t="s">
        <v>1018</v>
      </c>
      <c r="J54" s="857" t="s">
        <v>877</v>
      </c>
      <c r="K54" s="858"/>
      <c r="L54" s="858"/>
      <c r="M54" s="858"/>
      <c r="N54" s="858"/>
      <c r="O54" s="858"/>
      <c r="P54" s="859"/>
    </row>
    <row r="55" spans="2:16" ht="15" x14ac:dyDescent="0.25">
      <c r="B55" s="17">
        <f t="shared" si="0"/>
        <v>7</v>
      </c>
      <c r="C55" s="258" t="s">
        <v>332</v>
      </c>
      <c r="D55" s="366"/>
      <c r="E55" s="368">
        <f>PS!C39</f>
        <v>0</v>
      </c>
      <c r="F55" s="366"/>
      <c r="G55" s="366"/>
      <c r="H55" s="367" t="s">
        <v>1095</v>
      </c>
      <c r="I55" s="367" t="s">
        <v>1018</v>
      </c>
      <c r="J55" s="857" t="s">
        <v>878</v>
      </c>
      <c r="K55" s="858"/>
      <c r="L55" s="858"/>
      <c r="M55" s="858"/>
      <c r="N55" s="858"/>
      <c r="O55" s="858"/>
      <c r="P55" s="859"/>
    </row>
    <row r="56" spans="2:16" ht="15" x14ac:dyDescent="0.25">
      <c r="B56" s="17">
        <f t="shared" si="0"/>
        <v>3</v>
      </c>
      <c r="C56" s="258" t="s">
        <v>701</v>
      </c>
      <c r="D56" s="366"/>
      <c r="E56" s="368">
        <f>PS!C40</f>
        <v>1.2140066452304394E-5</v>
      </c>
      <c r="F56" s="366"/>
      <c r="G56" s="366"/>
      <c r="H56" s="367" t="s">
        <v>1095</v>
      </c>
      <c r="I56" s="367" t="s">
        <v>1017</v>
      </c>
      <c r="J56" s="857" t="s">
        <v>879</v>
      </c>
      <c r="K56" s="858"/>
      <c r="L56" s="858"/>
      <c r="M56" s="858"/>
      <c r="N56" s="858"/>
      <c r="O56" s="858"/>
      <c r="P56" s="859"/>
    </row>
    <row r="57" spans="2:16" ht="15" x14ac:dyDescent="0.25">
      <c r="B57" s="17">
        <f t="shared" si="0"/>
        <v>4</v>
      </c>
      <c r="C57" s="258" t="s">
        <v>1000</v>
      </c>
      <c r="D57" s="366"/>
      <c r="E57" s="368">
        <f>PS!C41</f>
        <v>0</v>
      </c>
      <c r="F57" s="366"/>
      <c r="G57" s="366"/>
      <c r="H57" s="367" t="s">
        <v>1095</v>
      </c>
      <c r="I57" s="367" t="s">
        <v>1018</v>
      </c>
      <c r="J57" s="857" t="s">
        <v>880</v>
      </c>
      <c r="K57" s="858"/>
      <c r="L57" s="858"/>
      <c r="M57" s="858"/>
      <c r="N57" s="858"/>
      <c r="O57" s="858"/>
      <c r="P57" s="859"/>
    </row>
    <row r="58" spans="2:16" ht="15" x14ac:dyDescent="0.25">
      <c r="B58" s="17">
        <f t="shared" si="0"/>
        <v>3</v>
      </c>
      <c r="C58" s="258" t="s">
        <v>294</v>
      </c>
      <c r="D58" s="366"/>
      <c r="E58" s="368">
        <f>PS!C42</f>
        <v>1.0131552840300107E-4</v>
      </c>
      <c r="F58" s="366"/>
      <c r="G58" s="366"/>
      <c r="H58" s="367" t="s">
        <v>1095</v>
      </c>
      <c r="I58" s="367" t="s">
        <v>1014</v>
      </c>
      <c r="J58" s="857" t="s">
        <v>881</v>
      </c>
      <c r="K58" s="858"/>
      <c r="L58" s="858"/>
      <c r="M58" s="858"/>
      <c r="N58" s="858"/>
      <c r="O58" s="858"/>
      <c r="P58" s="859"/>
    </row>
    <row r="59" spans="2:16" ht="15" x14ac:dyDescent="0.25">
      <c r="B59" s="17">
        <f t="shared" si="0"/>
        <v>6</v>
      </c>
      <c r="C59" s="324" t="s">
        <v>334</v>
      </c>
      <c r="D59" s="366"/>
      <c r="E59" s="368">
        <f>PS!C43</f>
        <v>0</v>
      </c>
      <c r="F59" s="366"/>
      <c r="G59" s="366"/>
      <c r="H59" s="367" t="s">
        <v>1095</v>
      </c>
      <c r="I59" s="367" t="s">
        <v>1018</v>
      </c>
      <c r="J59" s="857" t="s">
        <v>882</v>
      </c>
      <c r="K59" s="858"/>
      <c r="L59" s="858"/>
      <c r="M59" s="858"/>
      <c r="N59" s="858"/>
      <c r="O59" s="858"/>
      <c r="P59" s="859"/>
    </row>
    <row r="60" spans="2:16" ht="15" x14ac:dyDescent="0.25">
      <c r="B60" s="17">
        <f t="shared" si="0"/>
        <v>2</v>
      </c>
      <c r="C60" s="258" t="s">
        <v>721</v>
      </c>
      <c r="D60" s="366"/>
      <c r="E60" s="368">
        <f>PS!C44</f>
        <v>1.5635897106109325E-2</v>
      </c>
      <c r="F60" s="366"/>
      <c r="G60" s="366"/>
      <c r="H60" s="367" t="s">
        <v>1095</v>
      </c>
      <c r="I60" s="367" t="s">
        <v>1362</v>
      </c>
      <c r="J60" s="857" t="s">
        <v>883</v>
      </c>
      <c r="K60" s="858"/>
      <c r="L60" s="858"/>
      <c r="M60" s="858"/>
      <c r="N60" s="858"/>
      <c r="O60" s="858"/>
      <c r="P60" s="859"/>
    </row>
    <row r="61" spans="2:16" ht="15" x14ac:dyDescent="0.25">
      <c r="B61" s="17">
        <f t="shared" si="0"/>
        <v>3</v>
      </c>
      <c r="C61" s="733" t="s">
        <v>720</v>
      </c>
      <c r="D61" s="366"/>
      <c r="E61" s="368">
        <f>PS!C45</f>
        <v>1.5763018220793141E-3</v>
      </c>
      <c r="F61" s="366"/>
      <c r="G61" s="366"/>
      <c r="H61" s="367" t="s">
        <v>1095</v>
      </c>
      <c r="I61" s="367" t="s">
        <v>1362</v>
      </c>
      <c r="J61" s="857" t="s">
        <v>884</v>
      </c>
      <c r="K61" s="858"/>
      <c r="L61" s="858"/>
      <c r="M61" s="858"/>
      <c r="N61" s="858"/>
      <c r="O61" s="858"/>
      <c r="P61" s="859"/>
    </row>
    <row r="62" spans="2:16" ht="15" x14ac:dyDescent="0.25">
      <c r="B62" s="17">
        <f t="shared" si="0"/>
        <v>3</v>
      </c>
      <c r="C62" s="258" t="s">
        <v>1351</v>
      </c>
      <c r="D62" s="732"/>
      <c r="E62" s="368">
        <f>PS!C46</f>
        <v>0</v>
      </c>
      <c r="F62" s="366"/>
      <c r="G62" s="366"/>
      <c r="H62" s="367" t="s">
        <v>1095</v>
      </c>
      <c r="I62" s="367" t="s">
        <v>1362</v>
      </c>
      <c r="J62" s="857" t="s">
        <v>1355</v>
      </c>
      <c r="K62" s="858"/>
      <c r="L62" s="858"/>
      <c r="M62" s="858"/>
      <c r="N62" s="858"/>
      <c r="O62" s="858"/>
      <c r="P62" s="859"/>
    </row>
    <row r="63" spans="2:16" ht="15" x14ac:dyDescent="0.25">
      <c r="B63" s="17">
        <f t="shared" si="0"/>
        <v>4</v>
      </c>
      <c r="C63" s="734" t="s">
        <v>1001</v>
      </c>
      <c r="D63" s="366"/>
      <c r="E63" s="368">
        <f>PS!C47</f>
        <v>0</v>
      </c>
      <c r="F63" s="366"/>
      <c r="G63" s="366"/>
      <c r="H63" s="367" t="s">
        <v>1095</v>
      </c>
      <c r="I63" s="367" t="s">
        <v>1018</v>
      </c>
      <c r="J63" s="857" t="s">
        <v>885</v>
      </c>
      <c r="K63" s="858"/>
      <c r="L63" s="858"/>
      <c r="M63" s="858"/>
      <c r="N63" s="858"/>
      <c r="O63" s="858"/>
      <c r="P63" s="859"/>
    </row>
    <row r="64" spans="2:16" ht="15" x14ac:dyDescent="0.25">
      <c r="B64" s="17">
        <f t="shared" si="0"/>
        <v>10</v>
      </c>
      <c r="C64" s="258" t="s">
        <v>1034</v>
      </c>
      <c r="D64" s="366"/>
      <c r="E64" s="368">
        <f>PS!C48</f>
        <v>0</v>
      </c>
      <c r="F64" s="366"/>
      <c r="G64" s="366"/>
      <c r="H64" s="367" t="s">
        <v>1095</v>
      </c>
      <c r="I64" s="367" t="s">
        <v>1015</v>
      </c>
      <c r="J64" s="857" t="s">
        <v>1035</v>
      </c>
      <c r="K64" s="858"/>
      <c r="L64" s="858"/>
      <c r="M64" s="858"/>
      <c r="N64" s="858"/>
      <c r="O64" s="858"/>
      <c r="P64" s="859"/>
    </row>
    <row r="65" spans="2:16" ht="15" x14ac:dyDescent="0.25">
      <c r="B65" s="17">
        <f t="shared" si="0"/>
        <v>9</v>
      </c>
      <c r="C65" s="258" t="s">
        <v>1098</v>
      </c>
      <c r="D65" s="366"/>
      <c r="E65" s="368">
        <f>PS!C49</f>
        <v>3.0509067524115818E-5</v>
      </c>
      <c r="F65" s="366"/>
      <c r="G65" s="366"/>
      <c r="H65" s="367" t="s">
        <v>1095</v>
      </c>
      <c r="I65" s="367" t="s">
        <v>1015</v>
      </c>
      <c r="J65" s="857" t="s">
        <v>1036</v>
      </c>
      <c r="K65" s="858"/>
      <c r="L65" s="858"/>
      <c r="M65" s="858"/>
      <c r="N65" s="858"/>
      <c r="O65" s="858"/>
      <c r="P65" s="859"/>
    </row>
    <row r="66" spans="2:16" ht="15" x14ac:dyDescent="0.2">
      <c r="B66" s="17">
        <f t="shared" si="0"/>
        <v>4</v>
      </c>
      <c r="C66" s="358" t="s">
        <v>1099</v>
      </c>
      <c r="D66" s="366"/>
      <c r="E66" s="368">
        <f>PS!C50</f>
        <v>1.0004431725616292E-3</v>
      </c>
      <c r="F66" s="366"/>
      <c r="G66" s="366"/>
      <c r="H66" s="367" t="s">
        <v>1095</v>
      </c>
      <c r="I66" s="367" t="s">
        <v>1014</v>
      </c>
      <c r="J66" s="857" t="s">
        <v>1041</v>
      </c>
      <c r="K66" s="858"/>
      <c r="L66" s="858"/>
      <c r="M66" s="858"/>
      <c r="N66" s="858"/>
      <c r="O66" s="858"/>
      <c r="P66" s="859"/>
    </row>
    <row r="67" spans="2:16" ht="15" x14ac:dyDescent="0.25">
      <c r="B67" s="17">
        <f t="shared" si="0"/>
        <v>2</v>
      </c>
      <c r="C67" s="258" t="s">
        <v>1039</v>
      </c>
      <c r="D67" s="366"/>
      <c r="E67" s="368">
        <f>PS!C51</f>
        <v>7.4032794769560563E-4</v>
      </c>
      <c r="F67" s="366"/>
      <c r="G67" s="366"/>
      <c r="H67" s="367" t="s">
        <v>1095</v>
      </c>
      <c r="I67" s="367" t="s">
        <v>1016</v>
      </c>
      <c r="J67" s="857" t="s">
        <v>1042</v>
      </c>
      <c r="K67" s="858"/>
      <c r="L67" s="858"/>
      <c r="M67" s="858"/>
      <c r="N67" s="858"/>
      <c r="O67" s="858"/>
      <c r="P67" s="859"/>
    </row>
    <row r="68" spans="2:16" ht="15" x14ac:dyDescent="0.25">
      <c r="B68" s="17">
        <f t="shared" si="0"/>
        <v>2</v>
      </c>
      <c r="C68" s="258" t="s">
        <v>1040</v>
      </c>
      <c r="D68" s="366"/>
      <c r="E68" s="368">
        <f>PS!C52</f>
        <v>2.2209838430868167E-4</v>
      </c>
      <c r="F68" s="366"/>
      <c r="G68" s="366"/>
      <c r="H68" s="367" t="s">
        <v>1095</v>
      </c>
      <c r="I68" s="367" t="s">
        <v>1016</v>
      </c>
      <c r="J68" s="857" t="s">
        <v>1044</v>
      </c>
      <c r="K68" s="858"/>
      <c r="L68" s="858"/>
      <c r="M68" s="858"/>
      <c r="N68" s="858"/>
      <c r="O68" s="858"/>
      <c r="P68" s="859"/>
    </row>
    <row r="69" spans="2:16" ht="15" x14ac:dyDescent="0.25">
      <c r="B69" s="17">
        <f t="shared" si="0"/>
        <v>3</v>
      </c>
      <c r="C69" s="258" t="s">
        <v>1004</v>
      </c>
      <c r="D69" s="366"/>
      <c r="E69" s="368">
        <f>PS!C53</f>
        <v>0</v>
      </c>
      <c r="F69" s="366"/>
      <c r="G69" s="366"/>
      <c r="H69" s="367" t="s">
        <v>1095</v>
      </c>
      <c r="I69" s="367" t="s">
        <v>1016</v>
      </c>
      <c r="J69" s="857" t="s">
        <v>886</v>
      </c>
      <c r="K69" s="894"/>
      <c r="L69" s="894"/>
      <c r="M69" s="894"/>
      <c r="N69" s="894"/>
      <c r="O69" s="894"/>
      <c r="P69" s="895"/>
    </row>
    <row r="70" spans="2:16" ht="15" x14ac:dyDescent="0.25">
      <c r="B70" s="17">
        <f t="shared" si="0"/>
        <v>4</v>
      </c>
      <c r="C70" s="258" t="s">
        <v>1002</v>
      </c>
      <c r="D70" s="366"/>
      <c r="E70" s="368">
        <f>PS!C54</f>
        <v>0</v>
      </c>
      <c r="F70" s="366"/>
      <c r="G70" s="366"/>
      <c r="H70" s="367" t="s">
        <v>1095</v>
      </c>
      <c r="I70" s="367" t="s">
        <v>1016</v>
      </c>
      <c r="J70" s="857" t="s">
        <v>887</v>
      </c>
      <c r="K70" s="894"/>
      <c r="L70" s="894"/>
      <c r="M70" s="894"/>
      <c r="N70" s="894"/>
      <c r="O70" s="894"/>
      <c r="P70" s="895"/>
    </row>
    <row r="71" spans="2:16" ht="15" x14ac:dyDescent="0.25">
      <c r="B71" s="17">
        <f t="shared" si="0"/>
        <v>6</v>
      </c>
      <c r="C71" s="258" t="s">
        <v>426</v>
      </c>
      <c r="D71" s="366"/>
      <c r="E71" s="368">
        <f>PS!C55</f>
        <v>0</v>
      </c>
      <c r="F71" s="366"/>
      <c r="G71" s="366"/>
      <c r="H71" s="367" t="s">
        <v>1095</v>
      </c>
      <c r="I71" s="367" t="s">
        <v>1016</v>
      </c>
      <c r="J71" s="860" t="s">
        <v>954</v>
      </c>
      <c r="K71" s="863"/>
      <c r="L71" s="863"/>
      <c r="M71" s="863"/>
      <c r="N71" s="863"/>
      <c r="O71" s="863"/>
      <c r="P71" s="863"/>
    </row>
    <row r="72" spans="2:16" ht="15" x14ac:dyDescent="0.25">
      <c r="B72" s="17">
        <f t="shared" si="0"/>
        <v>8</v>
      </c>
      <c r="C72" s="324" t="s">
        <v>357</v>
      </c>
      <c r="D72" s="366"/>
      <c r="E72" s="368">
        <f>PS!C56</f>
        <v>0</v>
      </c>
      <c r="F72" s="366"/>
      <c r="G72" s="366"/>
      <c r="H72" s="367" t="s">
        <v>1095</v>
      </c>
      <c r="I72" s="367" t="s">
        <v>1018</v>
      </c>
      <c r="J72" s="860" t="s">
        <v>955</v>
      </c>
      <c r="K72" s="860"/>
      <c r="L72" s="860"/>
      <c r="M72" s="860"/>
      <c r="N72" s="860"/>
      <c r="O72" s="860"/>
      <c r="P72" s="860"/>
    </row>
    <row r="73" spans="2:16" ht="15" x14ac:dyDescent="0.25">
      <c r="B73" s="17">
        <f t="shared" si="0"/>
        <v>3</v>
      </c>
      <c r="C73" s="324" t="s">
        <v>359</v>
      </c>
      <c r="D73" s="366"/>
      <c r="E73" s="368">
        <f>PS!C57</f>
        <v>4.8814508038585204E-5</v>
      </c>
      <c r="F73" s="366"/>
      <c r="G73" s="366"/>
      <c r="H73" s="367" t="s">
        <v>1095</v>
      </c>
      <c r="I73" s="367" t="s">
        <v>1018</v>
      </c>
      <c r="J73" s="860" t="s">
        <v>956</v>
      </c>
      <c r="K73" s="860"/>
      <c r="L73" s="860"/>
      <c r="M73" s="860"/>
      <c r="N73" s="860"/>
      <c r="O73" s="860"/>
      <c r="P73" s="860"/>
    </row>
    <row r="74" spans="2:16" ht="15" x14ac:dyDescent="0.25">
      <c r="B74" s="17">
        <f t="shared" si="0"/>
        <v>3</v>
      </c>
      <c r="C74" s="324" t="s">
        <v>1201</v>
      </c>
      <c r="D74" s="366"/>
      <c r="E74" s="368">
        <f>PS!C58</f>
        <v>0</v>
      </c>
      <c r="F74" s="366"/>
      <c r="G74" s="366"/>
      <c r="H74" s="367" t="s">
        <v>1095</v>
      </c>
      <c r="I74" s="367">
        <v>15</v>
      </c>
      <c r="J74" s="860" t="s">
        <v>1320</v>
      </c>
      <c r="K74" s="860"/>
      <c r="L74" s="860"/>
      <c r="M74" s="860"/>
      <c r="N74" s="860"/>
      <c r="O74" s="860"/>
      <c r="P74" s="860"/>
    </row>
    <row r="75" spans="2:16" ht="15" x14ac:dyDescent="0.25">
      <c r="B75" s="17">
        <f t="shared" si="0"/>
        <v>3</v>
      </c>
      <c r="C75" s="258" t="s">
        <v>1003</v>
      </c>
      <c r="D75" s="366"/>
      <c r="E75" s="368">
        <f>PS!C59</f>
        <v>0</v>
      </c>
      <c r="F75" s="366"/>
      <c r="G75" s="366"/>
      <c r="H75" s="367" t="s">
        <v>1095</v>
      </c>
      <c r="I75" s="367" t="s">
        <v>1018</v>
      </c>
      <c r="J75" s="860" t="s">
        <v>957</v>
      </c>
      <c r="K75" s="860"/>
      <c r="L75" s="860"/>
      <c r="M75" s="860"/>
      <c r="N75" s="860"/>
      <c r="O75" s="860"/>
      <c r="P75" s="860"/>
    </row>
    <row r="76" spans="2:16" ht="15" x14ac:dyDescent="0.25">
      <c r="B76" s="17">
        <f t="shared" si="0"/>
        <v>4</v>
      </c>
      <c r="C76" s="258" t="s">
        <v>600</v>
      </c>
      <c r="D76" s="366"/>
      <c r="E76" s="368">
        <f>PS!C60</f>
        <v>0</v>
      </c>
      <c r="F76" s="366"/>
      <c r="G76" s="366"/>
      <c r="H76" s="367" t="s">
        <v>1095</v>
      </c>
      <c r="I76" s="367" t="s">
        <v>1018</v>
      </c>
      <c r="J76" s="861" t="s">
        <v>958</v>
      </c>
      <c r="K76" s="862"/>
      <c r="L76" s="862"/>
      <c r="M76" s="862"/>
      <c r="N76" s="862"/>
      <c r="O76" s="862"/>
      <c r="P76" s="862"/>
    </row>
    <row r="77" spans="2:16" ht="15" x14ac:dyDescent="0.25">
      <c r="B77" s="17">
        <f t="shared" si="0"/>
        <v>5</v>
      </c>
      <c r="C77" s="258" t="s">
        <v>1356</v>
      </c>
      <c r="D77" s="366"/>
      <c r="E77" s="368">
        <f>PS!C61</f>
        <v>0</v>
      </c>
      <c r="F77" s="366"/>
      <c r="G77" s="366"/>
      <c r="H77" s="367" t="s">
        <v>1095</v>
      </c>
      <c r="I77" s="367">
        <v>15</v>
      </c>
      <c r="J77" s="861" t="s">
        <v>1363</v>
      </c>
      <c r="K77" s="862"/>
      <c r="L77" s="862"/>
      <c r="M77" s="862"/>
      <c r="N77" s="862"/>
      <c r="O77" s="862"/>
      <c r="P77" s="862"/>
    </row>
    <row r="78" spans="2:16" ht="15" x14ac:dyDescent="0.25">
      <c r="B78" s="17">
        <f t="shared" ref="B78:B81" si="1">LEN(C78)</f>
        <v>7</v>
      </c>
      <c r="C78" s="258" t="s">
        <v>371</v>
      </c>
      <c r="D78" s="44"/>
      <c r="E78" s="368">
        <f>PS!C62</f>
        <v>0</v>
      </c>
      <c r="F78" s="46"/>
      <c r="G78" s="46"/>
      <c r="H78" s="367" t="s">
        <v>1095</v>
      </c>
      <c r="I78" s="367" t="s">
        <v>1014</v>
      </c>
      <c r="J78" s="860" t="s">
        <v>959</v>
      </c>
      <c r="K78" s="862"/>
      <c r="L78" s="862"/>
      <c r="M78" s="862"/>
      <c r="N78" s="862"/>
      <c r="O78" s="862"/>
      <c r="P78" s="862"/>
    </row>
    <row r="79" spans="2:16" ht="15" x14ac:dyDescent="0.25">
      <c r="B79" s="17">
        <f t="shared" si="1"/>
        <v>3</v>
      </c>
      <c r="C79" s="324" t="s">
        <v>364</v>
      </c>
      <c r="D79" s="44"/>
      <c r="E79" s="368">
        <f>PS!C63</f>
        <v>2.4534375133976423E-3</v>
      </c>
      <c r="F79" s="46"/>
      <c r="G79" s="46"/>
      <c r="H79" s="367" t="s">
        <v>1095</v>
      </c>
      <c r="I79" s="367" t="s">
        <v>1018</v>
      </c>
      <c r="J79" s="861" t="s">
        <v>960</v>
      </c>
      <c r="K79" s="862"/>
      <c r="L79" s="862"/>
      <c r="M79" s="862"/>
      <c r="N79" s="862"/>
      <c r="O79" s="862"/>
      <c r="P79" s="862"/>
    </row>
    <row r="80" spans="2:16" ht="15" x14ac:dyDescent="0.25">
      <c r="B80" s="17">
        <f t="shared" si="1"/>
        <v>4</v>
      </c>
      <c r="C80" s="324" t="s">
        <v>496</v>
      </c>
      <c r="D80" s="44"/>
      <c r="E80" s="368">
        <f>PS!C64</f>
        <v>0</v>
      </c>
      <c r="F80" s="46"/>
      <c r="G80" s="46"/>
      <c r="H80" s="367" t="s">
        <v>1095</v>
      </c>
      <c r="I80" s="367">
        <v>15</v>
      </c>
      <c r="J80" s="860" t="s">
        <v>1322</v>
      </c>
      <c r="K80" s="863"/>
      <c r="L80" s="863"/>
      <c r="M80" s="863"/>
      <c r="N80" s="863"/>
      <c r="O80" s="863"/>
      <c r="P80" s="863"/>
    </row>
    <row r="81" spans="1:25" x14ac:dyDescent="0.2">
      <c r="B81" s="17">
        <f t="shared" si="1"/>
        <v>6</v>
      </c>
      <c r="C81" s="43" t="s">
        <v>698</v>
      </c>
      <c r="D81" s="44"/>
      <c r="E81" s="368">
        <v>1</v>
      </c>
      <c r="F81" s="45"/>
      <c r="G81" s="46"/>
      <c r="H81" s="367" t="s">
        <v>1095</v>
      </c>
      <c r="I81" s="367"/>
      <c r="J81" s="893" t="s">
        <v>1005</v>
      </c>
      <c r="K81" s="893"/>
      <c r="L81" s="893"/>
      <c r="M81" s="893"/>
      <c r="N81" s="893"/>
      <c r="O81" s="893"/>
      <c r="P81" s="893"/>
    </row>
    <row r="82" spans="1:25" x14ac:dyDescent="0.2">
      <c r="B82" s="9"/>
      <c r="C82" s="47" t="s">
        <v>65</v>
      </c>
      <c r="D82" s="48" t="s">
        <v>66</v>
      </c>
      <c r="E82" s="49"/>
      <c r="F82" s="49"/>
      <c r="G82" s="49"/>
      <c r="H82" s="50"/>
      <c r="I82" s="51"/>
      <c r="J82" s="52"/>
      <c r="K82" s="52"/>
      <c r="L82" s="52"/>
      <c r="M82" s="52"/>
      <c r="N82" s="52"/>
      <c r="O82" s="52"/>
      <c r="P82" s="53"/>
    </row>
    <row r="83" spans="1:25" ht="13.5" thickBot="1" x14ac:dyDescent="0.25">
      <c r="B83" s="9"/>
      <c r="C83" s="2"/>
      <c r="D83" s="2"/>
      <c r="E83" s="2"/>
      <c r="F83" s="2"/>
      <c r="G83" s="2"/>
      <c r="H83" s="2"/>
      <c r="J83" s="2"/>
      <c r="K83" s="2"/>
      <c r="L83" s="2"/>
      <c r="M83" s="2"/>
      <c r="N83" s="2"/>
      <c r="O83" s="2"/>
      <c r="P83" s="2"/>
    </row>
    <row r="84" spans="1:25" s="31" customFormat="1" ht="13.5" thickBot="1" x14ac:dyDescent="0.25">
      <c r="A84" s="30"/>
      <c r="B84" s="867" t="s">
        <v>67</v>
      </c>
      <c r="C84" s="868"/>
      <c r="D84" s="868"/>
      <c r="E84" s="868"/>
      <c r="F84" s="868"/>
      <c r="G84" s="868"/>
      <c r="H84" s="868"/>
      <c r="I84" s="868"/>
      <c r="J84" s="868"/>
      <c r="K84" s="868"/>
      <c r="L84" s="868"/>
      <c r="M84" s="868"/>
      <c r="N84" s="868"/>
      <c r="O84" s="868"/>
      <c r="P84" s="869"/>
      <c r="Q84" s="30"/>
      <c r="R84" s="30"/>
      <c r="S84" s="30"/>
      <c r="T84" s="30"/>
      <c r="U84" s="30"/>
      <c r="V84" s="30"/>
      <c r="W84" s="30"/>
      <c r="X84" s="30"/>
      <c r="Y84" s="30"/>
    </row>
    <row r="85" spans="1:25" x14ac:dyDescent="0.2">
      <c r="B85" s="9"/>
      <c r="C85" s="2"/>
      <c r="D85" s="2"/>
      <c r="E85" s="2"/>
      <c r="F85" s="2"/>
      <c r="G85" s="2"/>
      <c r="H85" s="41" t="s">
        <v>68</v>
      </c>
      <c r="J85" s="2"/>
      <c r="K85" s="2"/>
      <c r="L85" s="2"/>
      <c r="M85" s="2"/>
      <c r="N85" s="2"/>
      <c r="O85" s="2"/>
      <c r="P85" s="2"/>
    </row>
    <row r="86" spans="1:25" x14ac:dyDescent="0.2">
      <c r="B86" s="9"/>
      <c r="C86" s="42" t="s">
        <v>69</v>
      </c>
      <c r="D86" s="42" t="s">
        <v>70</v>
      </c>
      <c r="E86" s="42" t="s">
        <v>59</v>
      </c>
      <c r="F86" s="42" t="s">
        <v>71</v>
      </c>
      <c r="G86" s="42" t="s">
        <v>69</v>
      </c>
      <c r="H86" s="42" t="s">
        <v>62</v>
      </c>
      <c r="I86" s="42" t="s">
        <v>72</v>
      </c>
      <c r="J86" s="42" t="s">
        <v>73</v>
      </c>
      <c r="K86" s="42" t="s">
        <v>74</v>
      </c>
      <c r="L86" s="42" t="s">
        <v>75</v>
      </c>
      <c r="M86" s="42" t="s">
        <v>63</v>
      </c>
      <c r="N86" s="864" t="s">
        <v>64</v>
      </c>
      <c r="O86" s="864"/>
      <c r="P86" s="864"/>
      <c r="X86" s="30"/>
      <c r="Y86" s="30"/>
    </row>
    <row r="87" spans="1:25" ht="14.25" customHeight="1" x14ac:dyDescent="0.2">
      <c r="B87" s="9"/>
      <c r="C87" s="54" t="s">
        <v>698</v>
      </c>
      <c r="D87" s="378" t="s">
        <v>1094</v>
      </c>
      <c r="E87" s="55">
        <v>1</v>
      </c>
      <c r="F87" s="55" t="s">
        <v>41</v>
      </c>
      <c r="G87" s="369">
        <f>IF($C87="",1,VLOOKUP($C87,$C$22:$H$82,3,FALSE))</f>
        <v>1</v>
      </c>
      <c r="H87" s="56" t="str">
        <f>IF($C87="","",VLOOKUP($C87,$C$22:$H$82,6,FALSE))</f>
        <v>kg/kg</v>
      </c>
      <c r="I87" s="377">
        <f>IF(D87="","",E87*G87*$D$5)</f>
        <v>1</v>
      </c>
      <c r="J87" s="55"/>
      <c r="K87" s="57" t="s">
        <v>90</v>
      </c>
      <c r="L87" s="55"/>
      <c r="M87" s="58"/>
      <c r="N87" s="865" t="s">
        <v>1006</v>
      </c>
      <c r="O87" s="865"/>
      <c r="P87" s="865"/>
      <c r="X87" s="30"/>
      <c r="Y87" s="30"/>
    </row>
    <row r="88" spans="1:25" x14ac:dyDescent="0.2">
      <c r="B88" s="9"/>
      <c r="C88" s="60" t="s">
        <v>65</v>
      </c>
      <c r="D88" s="48" t="s">
        <v>66</v>
      </c>
      <c r="E88" s="61" t="s">
        <v>76</v>
      </c>
      <c r="F88" s="48"/>
      <c r="G88" s="48"/>
      <c r="H88" s="48"/>
      <c r="I88" s="61" t="s">
        <v>77</v>
      </c>
      <c r="J88" s="48"/>
      <c r="K88" s="61"/>
      <c r="L88" s="48" t="s">
        <v>78</v>
      </c>
      <c r="M88" s="62"/>
      <c r="N88" s="866"/>
      <c r="O88" s="866"/>
      <c r="P88" s="866"/>
      <c r="X88" s="30"/>
      <c r="Y88" s="30"/>
    </row>
    <row r="89" spans="1:25" s="2" customFormat="1" ht="13.5" thickBot="1" x14ac:dyDescent="0.25">
      <c r="B89" s="9"/>
      <c r="X89" s="30"/>
      <c r="Y89" s="30"/>
    </row>
    <row r="90" spans="1:25" s="31" customFormat="1" ht="13.5" thickBot="1" x14ac:dyDescent="0.25">
      <c r="A90" s="30"/>
      <c r="B90" s="867" t="s">
        <v>79</v>
      </c>
      <c r="C90" s="868"/>
      <c r="D90" s="868"/>
      <c r="E90" s="868"/>
      <c r="F90" s="868"/>
      <c r="G90" s="868"/>
      <c r="H90" s="868"/>
      <c r="I90" s="868"/>
      <c r="J90" s="868"/>
      <c r="K90" s="868"/>
      <c r="L90" s="868"/>
      <c r="M90" s="868"/>
      <c r="N90" s="868"/>
      <c r="O90" s="868"/>
      <c r="P90" s="869"/>
      <c r="Q90" s="30"/>
      <c r="R90" s="30"/>
      <c r="S90" s="30"/>
      <c r="T90" s="30"/>
      <c r="U90" s="30"/>
      <c r="V90" s="30"/>
      <c r="W90" s="30"/>
      <c r="X90" s="30"/>
      <c r="Y90" s="30"/>
    </row>
    <row r="91" spans="1:25" x14ac:dyDescent="0.2">
      <c r="B91" s="9"/>
      <c r="C91" s="2"/>
      <c r="D91" s="2"/>
      <c r="E91" s="2"/>
      <c r="F91" s="2"/>
      <c r="G91" s="2"/>
      <c r="H91" s="41" t="s">
        <v>80</v>
      </c>
      <c r="J91" s="2"/>
      <c r="K91" s="2"/>
      <c r="L91" s="2"/>
      <c r="M91" s="2"/>
      <c r="N91" s="2"/>
      <c r="O91" s="2"/>
      <c r="P91" s="2"/>
      <c r="X91" s="30"/>
      <c r="Y91" s="30"/>
    </row>
    <row r="92" spans="1:25" x14ac:dyDescent="0.2">
      <c r="B92" s="9"/>
      <c r="C92" s="42" t="s">
        <v>69</v>
      </c>
      <c r="D92" s="42" t="s">
        <v>70</v>
      </c>
      <c r="E92" s="42" t="s">
        <v>59</v>
      </c>
      <c r="F92" s="42" t="s">
        <v>71</v>
      </c>
      <c r="G92" s="42" t="s">
        <v>69</v>
      </c>
      <c r="H92" s="42" t="s">
        <v>62</v>
      </c>
      <c r="I92" s="42" t="s">
        <v>72</v>
      </c>
      <c r="J92" s="42" t="s">
        <v>73</v>
      </c>
      <c r="K92" s="42" t="s">
        <v>74</v>
      </c>
      <c r="L92" s="42" t="s">
        <v>75</v>
      </c>
      <c r="M92" s="42" t="s">
        <v>63</v>
      </c>
      <c r="N92" s="864" t="s">
        <v>64</v>
      </c>
      <c r="O92" s="864"/>
      <c r="P92" s="864"/>
      <c r="X92" s="30"/>
      <c r="Y92" s="30"/>
    </row>
    <row r="93" spans="1:25" ht="15" x14ac:dyDescent="0.25">
      <c r="B93" s="9"/>
      <c r="C93" s="258"/>
      <c r="D93" s="382" t="str">
        <f>"Diesel Combustion, "&amp;INDEX(PS!D6:BL6,1,PS!C4) &amp; "  [Refinery products]"</f>
        <v>Diesel Combustion, Mobile Sources, Truck  [Refinery products]</v>
      </c>
      <c r="E93" s="63">
        <v>1</v>
      </c>
      <c r="F93" s="63" t="s">
        <v>41</v>
      </c>
      <c r="G93" s="369">
        <f>IF($C93="",1,VLOOKUP($C93,$C$22:$H$82,3,FALSE))</f>
        <v>1</v>
      </c>
      <c r="H93" s="56" t="str">
        <f t="shared" ref="H93:H124" si="2">IF($C93="","",VLOOKUP($C93,$C$22:$H$82,6,FALSE))</f>
        <v/>
      </c>
      <c r="I93" s="377">
        <f>IF(D93="","",E93*G93*$D$5)</f>
        <v>1</v>
      </c>
      <c r="J93" s="63"/>
      <c r="K93" s="57" t="s">
        <v>90</v>
      </c>
      <c r="L93" s="55"/>
      <c r="M93" s="367" t="s">
        <v>1018</v>
      </c>
      <c r="N93" s="856" t="s">
        <v>1096</v>
      </c>
      <c r="O93" s="856"/>
      <c r="P93" s="856"/>
      <c r="X93" s="30"/>
      <c r="Y93" s="30"/>
    </row>
    <row r="94" spans="1:25" ht="15" x14ac:dyDescent="0.25">
      <c r="B94" s="9"/>
      <c r="C94" s="258" t="s">
        <v>1097</v>
      </c>
      <c r="D94" s="382" t="s">
        <v>1102</v>
      </c>
      <c r="E94" s="63">
        <v>1</v>
      </c>
      <c r="F94" s="63" t="s">
        <v>41</v>
      </c>
      <c r="G94" s="369">
        <f>IF($C94="",1,VLOOKUP($C94,$C$22:$H$82,3,FALSE))</f>
        <v>0</v>
      </c>
      <c r="H94" s="56" t="str">
        <f t="shared" si="2"/>
        <v>kg/kg</v>
      </c>
      <c r="I94" s="377">
        <f>IF(D94="","",E94*G94*$D$5)</f>
        <v>0</v>
      </c>
      <c r="J94" s="63" t="s">
        <v>41</v>
      </c>
      <c r="K94" s="57"/>
      <c r="L94" s="55"/>
      <c r="M94" s="367" t="s">
        <v>1018</v>
      </c>
      <c r="N94" s="856" t="s">
        <v>81</v>
      </c>
      <c r="O94" s="856"/>
      <c r="P94" s="856"/>
      <c r="X94" s="30"/>
      <c r="Y94" s="30"/>
    </row>
    <row r="95" spans="1:25" ht="15" x14ac:dyDescent="0.25">
      <c r="B95" s="9"/>
      <c r="C95" s="258" t="s">
        <v>987</v>
      </c>
      <c r="D95" s="383" t="s">
        <v>1059</v>
      </c>
      <c r="E95" s="59">
        <v>1</v>
      </c>
      <c r="F95" s="63" t="s">
        <v>41</v>
      </c>
      <c r="G95" s="369">
        <f t="shared" ref="G95:G151" si="3">IF($C95="",1,VLOOKUP($C95,$C$22:$H$82,3,FALSE))</f>
        <v>0</v>
      </c>
      <c r="H95" s="56" t="str">
        <f t="shared" si="2"/>
        <v>kg/kg</v>
      </c>
      <c r="I95" s="377">
        <f t="shared" ref="I95:I151" si="4">IF(D95="","",E95*G95*$D$5)</f>
        <v>0</v>
      </c>
      <c r="J95" s="63" t="s">
        <v>41</v>
      </c>
      <c r="K95" s="57"/>
      <c r="L95" s="55"/>
      <c r="M95" s="367" t="s">
        <v>1018</v>
      </c>
      <c r="N95" s="856" t="s">
        <v>81</v>
      </c>
      <c r="O95" s="856"/>
      <c r="P95" s="856"/>
      <c r="X95" s="30"/>
      <c r="Y95" s="30"/>
    </row>
    <row r="96" spans="1:25" ht="15" x14ac:dyDescent="0.25">
      <c r="B96" s="9"/>
      <c r="C96" s="258" t="s">
        <v>985</v>
      </c>
      <c r="D96" s="383" t="s">
        <v>1060</v>
      </c>
      <c r="E96" s="59">
        <v>1</v>
      </c>
      <c r="F96" s="63" t="s">
        <v>41</v>
      </c>
      <c r="G96" s="369">
        <f t="shared" si="3"/>
        <v>0</v>
      </c>
      <c r="H96" s="56" t="str">
        <f t="shared" si="2"/>
        <v>kg/kg</v>
      </c>
      <c r="I96" s="377">
        <f t="shared" si="4"/>
        <v>0</v>
      </c>
      <c r="J96" s="63" t="s">
        <v>41</v>
      </c>
      <c r="K96" s="57"/>
      <c r="L96" s="55"/>
      <c r="M96" s="367" t="s">
        <v>1018</v>
      </c>
      <c r="N96" s="856" t="s">
        <v>81</v>
      </c>
      <c r="O96" s="856"/>
      <c r="P96" s="856"/>
      <c r="X96" s="30"/>
      <c r="Y96" s="30"/>
    </row>
    <row r="97" spans="2:25" ht="15" x14ac:dyDescent="0.25">
      <c r="B97" s="9"/>
      <c r="C97" s="258" t="s">
        <v>986</v>
      </c>
      <c r="D97" s="383" t="s">
        <v>1061</v>
      </c>
      <c r="E97" s="59">
        <v>1</v>
      </c>
      <c r="F97" s="63" t="s">
        <v>41</v>
      </c>
      <c r="G97" s="369">
        <f t="shared" si="3"/>
        <v>0</v>
      </c>
      <c r="H97" s="56" t="str">
        <f t="shared" si="2"/>
        <v>kg/kg</v>
      </c>
      <c r="I97" s="377">
        <f t="shared" si="4"/>
        <v>0</v>
      </c>
      <c r="J97" s="63" t="s">
        <v>41</v>
      </c>
      <c r="K97" s="57"/>
      <c r="L97" s="55"/>
      <c r="M97" s="367" t="s">
        <v>1018</v>
      </c>
      <c r="N97" s="856" t="s">
        <v>81</v>
      </c>
      <c r="O97" s="856"/>
      <c r="P97" s="856"/>
      <c r="X97" s="30"/>
      <c r="Y97" s="30"/>
    </row>
    <row r="98" spans="2:25" ht="15" x14ac:dyDescent="0.25">
      <c r="B98" s="9"/>
      <c r="C98" s="258" t="s">
        <v>586</v>
      </c>
      <c r="D98" s="383" t="s">
        <v>1062</v>
      </c>
      <c r="E98" s="59">
        <v>1</v>
      </c>
      <c r="F98" s="63" t="s">
        <v>41</v>
      </c>
      <c r="G98" s="369">
        <f t="shared" si="3"/>
        <v>0</v>
      </c>
      <c r="H98" s="56" t="str">
        <f t="shared" si="2"/>
        <v>kg/kg</v>
      </c>
      <c r="I98" s="377">
        <f t="shared" si="4"/>
        <v>0</v>
      </c>
      <c r="J98" s="63" t="s">
        <v>41</v>
      </c>
      <c r="K98" s="57"/>
      <c r="L98" s="55"/>
      <c r="M98" s="367" t="s">
        <v>1018</v>
      </c>
      <c r="N98" s="856" t="s">
        <v>81</v>
      </c>
      <c r="O98" s="856"/>
      <c r="P98" s="856"/>
      <c r="X98" s="30"/>
      <c r="Y98" s="30"/>
    </row>
    <row r="99" spans="2:25" ht="15" x14ac:dyDescent="0.25">
      <c r="B99" s="9"/>
      <c r="C99" s="323" t="s">
        <v>587</v>
      </c>
      <c r="D99" s="384" t="s">
        <v>1063</v>
      </c>
      <c r="E99" s="59">
        <v>1</v>
      </c>
      <c r="F99" s="63" t="s">
        <v>41</v>
      </c>
      <c r="G99" s="369">
        <f t="shared" si="3"/>
        <v>0</v>
      </c>
      <c r="H99" s="56" t="str">
        <f t="shared" si="2"/>
        <v>kg/kg</v>
      </c>
      <c r="I99" s="377">
        <f t="shared" si="4"/>
        <v>0</v>
      </c>
      <c r="J99" s="63" t="s">
        <v>41</v>
      </c>
      <c r="K99" s="57"/>
      <c r="L99" s="55"/>
      <c r="M99" s="367" t="s">
        <v>1018</v>
      </c>
      <c r="N99" s="856" t="s">
        <v>81</v>
      </c>
      <c r="O99" s="856"/>
      <c r="P99" s="856"/>
      <c r="X99" s="30"/>
      <c r="Y99" s="30"/>
    </row>
    <row r="100" spans="2:25" ht="15" x14ac:dyDescent="0.25">
      <c r="B100" s="9"/>
      <c r="C100" s="258" t="s">
        <v>588</v>
      </c>
      <c r="D100" s="384" t="s">
        <v>1064</v>
      </c>
      <c r="E100" s="59">
        <v>1</v>
      </c>
      <c r="F100" s="63" t="s">
        <v>41</v>
      </c>
      <c r="G100" s="369">
        <f t="shared" si="3"/>
        <v>0</v>
      </c>
      <c r="H100" s="56" t="str">
        <f t="shared" si="2"/>
        <v>kg/kg</v>
      </c>
      <c r="I100" s="377">
        <f t="shared" si="4"/>
        <v>0</v>
      </c>
      <c r="J100" s="63" t="s">
        <v>41</v>
      </c>
      <c r="K100" s="57"/>
      <c r="L100" s="55"/>
      <c r="M100" s="367" t="s">
        <v>1018</v>
      </c>
      <c r="N100" s="856" t="s">
        <v>81</v>
      </c>
      <c r="O100" s="856"/>
      <c r="P100" s="856"/>
      <c r="X100" s="30"/>
      <c r="Y100" s="30"/>
    </row>
    <row r="101" spans="2:25" ht="15" x14ac:dyDescent="0.25">
      <c r="B101" s="9"/>
      <c r="C101" s="324" t="s">
        <v>589</v>
      </c>
      <c r="D101" s="384" t="s">
        <v>1104</v>
      </c>
      <c r="E101" s="59">
        <v>1</v>
      </c>
      <c r="F101" s="63" t="s">
        <v>41</v>
      </c>
      <c r="G101" s="369">
        <f t="shared" si="3"/>
        <v>0</v>
      </c>
      <c r="H101" s="56" t="str">
        <f t="shared" si="2"/>
        <v>kg/kg</v>
      </c>
      <c r="I101" s="377">
        <f t="shared" si="4"/>
        <v>0</v>
      </c>
      <c r="J101" s="63" t="s">
        <v>41</v>
      </c>
      <c r="K101" s="57"/>
      <c r="L101" s="55"/>
      <c r="M101" s="367" t="s">
        <v>1018</v>
      </c>
      <c r="N101" s="856" t="s">
        <v>81</v>
      </c>
      <c r="O101" s="856"/>
      <c r="P101" s="856"/>
      <c r="X101" s="30"/>
      <c r="Y101" s="30"/>
    </row>
    <row r="102" spans="2:25" ht="15" x14ac:dyDescent="0.25">
      <c r="B102" s="9"/>
      <c r="C102" s="258" t="s">
        <v>590</v>
      </c>
      <c r="D102" s="384" t="s">
        <v>1065</v>
      </c>
      <c r="E102" s="59">
        <v>1</v>
      </c>
      <c r="F102" s="63" t="s">
        <v>41</v>
      </c>
      <c r="G102" s="369">
        <f t="shared" si="3"/>
        <v>0</v>
      </c>
      <c r="H102" s="56" t="str">
        <f t="shared" si="2"/>
        <v>kg/kg</v>
      </c>
      <c r="I102" s="377">
        <f t="shared" si="4"/>
        <v>0</v>
      </c>
      <c r="J102" s="63" t="s">
        <v>41</v>
      </c>
      <c r="K102" s="57"/>
      <c r="L102" s="55"/>
      <c r="M102" s="367" t="s">
        <v>1018</v>
      </c>
      <c r="N102" s="856" t="s">
        <v>81</v>
      </c>
      <c r="O102" s="856"/>
      <c r="P102" s="856"/>
      <c r="X102" s="30"/>
      <c r="Y102" s="30"/>
    </row>
    <row r="103" spans="2:25" ht="15" x14ac:dyDescent="0.25">
      <c r="B103" s="9"/>
      <c r="C103" s="258" t="s">
        <v>988</v>
      </c>
      <c r="D103" s="384" t="s">
        <v>1066</v>
      </c>
      <c r="E103" s="59">
        <v>1</v>
      </c>
      <c r="F103" s="63" t="s">
        <v>41</v>
      </c>
      <c r="G103" s="369">
        <f t="shared" si="3"/>
        <v>0</v>
      </c>
      <c r="H103" s="56" t="str">
        <f t="shared" si="2"/>
        <v>kg/kg</v>
      </c>
      <c r="I103" s="377">
        <f t="shared" si="4"/>
        <v>0</v>
      </c>
      <c r="J103" s="63" t="s">
        <v>41</v>
      </c>
      <c r="K103" s="57"/>
      <c r="L103" s="55"/>
      <c r="M103" s="367" t="s">
        <v>1018</v>
      </c>
      <c r="N103" s="856" t="s">
        <v>81</v>
      </c>
      <c r="O103" s="856"/>
      <c r="P103" s="856"/>
      <c r="X103" s="30"/>
      <c r="Y103" s="30"/>
    </row>
    <row r="104" spans="2:25" ht="15" x14ac:dyDescent="0.25">
      <c r="B104" s="9"/>
      <c r="C104" s="258" t="s">
        <v>991</v>
      </c>
      <c r="D104" s="383" t="s">
        <v>1067</v>
      </c>
      <c r="E104" s="59">
        <v>1</v>
      </c>
      <c r="F104" s="63" t="s">
        <v>41</v>
      </c>
      <c r="G104" s="369">
        <f t="shared" si="3"/>
        <v>0</v>
      </c>
      <c r="H104" s="56" t="str">
        <f t="shared" si="2"/>
        <v>kg/kg</v>
      </c>
      <c r="I104" s="377">
        <f t="shared" si="4"/>
        <v>0</v>
      </c>
      <c r="J104" s="63" t="s">
        <v>41</v>
      </c>
      <c r="K104" s="57"/>
      <c r="L104" s="55"/>
      <c r="M104" s="367" t="s">
        <v>1018</v>
      </c>
      <c r="N104" s="856" t="s">
        <v>81</v>
      </c>
      <c r="O104" s="856"/>
      <c r="P104" s="856"/>
      <c r="X104" s="30"/>
      <c r="Y104" s="30"/>
    </row>
    <row r="105" spans="2:25" ht="15" x14ac:dyDescent="0.25">
      <c r="B105" s="9"/>
      <c r="C105" s="258" t="s">
        <v>989</v>
      </c>
      <c r="D105" s="383" t="s">
        <v>1068</v>
      </c>
      <c r="E105" s="59">
        <v>1</v>
      </c>
      <c r="F105" s="63" t="s">
        <v>41</v>
      </c>
      <c r="G105" s="369">
        <f t="shared" si="3"/>
        <v>0</v>
      </c>
      <c r="H105" s="56" t="str">
        <f t="shared" si="2"/>
        <v>kg/kg</v>
      </c>
      <c r="I105" s="377">
        <f t="shared" si="4"/>
        <v>0</v>
      </c>
      <c r="J105" s="63" t="s">
        <v>41</v>
      </c>
      <c r="K105" s="57"/>
      <c r="L105" s="55"/>
      <c r="M105" s="367" t="s">
        <v>1018</v>
      </c>
      <c r="N105" s="856" t="s">
        <v>81</v>
      </c>
      <c r="O105" s="856"/>
      <c r="P105" s="856"/>
      <c r="X105" s="30"/>
      <c r="Y105" s="30"/>
    </row>
    <row r="106" spans="2:25" ht="15" x14ac:dyDescent="0.25">
      <c r="B106" s="9"/>
      <c r="C106" s="258" t="s">
        <v>990</v>
      </c>
      <c r="D106" s="740" t="s">
        <v>1069</v>
      </c>
      <c r="E106" s="59">
        <v>1</v>
      </c>
      <c r="F106" s="63" t="s">
        <v>41</v>
      </c>
      <c r="G106" s="369">
        <f t="shared" si="3"/>
        <v>0</v>
      </c>
      <c r="H106" s="56" t="str">
        <f t="shared" si="2"/>
        <v>kg/kg</v>
      </c>
      <c r="I106" s="377">
        <f t="shared" si="4"/>
        <v>0</v>
      </c>
      <c r="J106" s="63" t="s">
        <v>41</v>
      </c>
      <c r="K106" s="57"/>
      <c r="L106" s="55"/>
      <c r="M106" s="367" t="s">
        <v>1018</v>
      </c>
      <c r="N106" s="856" t="s">
        <v>81</v>
      </c>
      <c r="O106" s="856"/>
      <c r="P106" s="856"/>
      <c r="X106" s="30"/>
      <c r="Y106" s="30"/>
    </row>
    <row r="107" spans="2:25" ht="15" x14ac:dyDescent="0.25">
      <c r="B107" s="9"/>
      <c r="C107" s="258" t="s">
        <v>992</v>
      </c>
      <c r="D107" s="740" t="s">
        <v>1070</v>
      </c>
      <c r="E107" s="59">
        <v>1</v>
      </c>
      <c r="F107" s="63" t="s">
        <v>41</v>
      </c>
      <c r="G107" s="369">
        <f t="shared" si="3"/>
        <v>0</v>
      </c>
      <c r="H107" s="56" t="str">
        <f t="shared" si="2"/>
        <v>kg/kg</v>
      </c>
      <c r="I107" s="377">
        <f t="shared" si="4"/>
        <v>0</v>
      </c>
      <c r="J107" s="63" t="s">
        <v>41</v>
      </c>
      <c r="K107" s="57"/>
      <c r="L107" s="55"/>
      <c r="M107" s="367" t="s">
        <v>1018</v>
      </c>
      <c r="N107" s="856" t="s">
        <v>81</v>
      </c>
      <c r="O107" s="856"/>
      <c r="P107" s="856"/>
      <c r="X107" s="30"/>
      <c r="Y107" s="30"/>
    </row>
    <row r="108" spans="2:25" ht="15" x14ac:dyDescent="0.25">
      <c r="B108" s="9"/>
      <c r="C108" s="324" t="s">
        <v>313</v>
      </c>
      <c r="D108" s="740" t="s">
        <v>1071</v>
      </c>
      <c r="E108" s="59">
        <v>1</v>
      </c>
      <c r="F108" s="63" t="s">
        <v>41</v>
      </c>
      <c r="G108" s="369">
        <f>IF($C108="",1,VLOOKUP($C108,$C$22:$H$82,3,FALSE))</f>
        <v>0</v>
      </c>
      <c r="H108" s="56" t="str">
        <f t="shared" si="2"/>
        <v>kg/kg</v>
      </c>
      <c r="I108" s="377">
        <f t="shared" si="4"/>
        <v>0</v>
      </c>
      <c r="J108" s="63" t="s">
        <v>41</v>
      </c>
      <c r="K108" s="57"/>
      <c r="L108" s="55"/>
      <c r="M108" s="367" t="s">
        <v>1018</v>
      </c>
      <c r="N108" s="856" t="s">
        <v>81</v>
      </c>
      <c r="O108" s="856"/>
      <c r="P108" s="856"/>
      <c r="X108" s="30"/>
      <c r="Y108" s="30"/>
    </row>
    <row r="109" spans="2:25" ht="15" x14ac:dyDescent="0.25">
      <c r="B109" s="9"/>
      <c r="C109" s="324" t="s">
        <v>319</v>
      </c>
      <c r="D109" s="740" t="s">
        <v>1072</v>
      </c>
      <c r="E109" s="59">
        <v>1</v>
      </c>
      <c r="F109" s="63" t="s">
        <v>41</v>
      </c>
      <c r="G109" s="369">
        <f t="shared" si="3"/>
        <v>0</v>
      </c>
      <c r="H109" s="56" t="str">
        <f t="shared" si="2"/>
        <v>kg/kg</v>
      </c>
      <c r="I109" s="377">
        <f t="shared" si="4"/>
        <v>0</v>
      </c>
      <c r="J109" s="63" t="s">
        <v>41</v>
      </c>
      <c r="K109" s="57"/>
      <c r="L109" s="55"/>
      <c r="M109" s="367" t="s">
        <v>1018</v>
      </c>
      <c r="N109" s="856" t="s">
        <v>81</v>
      </c>
      <c r="O109" s="856"/>
      <c r="P109" s="856"/>
      <c r="X109" s="30"/>
      <c r="Y109" s="30"/>
    </row>
    <row r="110" spans="2:25" ht="15" x14ac:dyDescent="0.25">
      <c r="B110" s="9"/>
      <c r="C110" s="258" t="s">
        <v>700</v>
      </c>
      <c r="D110" s="741" t="s">
        <v>1045</v>
      </c>
      <c r="E110" s="59">
        <v>1</v>
      </c>
      <c r="F110" s="63" t="s">
        <v>41</v>
      </c>
      <c r="G110" s="369">
        <f t="shared" si="3"/>
        <v>1.0462067738478029E-4</v>
      </c>
      <c r="H110" s="56" t="str">
        <f t="shared" si="2"/>
        <v>kg/kg</v>
      </c>
      <c r="I110" s="377">
        <f t="shared" si="4"/>
        <v>1.0462067738478029E-4</v>
      </c>
      <c r="J110" s="63" t="s">
        <v>41</v>
      </c>
      <c r="K110" s="57"/>
      <c r="L110" s="55"/>
      <c r="M110" s="367" t="s">
        <v>1017</v>
      </c>
      <c r="N110" s="856" t="s">
        <v>81</v>
      </c>
      <c r="O110" s="856"/>
      <c r="P110" s="856"/>
      <c r="X110" s="30"/>
      <c r="Y110" s="30"/>
    </row>
    <row r="111" spans="2:25" ht="15" x14ac:dyDescent="0.25">
      <c r="B111" s="9"/>
      <c r="C111" s="324" t="s">
        <v>326</v>
      </c>
      <c r="D111" s="741" t="s">
        <v>1103</v>
      </c>
      <c r="E111" s="59">
        <v>1</v>
      </c>
      <c r="F111" s="63" t="s">
        <v>41</v>
      </c>
      <c r="G111" s="369">
        <f t="shared" si="3"/>
        <v>0</v>
      </c>
      <c r="H111" s="56" t="str">
        <f t="shared" si="2"/>
        <v>kg/kg</v>
      </c>
      <c r="I111" s="377">
        <f t="shared" si="4"/>
        <v>0</v>
      </c>
      <c r="J111" s="63" t="s">
        <v>41</v>
      </c>
      <c r="K111" s="57"/>
      <c r="L111" s="55"/>
      <c r="M111" s="367" t="s">
        <v>1018</v>
      </c>
      <c r="N111" s="856" t="s">
        <v>81</v>
      </c>
      <c r="O111" s="856"/>
      <c r="P111" s="856"/>
      <c r="X111" s="30"/>
      <c r="Y111" s="30"/>
    </row>
    <row r="112" spans="2:25" ht="15" x14ac:dyDescent="0.25">
      <c r="B112" s="9"/>
      <c r="C112" s="258" t="s">
        <v>273</v>
      </c>
      <c r="D112" s="741" t="s">
        <v>1073</v>
      </c>
      <c r="E112" s="59">
        <v>1</v>
      </c>
      <c r="F112" s="63" t="s">
        <v>41</v>
      </c>
      <c r="G112" s="369">
        <f t="shared" si="3"/>
        <v>0</v>
      </c>
      <c r="H112" s="56" t="str">
        <f t="shared" si="2"/>
        <v>kg/kg</v>
      </c>
      <c r="I112" s="377">
        <f t="shared" si="4"/>
        <v>0</v>
      </c>
      <c r="J112" s="63" t="s">
        <v>41</v>
      </c>
      <c r="K112" s="57"/>
      <c r="L112" s="55"/>
      <c r="M112" s="367" t="s">
        <v>1018</v>
      </c>
      <c r="N112" s="856" t="s">
        <v>81</v>
      </c>
      <c r="O112" s="856"/>
      <c r="P112" s="856"/>
      <c r="X112" s="30"/>
      <c r="Y112" s="30"/>
    </row>
    <row r="113" spans="2:25" ht="15" x14ac:dyDescent="0.25">
      <c r="B113" s="9"/>
      <c r="C113" s="258" t="s">
        <v>470</v>
      </c>
      <c r="D113" s="741" t="s">
        <v>1357</v>
      </c>
      <c r="E113" s="59">
        <v>1</v>
      </c>
      <c r="F113" s="63" t="s">
        <v>41</v>
      </c>
      <c r="G113" s="369">
        <f t="shared" si="3"/>
        <v>0</v>
      </c>
      <c r="H113" s="56" t="str">
        <f t="shared" si="2"/>
        <v>kg/kg</v>
      </c>
      <c r="I113" s="377">
        <f t="shared" si="4"/>
        <v>0</v>
      </c>
      <c r="J113" s="63" t="s">
        <v>41</v>
      </c>
      <c r="K113" s="57"/>
      <c r="L113" s="55"/>
      <c r="M113" s="367">
        <v>15</v>
      </c>
      <c r="N113" s="856" t="s">
        <v>81</v>
      </c>
      <c r="O113" s="856"/>
      <c r="P113" s="856"/>
      <c r="X113" s="30"/>
      <c r="Y113" s="30"/>
    </row>
    <row r="114" spans="2:25" ht="15" x14ac:dyDescent="0.2">
      <c r="B114" s="9"/>
      <c r="C114" s="358" t="s">
        <v>265</v>
      </c>
      <c r="D114" s="741" t="s">
        <v>1046</v>
      </c>
      <c r="E114" s="59">
        <v>1</v>
      </c>
      <c r="F114" s="63" t="s">
        <v>41</v>
      </c>
      <c r="G114" s="369">
        <f t="shared" si="3"/>
        <v>1.1199370203644157E-2</v>
      </c>
      <c r="H114" s="56" t="str">
        <f t="shared" si="2"/>
        <v>kg/kg</v>
      </c>
      <c r="I114" s="377">
        <f t="shared" si="4"/>
        <v>1.1199370203644157E-2</v>
      </c>
      <c r="J114" s="63" t="s">
        <v>41</v>
      </c>
      <c r="K114" s="57"/>
      <c r="L114" s="55"/>
      <c r="M114" s="367" t="s">
        <v>1014</v>
      </c>
      <c r="N114" s="856" t="s">
        <v>81</v>
      </c>
      <c r="O114" s="856"/>
      <c r="P114" s="856"/>
      <c r="X114" s="30"/>
      <c r="Y114" s="30"/>
    </row>
    <row r="115" spans="2:25" ht="15" customHeight="1" x14ac:dyDescent="0.2">
      <c r="B115" s="9"/>
      <c r="C115" s="358" t="s">
        <v>320</v>
      </c>
      <c r="D115" s="741" t="s">
        <v>1047</v>
      </c>
      <c r="E115" s="59">
        <v>1</v>
      </c>
      <c r="F115" s="63" t="s">
        <v>41</v>
      </c>
      <c r="G115" s="369">
        <f t="shared" si="3"/>
        <v>3.0763309753483385</v>
      </c>
      <c r="H115" s="56" t="str">
        <f t="shared" si="2"/>
        <v>kg/kg</v>
      </c>
      <c r="I115" s="377">
        <f t="shared" si="4"/>
        <v>3.0763309753483385</v>
      </c>
      <c r="J115" s="63" t="s">
        <v>41</v>
      </c>
      <c r="K115" s="57"/>
      <c r="L115" s="55"/>
      <c r="M115" s="367" t="s">
        <v>1017</v>
      </c>
      <c r="N115" s="856" t="s">
        <v>81</v>
      </c>
      <c r="O115" s="856"/>
      <c r="P115" s="856"/>
      <c r="X115" s="30"/>
      <c r="Y115" s="30"/>
    </row>
    <row r="116" spans="2:25" ht="15" customHeight="1" x14ac:dyDescent="0.25">
      <c r="B116" s="9"/>
      <c r="C116" s="258" t="s">
        <v>993</v>
      </c>
      <c r="D116" s="741" t="s">
        <v>1074</v>
      </c>
      <c r="E116" s="59">
        <v>1</v>
      </c>
      <c r="F116" s="63" t="s">
        <v>41</v>
      </c>
      <c r="G116" s="369">
        <f t="shared" si="3"/>
        <v>0</v>
      </c>
      <c r="H116" s="56" t="str">
        <f t="shared" si="2"/>
        <v>kg/kg</v>
      </c>
      <c r="I116" s="377">
        <f t="shared" si="4"/>
        <v>0</v>
      </c>
      <c r="J116" s="63" t="s">
        <v>41</v>
      </c>
      <c r="K116" s="57"/>
      <c r="L116" s="55"/>
      <c r="M116" s="367" t="s">
        <v>1018</v>
      </c>
      <c r="N116" s="856" t="s">
        <v>81</v>
      </c>
      <c r="O116" s="856"/>
      <c r="P116" s="856"/>
      <c r="X116" s="30"/>
      <c r="Y116" s="30"/>
    </row>
    <row r="117" spans="2:25" ht="15" x14ac:dyDescent="0.25">
      <c r="B117" s="9"/>
      <c r="C117" s="258" t="s">
        <v>994</v>
      </c>
      <c r="D117" s="741" t="s">
        <v>1075</v>
      </c>
      <c r="E117" s="59">
        <v>1</v>
      </c>
      <c r="F117" s="63" t="s">
        <v>41</v>
      </c>
      <c r="G117" s="369">
        <f t="shared" si="3"/>
        <v>0</v>
      </c>
      <c r="H117" s="56" t="str">
        <f t="shared" si="2"/>
        <v>kg/kg</v>
      </c>
      <c r="I117" s="377">
        <f>IF(D117="","",E117*G117*$D$5)</f>
        <v>0</v>
      </c>
      <c r="J117" s="63" t="s">
        <v>41</v>
      </c>
      <c r="K117" s="57"/>
      <c r="L117" s="55"/>
      <c r="M117" s="367" t="s">
        <v>1018</v>
      </c>
      <c r="N117" s="856" t="s">
        <v>81</v>
      </c>
      <c r="O117" s="856"/>
      <c r="P117" s="856"/>
      <c r="X117" s="30"/>
      <c r="Y117" s="30"/>
    </row>
    <row r="118" spans="2:25" ht="15" x14ac:dyDescent="0.25">
      <c r="B118" s="9"/>
      <c r="C118" s="258" t="s">
        <v>996</v>
      </c>
      <c r="D118" s="741" t="s">
        <v>1077</v>
      </c>
      <c r="E118" s="59">
        <v>1</v>
      </c>
      <c r="F118" s="63" t="s">
        <v>41</v>
      </c>
      <c r="G118" s="369">
        <f t="shared" si="3"/>
        <v>0</v>
      </c>
      <c r="H118" s="56" t="str">
        <f t="shared" si="2"/>
        <v>kg/kg</v>
      </c>
      <c r="I118" s="377">
        <f t="shared" si="4"/>
        <v>0</v>
      </c>
      <c r="J118" s="63" t="s">
        <v>41</v>
      </c>
      <c r="K118" s="57"/>
      <c r="L118" s="55"/>
      <c r="M118" s="367" t="s">
        <v>1018</v>
      </c>
      <c r="N118" s="856" t="s">
        <v>81</v>
      </c>
      <c r="O118" s="856"/>
      <c r="P118" s="856"/>
      <c r="X118" s="30"/>
      <c r="Y118" s="30"/>
    </row>
    <row r="119" spans="2:25" ht="15" x14ac:dyDescent="0.25">
      <c r="B119" s="9"/>
      <c r="C119" s="258" t="s">
        <v>995</v>
      </c>
      <c r="D119" s="741" t="s">
        <v>1078</v>
      </c>
      <c r="E119" s="59">
        <v>1</v>
      </c>
      <c r="F119" s="63" t="s">
        <v>41</v>
      </c>
      <c r="G119" s="369">
        <f t="shared" si="3"/>
        <v>0</v>
      </c>
      <c r="H119" s="56" t="str">
        <f t="shared" si="2"/>
        <v>kg/kg</v>
      </c>
      <c r="I119" s="377">
        <f t="shared" si="4"/>
        <v>0</v>
      </c>
      <c r="J119" s="63" t="s">
        <v>41</v>
      </c>
      <c r="K119" s="57"/>
      <c r="L119" s="55"/>
      <c r="M119" s="367" t="s">
        <v>1018</v>
      </c>
      <c r="N119" s="856" t="s">
        <v>81</v>
      </c>
      <c r="O119" s="856"/>
      <c r="P119" s="856"/>
      <c r="X119" s="30"/>
      <c r="Y119" s="30"/>
    </row>
    <row r="120" spans="2:25" ht="15" x14ac:dyDescent="0.25">
      <c r="B120" s="9"/>
      <c r="C120" s="258" t="s">
        <v>997</v>
      </c>
      <c r="D120" s="741" t="s">
        <v>1079</v>
      </c>
      <c r="E120" s="59">
        <v>1</v>
      </c>
      <c r="F120" s="63" t="s">
        <v>41</v>
      </c>
      <c r="G120" s="369">
        <f t="shared" si="3"/>
        <v>0</v>
      </c>
      <c r="H120" s="56" t="str">
        <f t="shared" si="2"/>
        <v>kg/kg</v>
      </c>
      <c r="I120" s="377">
        <f t="shared" si="4"/>
        <v>0</v>
      </c>
      <c r="J120" s="63" t="s">
        <v>41</v>
      </c>
      <c r="K120" s="57"/>
      <c r="L120" s="55"/>
      <c r="M120" s="367" t="s">
        <v>1018</v>
      </c>
      <c r="N120" s="856" t="s">
        <v>81</v>
      </c>
      <c r="O120" s="856"/>
      <c r="P120" s="856"/>
      <c r="X120" s="30"/>
      <c r="Y120" s="30"/>
    </row>
    <row r="121" spans="2:25" ht="15" x14ac:dyDescent="0.2">
      <c r="B121" s="9"/>
      <c r="C121" s="358" t="s">
        <v>928</v>
      </c>
      <c r="D121" s="741" t="s">
        <v>1080</v>
      </c>
      <c r="E121" s="59">
        <v>1</v>
      </c>
      <c r="F121" s="63" t="s">
        <v>41</v>
      </c>
      <c r="G121" s="369">
        <f t="shared" si="3"/>
        <v>2.3898769560557337E-3</v>
      </c>
      <c r="H121" s="56" t="str">
        <f t="shared" si="2"/>
        <v>kg/kg</v>
      </c>
      <c r="I121" s="377">
        <f t="shared" si="4"/>
        <v>2.3898769560557337E-3</v>
      </c>
      <c r="J121" s="63" t="s">
        <v>41</v>
      </c>
      <c r="K121" s="57"/>
      <c r="L121" s="55"/>
      <c r="M121" s="367" t="s">
        <v>1014</v>
      </c>
      <c r="N121" s="856" t="s">
        <v>81</v>
      </c>
      <c r="O121" s="856"/>
      <c r="P121" s="856"/>
      <c r="X121" s="30"/>
      <c r="Y121" s="30"/>
    </row>
    <row r="122" spans="2:25" ht="15" x14ac:dyDescent="0.25">
      <c r="B122" s="9"/>
      <c r="C122" s="258" t="s">
        <v>998</v>
      </c>
      <c r="D122" s="741" t="s">
        <v>1081</v>
      </c>
      <c r="E122" s="59">
        <v>1</v>
      </c>
      <c r="F122" s="63" t="s">
        <v>41</v>
      </c>
      <c r="G122" s="369">
        <f>IF($C122="",1,VLOOKUP($C122,$C$22:$H$82,3,FALSE))</f>
        <v>0</v>
      </c>
      <c r="H122" s="56" t="str">
        <f t="shared" si="2"/>
        <v>kg/kg</v>
      </c>
      <c r="I122" s="377">
        <f t="shared" si="4"/>
        <v>0</v>
      </c>
      <c r="J122" s="63" t="s">
        <v>41</v>
      </c>
      <c r="K122" s="57"/>
      <c r="L122" s="55"/>
      <c r="M122" s="367" t="s">
        <v>1018</v>
      </c>
      <c r="N122" s="856" t="s">
        <v>81</v>
      </c>
      <c r="O122" s="856"/>
      <c r="P122" s="856"/>
      <c r="X122" s="30"/>
      <c r="Y122" s="30"/>
    </row>
    <row r="123" spans="2:25" ht="15" x14ac:dyDescent="0.25">
      <c r="B123" s="9"/>
      <c r="C123" s="258" t="s">
        <v>999</v>
      </c>
      <c r="D123" s="741" t="s">
        <v>1082</v>
      </c>
      <c r="E123" s="59">
        <v>1</v>
      </c>
      <c r="F123" s="63" t="s">
        <v>41</v>
      </c>
      <c r="G123" s="369">
        <f t="shared" si="3"/>
        <v>0</v>
      </c>
      <c r="H123" s="56" t="str">
        <f t="shared" si="2"/>
        <v>kg/kg</v>
      </c>
      <c r="I123" s="377">
        <f t="shared" si="4"/>
        <v>0</v>
      </c>
      <c r="J123" s="63" t="s">
        <v>41</v>
      </c>
      <c r="K123" s="57"/>
      <c r="L123" s="55"/>
      <c r="M123" s="367" t="s">
        <v>1018</v>
      </c>
      <c r="N123" s="856" t="s">
        <v>81</v>
      </c>
      <c r="O123" s="856"/>
      <c r="P123" s="856"/>
      <c r="X123" s="30"/>
      <c r="Y123" s="30"/>
    </row>
    <row r="124" spans="2:25" ht="15" x14ac:dyDescent="0.25">
      <c r="B124" s="9"/>
      <c r="C124" s="324" t="s">
        <v>328</v>
      </c>
      <c r="D124" s="741" t="s">
        <v>1083</v>
      </c>
      <c r="E124" s="59">
        <v>1</v>
      </c>
      <c r="F124" s="63" t="s">
        <v>41</v>
      </c>
      <c r="G124" s="369">
        <f t="shared" si="3"/>
        <v>0</v>
      </c>
      <c r="H124" s="56" t="str">
        <f t="shared" si="2"/>
        <v>kg/kg</v>
      </c>
      <c r="I124" s="377">
        <f t="shared" si="4"/>
        <v>0</v>
      </c>
      <c r="J124" s="63" t="s">
        <v>41</v>
      </c>
      <c r="K124" s="57"/>
      <c r="L124" s="55"/>
      <c r="M124" s="367" t="s">
        <v>1018</v>
      </c>
      <c r="N124" s="856" t="s">
        <v>81</v>
      </c>
      <c r="O124" s="856"/>
      <c r="P124" s="856"/>
      <c r="X124" s="30"/>
      <c r="Y124" s="30"/>
    </row>
    <row r="125" spans="2:25" ht="15" x14ac:dyDescent="0.25">
      <c r="B125" s="9"/>
      <c r="C125" s="324" t="s">
        <v>330</v>
      </c>
      <c r="D125" s="741" t="s">
        <v>1084</v>
      </c>
      <c r="E125" s="59">
        <v>1</v>
      </c>
      <c r="F125" s="63" t="s">
        <v>41</v>
      </c>
      <c r="G125" s="369">
        <f t="shared" si="3"/>
        <v>0</v>
      </c>
      <c r="H125" s="56" t="str">
        <f t="shared" ref="H125:H146" si="5">IF($C125="","",VLOOKUP($C125,$C$22:$H$82,6,FALSE))</f>
        <v>kg/kg</v>
      </c>
      <c r="I125" s="377">
        <f t="shared" si="4"/>
        <v>0</v>
      </c>
      <c r="J125" s="63" t="s">
        <v>41</v>
      </c>
      <c r="K125" s="57"/>
      <c r="L125" s="55"/>
      <c r="M125" s="367" t="s">
        <v>1018</v>
      </c>
      <c r="N125" s="856" t="s">
        <v>81</v>
      </c>
      <c r="O125" s="856"/>
      <c r="P125" s="856"/>
      <c r="X125" s="30"/>
      <c r="Y125" s="30"/>
    </row>
    <row r="126" spans="2:25" ht="15" x14ac:dyDescent="0.25">
      <c r="B126" s="9"/>
      <c r="C126" s="258" t="s">
        <v>332</v>
      </c>
      <c r="D126" s="741" t="s">
        <v>1085</v>
      </c>
      <c r="E126" s="59">
        <v>1</v>
      </c>
      <c r="F126" s="63" t="s">
        <v>41</v>
      </c>
      <c r="G126" s="369">
        <f t="shared" si="3"/>
        <v>0</v>
      </c>
      <c r="H126" s="56" t="str">
        <f t="shared" si="5"/>
        <v>kg/kg</v>
      </c>
      <c r="I126" s="377">
        <f t="shared" si="4"/>
        <v>0</v>
      </c>
      <c r="J126" s="63" t="s">
        <v>41</v>
      </c>
      <c r="K126" s="57"/>
      <c r="L126" s="55"/>
      <c r="M126" s="367" t="s">
        <v>1018</v>
      </c>
      <c r="N126" s="856" t="s">
        <v>81</v>
      </c>
      <c r="O126" s="856"/>
      <c r="P126" s="856"/>
      <c r="X126" s="30"/>
      <c r="Y126" s="30"/>
    </row>
    <row r="127" spans="2:25" ht="15" x14ac:dyDescent="0.25">
      <c r="B127" s="9"/>
      <c r="C127" s="258" t="s">
        <v>701</v>
      </c>
      <c r="D127" s="741" t="s">
        <v>1048</v>
      </c>
      <c r="E127" s="59">
        <v>1</v>
      </c>
      <c r="F127" s="63" t="s">
        <v>41</v>
      </c>
      <c r="G127" s="369">
        <f t="shared" si="3"/>
        <v>1.2140066452304394E-5</v>
      </c>
      <c r="H127" s="56" t="str">
        <f t="shared" si="5"/>
        <v>kg/kg</v>
      </c>
      <c r="I127" s="377">
        <f t="shared" si="4"/>
        <v>1.2140066452304394E-5</v>
      </c>
      <c r="J127" s="63" t="s">
        <v>41</v>
      </c>
      <c r="K127" s="57"/>
      <c r="L127" s="55"/>
      <c r="M127" s="367" t="s">
        <v>1017</v>
      </c>
      <c r="N127" s="856" t="s">
        <v>81</v>
      </c>
      <c r="O127" s="856"/>
      <c r="P127" s="856"/>
      <c r="X127" s="30"/>
      <c r="Y127" s="30"/>
    </row>
    <row r="128" spans="2:25" ht="15" x14ac:dyDescent="0.25">
      <c r="B128" s="9"/>
      <c r="C128" s="258" t="s">
        <v>1000</v>
      </c>
      <c r="D128" s="741" t="s">
        <v>1086</v>
      </c>
      <c r="E128" s="59">
        <v>1</v>
      </c>
      <c r="F128" s="63" t="s">
        <v>41</v>
      </c>
      <c r="G128" s="369">
        <f t="shared" si="3"/>
        <v>0</v>
      </c>
      <c r="H128" s="56" t="str">
        <f t="shared" si="5"/>
        <v>kg/kg</v>
      </c>
      <c r="I128" s="377">
        <f t="shared" si="4"/>
        <v>0</v>
      </c>
      <c r="J128" s="63" t="s">
        <v>41</v>
      </c>
      <c r="K128" s="57"/>
      <c r="L128" s="55"/>
      <c r="M128" s="367" t="s">
        <v>1018</v>
      </c>
      <c r="N128" s="856" t="s">
        <v>81</v>
      </c>
      <c r="O128" s="856"/>
      <c r="P128" s="856"/>
      <c r="X128" s="30"/>
      <c r="Y128" s="30"/>
    </row>
    <row r="129" spans="2:25" ht="15" x14ac:dyDescent="0.25">
      <c r="B129" s="9"/>
      <c r="C129" s="258" t="s">
        <v>294</v>
      </c>
      <c r="D129" s="740" t="s">
        <v>1049</v>
      </c>
      <c r="E129" s="59">
        <v>1</v>
      </c>
      <c r="F129" s="63" t="s">
        <v>41</v>
      </c>
      <c r="G129" s="369">
        <f t="shared" si="3"/>
        <v>1.0131552840300107E-4</v>
      </c>
      <c r="H129" s="56" t="str">
        <f t="shared" si="5"/>
        <v>kg/kg</v>
      </c>
      <c r="I129" s="377">
        <f t="shared" si="4"/>
        <v>1.0131552840300107E-4</v>
      </c>
      <c r="J129" s="63" t="s">
        <v>41</v>
      </c>
      <c r="K129" s="57"/>
      <c r="L129" s="55"/>
      <c r="M129" s="367" t="s">
        <v>1014</v>
      </c>
      <c r="N129" s="856" t="s">
        <v>81</v>
      </c>
      <c r="O129" s="856"/>
      <c r="P129" s="856"/>
      <c r="X129" s="30"/>
      <c r="Y129" s="30"/>
    </row>
    <row r="130" spans="2:25" ht="15" x14ac:dyDescent="0.25">
      <c r="B130" s="9"/>
      <c r="C130" s="324" t="s">
        <v>334</v>
      </c>
      <c r="D130" s="741" t="s">
        <v>1101</v>
      </c>
      <c r="E130" s="59">
        <v>1</v>
      </c>
      <c r="F130" s="63" t="s">
        <v>41</v>
      </c>
      <c r="G130" s="369">
        <f t="shared" si="3"/>
        <v>0</v>
      </c>
      <c r="H130" s="56" t="str">
        <f t="shared" si="5"/>
        <v>kg/kg</v>
      </c>
      <c r="I130" s="377">
        <f t="shared" si="4"/>
        <v>0</v>
      </c>
      <c r="J130" s="63" t="s">
        <v>41</v>
      </c>
      <c r="K130" s="57"/>
      <c r="L130" s="55"/>
      <c r="M130" s="367" t="s">
        <v>1018</v>
      </c>
      <c r="N130" s="856" t="s">
        <v>81</v>
      </c>
      <c r="O130" s="856"/>
      <c r="P130" s="856"/>
      <c r="X130" s="30"/>
      <c r="Y130" s="30"/>
    </row>
    <row r="131" spans="2:25" ht="15" x14ac:dyDescent="0.25">
      <c r="B131" s="9"/>
      <c r="C131" s="258" t="s">
        <v>721</v>
      </c>
      <c r="D131" s="741" t="s">
        <v>1050</v>
      </c>
      <c r="E131" s="59">
        <v>1</v>
      </c>
      <c r="F131" s="63" t="s">
        <v>41</v>
      </c>
      <c r="G131" s="369">
        <f t="shared" si="3"/>
        <v>1.5635897106109325E-2</v>
      </c>
      <c r="H131" s="56" t="str">
        <f t="shared" si="5"/>
        <v>kg/kg</v>
      </c>
      <c r="I131" s="377">
        <f t="shared" si="4"/>
        <v>1.5635897106109325E-2</v>
      </c>
      <c r="J131" s="63" t="s">
        <v>41</v>
      </c>
      <c r="K131" s="57"/>
      <c r="L131" s="55"/>
      <c r="M131" s="367" t="s">
        <v>1362</v>
      </c>
      <c r="N131" s="856" t="s">
        <v>81</v>
      </c>
      <c r="O131" s="856"/>
      <c r="P131" s="856"/>
      <c r="X131" s="30"/>
      <c r="Y131" s="30"/>
    </row>
    <row r="132" spans="2:25" ht="15" x14ac:dyDescent="0.25">
      <c r="B132" s="9"/>
      <c r="C132" s="258" t="s">
        <v>720</v>
      </c>
      <c r="D132" s="741" t="s">
        <v>1051</v>
      </c>
      <c r="E132" s="59">
        <v>1</v>
      </c>
      <c r="F132" s="63" t="s">
        <v>41</v>
      </c>
      <c r="G132" s="369">
        <f>IF($C132="",1,VLOOKUP($C132,$C$22:$H$82,3,FALSE))</f>
        <v>1.5763018220793141E-3</v>
      </c>
      <c r="H132" s="56" t="str">
        <f t="shared" si="5"/>
        <v>kg/kg</v>
      </c>
      <c r="I132" s="377">
        <f t="shared" si="4"/>
        <v>1.5763018220793141E-3</v>
      </c>
      <c r="J132" s="63" t="s">
        <v>41</v>
      </c>
      <c r="K132" s="57"/>
      <c r="L132" s="55"/>
      <c r="M132" s="367" t="s">
        <v>1362</v>
      </c>
      <c r="N132" s="856" t="s">
        <v>81</v>
      </c>
      <c r="O132" s="856"/>
      <c r="P132" s="856"/>
      <c r="X132" s="30"/>
      <c r="Y132" s="30"/>
    </row>
    <row r="133" spans="2:25" ht="15" x14ac:dyDescent="0.25">
      <c r="B133" s="9"/>
      <c r="C133" s="258" t="s">
        <v>1351</v>
      </c>
      <c r="D133" s="741" t="s">
        <v>1358</v>
      </c>
      <c r="E133" s="59">
        <v>1</v>
      </c>
      <c r="F133" s="63" t="s">
        <v>41</v>
      </c>
      <c r="G133" s="369">
        <f t="shared" si="3"/>
        <v>0</v>
      </c>
      <c r="H133" s="56" t="str">
        <f t="shared" si="5"/>
        <v>kg/kg</v>
      </c>
      <c r="I133" s="377">
        <f t="shared" si="4"/>
        <v>0</v>
      </c>
      <c r="J133" s="63" t="s">
        <v>41</v>
      </c>
      <c r="K133" s="57"/>
      <c r="L133" s="55"/>
      <c r="M133" s="367" t="s">
        <v>1362</v>
      </c>
      <c r="N133" s="856" t="s">
        <v>81</v>
      </c>
      <c r="O133" s="856"/>
      <c r="P133" s="856"/>
      <c r="X133" s="30"/>
      <c r="Y133" s="30"/>
    </row>
    <row r="134" spans="2:25" ht="15" x14ac:dyDescent="0.25">
      <c r="B134" s="9"/>
      <c r="C134" s="258" t="s">
        <v>1001</v>
      </c>
      <c r="D134" s="741" t="s">
        <v>1087</v>
      </c>
      <c r="E134" s="59">
        <v>1</v>
      </c>
      <c r="F134" s="63" t="s">
        <v>41</v>
      </c>
      <c r="G134" s="369">
        <f t="shared" si="3"/>
        <v>0</v>
      </c>
      <c r="H134" s="56" t="str">
        <f t="shared" si="5"/>
        <v>kg/kg</v>
      </c>
      <c r="I134" s="377">
        <f t="shared" si="4"/>
        <v>0</v>
      </c>
      <c r="J134" s="63" t="s">
        <v>41</v>
      </c>
      <c r="K134" s="57"/>
      <c r="L134" s="55"/>
      <c r="M134" s="367" t="s">
        <v>1018</v>
      </c>
      <c r="N134" s="856" t="s">
        <v>81</v>
      </c>
      <c r="O134" s="856"/>
      <c r="P134" s="856"/>
      <c r="X134" s="30"/>
      <c r="Y134" s="30"/>
    </row>
    <row r="135" spans="2:25" ht="15" x14ac:dyDescent="0.25">
      <c r="B135" s="9"/>
      <c r="C135" s="258" t="s">
        <v>1034</v>
      </c>
      <c r="D135" s="741" t="s">
        <v>1052</v>
      </c>
      <c r="E135" s="59">
        <v>1</v>
      </c>
      <c r="F135" s="63" t="s">
        <v>41</v>
      </c>
      <c r="G135" s="369">
        <f t="shared" si="3"/>
        <v>0</v>
      </c>
      <c r="H135" s="56" t="str">
        <f t="shared" si="5"/>
        <v>kg/kg</v>
      </c>
      <c r="I135" s="377">
        <f>IF(D135="","",E135*G135*$D$5)</f>
        <v>0</v>
      </c>
      <c r="J135" s="63" t="s">
        <v>41</v>
      </c>
      <c r="K135" s="57"/>
      <c r="L135" s="55"/>
      <c r="M135" s="367" t="s">
        <v>1015</v>
      </c>
      <c r="N135" s="856" t="s">
        <v>81</v>
      </c>
      <c r="O135" s="856"/>
      <c r="P135" s="856"/>
      <c r="X135" s="30"/>
      <c r="Y135" s="30"/>
    </row>
    <row r="136" spans="2:25" ht="15" customHeight="1" x14ac:dyDescent="0.25">
      <c r="B136" s="9"/>
      <c r="C136" s="258" t="s">
        <v>1098</v>
      </c>
      <c r="D136" s="740" t="s">
        <v>1053</v>
      </c>
      <c r="E136" s="59">
        <v>1</v>
      </c>
      <c r="F136" s="63" t="s">
        <v>41</v>
      </c>
      <c r="G136" s="369">
        <f t="shared" si="3"/>
        <v>3.0509067524115818E-5</v>
      </c>
      <c r="H136" s="56" t="str">
        <f t="shared" si="5"/>
        <v>kg/kg</v>
      </c>
      <c r="I136" s="377">
        <f t="shared" si="4"/>
        <v>3.0509067524115818E-5</v>
      </c>
      <c r="J136" s="63" t="s">
        <v>41</v>
      </c>
      <c r="K136" s="57"/>
      <c r="L136" s="55"/>
      <c r="M136" s="367" t="s">
        <v>1015</v>
      </c>
      <c r="N136" s="856" t="s">
        <v>81</v>
      </c>
      <c r="O136" s="856"/>
      <c r="P136" s="856"/>
      <c r="X136" s="30"/>
      <c r="Y136" s="30"/>
    </row>
    <row r="137" spans="2:25" ht="15" customHeight="1" x14ac:dyDescent="0.2">
      <c r="B137" s="9"/>
      <c r="C137" s="358" t="s">
        <v>1099</v>
      </c>
      <c r="D137" s="741" t="s">
        <v>1088</v>
      </c>
      <c r="E137" s="59">
        <v>1</v>
      </c>
      <c r="F137" s="63" t="s">
        <v>41</v>
      </c>
      <c r="G137" s="369">
        <f t="shared" si="3"/>
        <v>1.0004431725616292E-3</v>
      </c>
      <c r="H137" s="56" t="str">
        <f t="shared" si="5"/>
        <v>kg/kg</v>
      </c>
      <c r="I137" s="377">
        <f t="shared" si="4"/>
        <v>1.0004431725616292E-3</v>
      </c>
      <c r="J137" s="63" t="s">
        <v>41</v>
      </c>
      <c r="K137" s="57"/>
      <c r="L137" s="55"/>
      <c r="M137" s="367" t="s">
        <v>1014</v>
      </c>
      <c r="N137" s="856" t="s">
        <v>81</v>
      </c>
      <c r="O137" s="856"/>
      <c r="P137" s="856"/>
      <c r="X137" s="30"/>
      <c r="Y137" s="30"/>
    </row>
    <row r="138" spans="2:25" ht="15" customHeight="1" x14ac:dyDescent="0.25">
      <c r="B138" s="9"/>
      <c r="C138" s="258" t="s">
        <v>1039</v>
      </c>
      <c r="D138" s="740" t="s">
        <v>1054</v>
      </c>
      <c r="E138" s="59">
        <v>1</v>
      </c>
      <c r="F138" s="63" t="s">
        <v>41</v>
      </c>
      <c r="G138" s="369">
        <f t="shared" si="3"/>
        <v>7.4032794769560563E-4</v>
      </c>
      <c r="H138" s="56" t="str">
        <f t="shared" si="5"/>
        <v>kg/kg</v>
      </c>
      <c r="I138" s="377">
        <f t="shared" si="4"/>
        <v>7.4032794769560563E-4</v>
      </c>
      <c r="J138" s="63" t="s">
        <v>41</v>
      </c>
      <c r="K138" s="57"/>
      <c r="L138" s="55"/>
      <c r="M138" s="367" t="s">
        <v>1016</v>
      </c>
      <c r="N138" s="856" t="s">
        <v>81</v>
      </c>
      <c r="O138" s="856"/>
      <c r="P138" s="856"/>
      <c r="X138" s="30"/>
      <c r="Y138" s="30"/>
    </row>
    <row r="139" spans="2:25" ht="15" customHeight="1" x14ac:dyDescent="0.25">
      <c r="B139" s="9"/>
      <c r="C139" s="258" t="s">
        <v>1040</v>
      </c>
      <c r="D139" s="740" t="s">
        <v>1100</v>
      </c>
      <c r="E139" s="59">
        <v>1</v>
      </c>
      <c r="F139" s="63" t="s">
        <v>41</v>
      </c>
      <c r="G139" s="369">
        <f t="shared" si="3"/>
        <v>2.2209838430868167E-4</v>
      </c>
      <c r="H139" s="56" t="str">
        <f t="shared" si="5"/>
        <v>kg/kg</v>
      </c>
      <c r="I139" s="377">
        <f t="shared" si="4"/>
        <v>2.2209838430868167E-4</v>
      </c>
      <c r="J139" s="63" t="s">
        <v>41</v>
      </c>
      <c r="K139" s="57"/>
      <c r="L139" s="55"/>
      <c r="M139" s="367" t="s">
        <v>1016</v>
      </c>
      <c r="N139" s="856" t="s">
        <v>81</v>
      </c>
      <c r="O139" s="856"/>
      <c r="P139" s="856"/>
      <c r="X139" s="30"/>
      <c r="Y139" s="30"/>
    </row>
    <row r="140" spans="2:25" ht="15" customHeight="1" x14ac:dyDescent="0.25">
      <c r="B140" s="9"/>
      <c r="C140" s="258" t="s">
        <v>1004</v>
      </c>
      <c r="D140" s="741" t="s">
        <v>1089</v>
      </c>
      <c r="E140" s="59">
        <v>1</v>
      </c>
      <c r="F140" s="63" t="s">
        <v>41</v>
      </c>
      <c r="G140" s="369">
        <f t="shared" si="3"/>
        <v>0</v>
      </c>
      <c r="H140" s="56" t="str">
        <f t="shared" si="5"/>
        <v>kg/kg</v>
      </c>
      <c r="I140" s="377">
        <f t="shared" si="4"/>
        <v>0</v>
      </c>
      <c r="J140" s="63" t="s">
        <v>41</v>
      </c>
      <c r="K140" s="57"/>
      <c r="L140" s="55"/>
      <c r="M140" s="367" t="s">
        <v>1016</v>
      </c>
      <c r="N140" s="856" t="s">
        <v>81</v>
      </c>
      <c r="O140" s="856"/>
      <c r="P140" s="856"/>
      <c r="X140" s="30"/>
      <c r="Y140" s="30"/>
    </row>
    <row r="141" spans="2:25" ht="15" x14ac:dyDescent="0.25">
      <c r="B141" s="9"/>
      <c r="C141" s="258" t="s">
        <v>1002</v>
      </c>
      <c r="D141" s="741" t="s">
        <v>1090</v>
      </c>
      <c r="E141" s="59">
        <v>1</v>
      </c>
      <c r="F141" s="63" t="s">
        <v>41</v>
      </c>
      <c r="G141" s="369">
        <f t="shared" si="3"/>
        <v>0</v>
      </c>
      <c r="H141" s="56" t="str">
        <f t="shared" si="5"/>
        <v>kg/kg</v>
      </c>
      <c r="I141" s="377">
        <f t="shared" si="4"/>
        <v>0</v>
      </c>
      <c r="J141" s="63" t="s">
        <v>41</v>
      </c>
      <c r="K141" s="57"/>
      <c r="L141" s="55"/>
      <c r="M141" s="367" t="s">
        <v>1016</v>
      </c>
      <c r="N141" s="856" t="s">
        <v>81</v>
      </c>
      <c r="O141" s="856"/>
      <c r="P141" s="856"/>
      <c r="X141" s="30"/>
      <c r="Y141" s="30"/>
    </row>
    <row r="142" spans="2:25" ht="15" x14ac:dyDescent="0.25">
      <c r="B142" s="9"/>
      <c r="C142" s="258" t="s">
        <v>426</v>
      </c>
      <c r="D142" s="741" t="s">
        <v>1091</v>
      </c>
      <c r="E142" s="59">
        <v>1</v>
      </c>
      <c r="F142" s="63" t="s">
        <v>41</v>
      </c>
      <c r="G142" s="369">
        <f t="shared" si="3"/>
        <v>0</v>
      </c>
      <c r="H142" s="56" t="str">
        <f t="shared" si="5"/>
        <v>kg/kg</v>
      </c>
      <c r="I142" s="377">
        <f t="shared" si="4"/>
        <v>0</v>
      </c>
      <c r="J142" s="63" t="s">
        <v>41</v>
      </c>
      <c r="K142" s="57"/>
      <c r="L142" s="55"/>
      <c r="M142" s="367" t="s">
        <v>1016</v>
      </c>
      <c r="N142" s="856" t="s">
        <v>81</v>
      </c>
      <c r="O142" s="856"/>
      <c r="P142" s="856"/>
      <c r="X142" s="30"/>
      <c r="Y142" s="30"/>
    </row>
    <row r="143" spans="2:25" ht="15" x14ac:dyDescent="0.25">
      <c r="B143" s="9"/>
      <c r="C143" s="324" t="s">
        <v>357</v>
      </c>
      <c r="D143" s="740" t="s">
        <v>1092</v>
      </c>
      <c r="E143" s="59">
        <v>1</v>
      </c>
      <c r="F143" s="63" t="s">
        <v>41</v>
      </c>
      <c r="G143" s="369">
        <f t="shared" si="3"/>
        <v>0</v>
      </c>
      <c r="H143" s="56" t="str">
        <f t="shared" si="5"/>
        <v>kg/kg</v>
      </c>
      <c r="I143" s="377">
        <f t="shared" si="4"/>
        <v>0</v>
      </c>
      <c r="J143" s="63" t="s">
        <v>41</v>
      </c>
      <c r="K143" s="57"/>
      <c r="L143" s="55"/>
      <c r="M143" s="367" t="s">
        <v>1018</v>
      </c>
      <c r="N143" s="856" t="s">
        <v>81</v>
      </c>
      <c r="O143" s="856"/>
      <c r="P143" s="856"/>
      <c r="X143" s="30"/>
      <c r="Y143" s="30"/>
    </row>
    <row r="144" spans="2:25" ht="15" customHeight="1" x14ac:dyDescent="0.25">
      <c r="B144" s="9"/>
      <c r="C144" s="324" t="s">
        <v>359</v>
      </c>
      <c r="D144" s="740" t="s">
        <v>1055</v>
      </c>
      <c r="E144" s="59">
        <v>1</v>
      </c>
      <c r="F144" s="63" t="s">
        <v>41</v>
      </c>
      <c r="G144" s="369">
        <f t="shared" si="3"/>
        <v>4.8814508038585204E-5</v>
      </c>
      <c r="H144" s="56" t="str">
        <f t="shared" si="5"/>
        <v>kg/kg</v>
      </c>
      <c r="I144" s="377">
        <f t="shared" si="4"/>
        <v>4.8814508038585204E-5</v>
      </c>
      <c r="J144" s="63" t="s">
        <v>41</v>
      </c>
      <c r="K144" s="57"/>
      <c r="L144" s="55"/>
      <c r="M144" s="367" t="s">
        <v>1018</v>
      </c>
      <c r="N144" s="856" t="s">
        <v>81</v>
      </c>
      <c r="O144" s="856"/>
      <c r="P144" s="856"/>
      <c r="X144" s="30"/>
      <c r="Y144" s="30"/>
    </row>
    <row r="145" spans="2:25" ht="15" customHeight="1" x14ac:dyDescent="0.25">
      <c r="B145" s="9"/>
      <c r="C145" s="324" t="s">
        <v>1201</v>
      </c>
      <c r="D145" s="740" t="s">
        <v>1359</v>
      </c>
      <c r="E145" s="59">
        <v>1</v>
      </c>
      <c r="F145" s="63" t="s">
        <v>41</v>
      </c>
      <c r="G145" s="369">
        <f t="shared" si="3"/>
        <v>0</v>
      </c>
      <c r="H145" s="56" t="str">
        <f t="shared" si="5"/>
        <v>kg/kg</v>
      </c>
      <c r="I145" s="377">
        <f t="shared" si="4"/>
        <v>0</v>
      </c>
      <c r="J145" s="63" t="s">
        <v>41</v>
      </c>
      <c r="K145" s="57"/>
      <c r="L145" s="55"/>
      <c r="M145" s="367">
        <v>15</v>
      </c>
      <c r="N145" s="856" t="s">
        <v>81</v>
      </c>
      <c r="O145" s="856"/>
      <c r="P145" s="856"/>
      <c r="X145" s="30"/>
      <c r="Y145" s="30"/>
    </row>
    <row r="146" spans="2:25" ht="15" customHeight="1" x14ac:dyDescent="0.25">
      <c r="B146" s="9"/>
      <c r="C146" s="258" t="s">
        <v>1003</v>
      </c>
      <c r="D146" s="672" t="s">
        <v>1056</v>
      </c>
      <c r="E146" s="59">
        <v>1</v>
      </c>
      <c r="F146" s="63" t="s">
        <v>41</v>
      </c>
      <c r="G146" s="369">
        <f>IF($C146="",1,VLOOKUP($C146,$C$22:$H$82,3,FALSE))</f>
        <v>0</v>
      </c>
      <c r="H146" s="56" t="str">
        <f t="shared" si="5"/>
        <v>kg/kg</v>
      </c>
      <c r="I146" s="377">
        <f t="shared" si="4"/>
        <v>0</v>
      </c>
      <c r="J146" s="63" t="s">
        <v>41</v>
      </c>
      <c r="K146" s="57"/>
      <c r="L146" s="55"/>
      <c r="M146" s="367" t="s">
        <v>1018</v>
      </c>
      <c r="N146" s="856" t="s">
        <v>81</v>
      </c>
      <c r="O146" s="856"/>
      <c r="P146" s="856"/>
      <c r="X146" s="30"/>
      <c r="Y146" s="30"/>
    </row>
    <row r="147" spans="2:25" ht="15" customHeight="1" x14ac:dyDescent="0.25">
      <c r="B147" s="9"/>
      <c r="C147" s="258" t="s">
        <v>600</v>
      </c>
      <c r="D147" s="740" t="s">
        <v>1057</v>
      </c>
      <c r="E147" s="59">
        <v>1</v>
      </c>
      <c r="F147" s="63" t="s">
        <v>41</v>
      </c>
      <c r="G147" s="369">
        <f t="shared" si="3"/>
        <v>0</v>
      </c>
      <c r="H147" s="56" t="str">
        <f t="shared" ref="H147:H149" si="6">IF($C147="","",VLOOKUP($C147,$C$22:$H$82,6,FALSE))</f>
        <v>kg/kg</v>
      </c>
      <c r="I147" s="377">
        <f t="shared" si="4"/>
        <v>0</v>
      </c>
      <c r="J147" s="63" t="s">
        <v>41</v>
      </c>
      <c r="K147" s="57"/>
      <c r="L147" s="55"/>
      <c r="M147" s="367" t="s">
        <v>1018</v>
      </c>
      <c r="N147" s="856" t="s">
        <v>81</v>
      </c>
      <c r="O147" s="856"/>
      <c r="P147" s="856"/>
      <c r="X147" s="30"/>
      <c r="Y147" s="30"/>
    </row>
    <row r="148" spans="2:25" ht="15" customHeight="1" x14ac:dyDescent="0.25">
      <c r="B148" s="9"/>
      <c r="C148" s="258" t="s">
        <v>1356</v>
      </c>
      <c r="D148" s="740" t="s">
        <v>1365</v>
      </c>
      <c r="E148" s="59">
        <v>1</v>
      </c>
      <c r="F148" s="63" t="s">
        <v>41</v>
      </c>
      <c r="G148" s="369">
        <f t="shared" si="3"/>
        <v>0</v>
      </c>
      <c r="H148" s="56" t="str">
        <f t="shared" si="6"/>
        <v>kg/kg</v>
      </c>
      <c r="I148" s="377">
        <f t="shared" si="4"/>
        <v>0</v>
      </c>
      <c r="J148" s="63" t="s">
        <v>41</v>
      </c>
      <c r="K148" s="57"/>
      <c r="L148" s="55"/>
      <c r="M148" s="367">
        <v>15</v>
      </c>
      <c r="N148" s="856" t="s">
        <v>81</v>
      </c>
      <c r="O148" s="856"/>
      <c r="P148" s="856"/>
      <c r="X148" s="30"/>
      <c r="Y148" s="30"/>
    </row>
    <row r="149" spans="2:25" ht="15" customHeight="1" x14ac:dyDescent="0.25">
      <c r="B149" s="9"/>
      <c r="C149" s="258" t="s">
        <v>371</v>
      </c>
      <c r="D149" s="742" t="s">
        <v>1093</v>
      </c>
      <c r="E149" s="59">
        <v>1</v>
      </c>
      <c r="F149" s="63" t="s">
        <v>41</v>
      </c>
      <c r="G149" s="369">
        <f t="shared" si="3"/>
        <v>0</v>
      </c>
      <c r="H149" s="56" t="str">
        <f t="shared" si="6"/>
        <v>kg/kg</v>
      </c>
      <c r="I149" s="377">
        <f t="shared" si="4"/>
        <v>0</v>
      </c>
      <c r="J149" s="63" t="s">
        <v>41</v>
      </c>
      <c r="K149" s="57"/>
      <c r="L149" s="55"/>
      <c r="M149" s="367" t="s">
        <v>1014</v>
      </c>
      <c r="N149" s="856" t="s">
        <v>81</v>
      </c>
      <c r="O149" s="856"/>
      <c r="P149" s="856"/>
      <c r="X149" s="30"/>
      <c r="Y149" s="30"/>
    </row>
    <row r="150" spans="2:25" ht="15" customHeight="1" x14ac:dyDescent="0.25">
      <c r="B150" s="9"/>
      <c r="C150" s="324" t="s">
        <v>364</v>
      </c>
      <c r="D150" s="740" t="s">
        <v>1058</v>
      </c>
      <c r="E150" s="59">
        <v>1</v>
      </c>
      <c r="F150" s="63" t="s">
        <v>41</v>
      </c>
      <c r="G150" s="369">
        <f t="shared" si="3"/>
        <v>2.4534375133976423E-3</v>
      </c>
      <c r="H150" s="56" t="str">
        <f>IF($C150="","",VLOOKUP($C150,$C$22:$H$82,6,FALSE))</f>
        <v>kg/kg</v>
      </c>
      <c r="I150" s="377">
        <f t="shared" si="4"/>
        <v>2.4534375133976423E-3</v>
      </c>
      <c r="J150" s="63" t="s">
        <v>41</v>
      </c>
      <c r="K150" s="57"/>
      <c r="L150" s="55"/>
      <c r="M150" s="367" t="s">
        <v>1018</v>
      </c>
      <c r="N150" s="856" t="s">
        <v>81</v>
      </c>
      <c r="O150" s="856"/>
      <c r="P150" s="856"/>
      <c r="X150" s="30"/>
      <c r="Y150" s="30"/>
    </row>
    <row r="151" spans="2:25" ht="15" customHeight="1" x14ac:dyDescent="0.25">
      <c r="B151" s="9"/>
      <c r="C151" s="324" t="s">
        <v>496</v>
      </c>
      <c r="D151" s="740" t="s">
        <v>1360</v>
      </c>
      <c r="E151" s="59">
        <v>1</v>
      </c>
      <c r="F151" s="63" t="s">
        <v>41</v>
      </c>
      <c r="G151" s="369">
        <f t="shared" si="3"/>
        <v>0</v>
      </c>
      <c r="H151" s="56" t="str">
        <f>IF($C151="","",VLOOKUP($C151,$C$22:$H$82,6,FALSE))</f>
        <v>kg/kg</v>
      </c>
      <c r="I151" s="377">
        <f t="shared" si="4"/>
        <v>0</v>
      </c>
      <c r="J151" s="63" t="s">
        <v>41</v>
      </c>
      <c r="K151" s="57"/>
      <c r="L151" s="55"/>
      <c r="M151" s="367">
        <v>15</v>
      </c>
      <c r="N151" s="856" t="s">
        <v>81</v>
      </c>
      <c r="O151" s="856"/>
      <c r="P151" s="856"/>
      <c r="X151" s="30"/>
      <c r="Y151" s="30"/>
    </row>
    <row r="152" spans="2:25" x14ac:dyDescent="0.2">
      <c r="B152" s="9"/>
      <c r="C152" s="60" t="s">
        <v>65</v>
      </c>
      <c r="D152" s="64" t="s">
        <v>66</v>
      </c>
      <c r="E152" s="61" t="s">
        <v>76</v>
      </c>
      <c r="F152" s="48"/>
      <c r="G152" s="65"/>
      <c r="H152" s="66"/>
      <c r="I152" s="66"/>
      <c r="J152" s="48"/>
      <c r="K152" s="61"/>
      <c r="L152" s="48" t="s">
        <v>78</v>
      </c>
      <c r="M152" s="62"/>
      <c r="N152" s="866"/>
      <c r="O152" s="866"/>
      <c r="P152" s="866"/>
      <c r="X152" s="30"/>
      <c r="Y152" s="30"/>
    </row>
    <row r="153" spans="2:25" x14ac:dyDescent="0.2">
      <c r="B153" s="9"/>
      <c r="C153" s="2"/>
      <c r="D153" s="2"/>
      <c r="E153" s="2"/>
      <c r="F153" s="2"/>
      <c r="G153" s="2"/>
      <c r="H153" s="2"/>
      <c r="J153" s="2"/>
      <c r="K153" s="2"/>
      <c r="L153" s="2"/>
      <c r="M153" s="2"/>
      <c r="N153" s="2"/>
      <c r="O153" s="2"/>
      <c r="P153" s="2"/>
      <c r="X153" s="30"/>
      <c r="Y153" s="30"/>
    </row>
    <row r="154" spans="2:25" x14ac:dyDescent="0.2">
      <c r="B154" s="9"/>
      <c r="C154" s="2"/>
      <c r="D154" s="2"/>
      <c r="E154" s="2"/>
      <c r="F154" s="2"/>
      <c r="G154" s="2"/>
      <c r="H154" s="2"/>
      <c r="J154" s="2"/>
      <c r="K154" s="2"/>
      <c r="L154" s="2"/>
      <c r="M154" s="2"/>
      <c r="N154" s="2"/>
      <c r="O154" s="2"/>
      <c r="P154" s="2"/>
    </row>
    <row r="155" spans="2:25" x14ac:dyDescent="0.2">
      <c r="B155" s="9"/>
      <c r="C155" s="2"/>
      <c r="D155" s="2"/>
      <c r="E155" s="2"/>
      <c r="F155" s="2"/>
      <c r="G155" s="2"/>
      <c r="H155" s="2"/>
      <c r="J155" s="2"/>
      <c r="K155" s="2"/>
      <c r="L155" s="2"/>
      <c r="M155" s="2"/>
      <c r="N155" s="2"/>
      <c r="O155" s="2"/>
      <c r="P155" s="2"/>
    </row>
    <row r="156" spans="2:25" x14ac:dyDescent="0.2">
      <c r="B156" s="9"/>
      <c r="C156" s="2"/>
      <c r="D156" s="2"/>
      <c r="E156" s="2"/>
      <c r="F156" s="2"/>
      <c r="G156" s="2"/>
      <c r="H156" s="2"/>
      <c r="J156" s="2"/>
      <c r="K156" s="2"/>
      <c r="L156" s="2"/>
      <c r="M156" s="2"/>
      <c r="N156" s="2"/>
      <c r="O156" s="2"/>
      <c r="P156" s="2"/>
    </row>
    <row r="157" spans="2:25" x14ac:dyDescent="0.2">
      <c r="B157" s="9"/>
      <c r="C157" s="2"/>
      <c r="D157" s="2"/>
      <c r="E157" s="2"/>
      <c r="F157" s="2"/>
      <c r="G157" s="2"/>
      <c r="H157" s="2"/>
      <c r="J157" s="2"/>
      <c r="K157" s="2"/>
      <c r="L157" s="2"/>
      <c r="M157" s="2"/>
      <c r="N157" s="2"/>
      <c r="O157" s="2"/>
      <c r="P157" s="2"/>
    </row>
    <row r="158" spans="2:25" x14ac:dyDescent="0.2">
      <c r="B158" s="9"/>
      <c r="C158" s="2"/>
      <c r="D158" s="2"/>
      <c r="E158" s="2"/>
      <c r="F158" s="2"/>
      <c r="G158" s="2"/>
      <c r="H158" s="2"/>
      <c r="J158" s="2"/>
      <c r="K158" s="2"/>
      <c r="L158" s="2"/>
      <c r="M158" s="2"/>
      <c r="N158" s="2"/>
      <c r="O158" s="2"/>
      <c r="P158" s="2"/>
    </row>
    <row r="159" spans="2:25" x14ac:dyDescent="0.2">
      <c r="B159" s="9"/>
      <c r="C159" s="2"/>
      <c r="D159" s="2"/>
      <c r="E159" s="2"/>
      <c r="F159" s="2"/>
      <c r="G159" s="2"/>
      <c r="H159" s="2"/>
      <c r="J159" s="2"/>
      <c r="K159" s="2"/>
      <c r="L159" s="2"/>
      <c r="M159" s="2"/>
      <c r="N159" s="2"/>
      <c r="O159" s="2"/>
      <c r="P159" s="2"/>
    </row>
    <row r="160" spans="2:25" x14ac:dyDescent="0.2">
      <c r="B160" s="9"/>
      <c r="C160" s="2"/>
      <c r="D160" s="2"/>
      <c r="E160" s="2"/>
      <c r="F160" s="2"/>
      <c r="G160" s="2"/>
      <c r="H160" s="2"/>
      <c r="J160" s="2"/>
      <c r="K160" s="2"/>
      <c r="L160" s="2"/>
      <c r="M160" s="2"/>
      <c r="N160" s="2"/>
      <c r="O160" s="2"/>
      <c r="P160" s="2"/>
    </row>
    <row r="161" spans="2:16" x14ac:dyDescent="0.2">
      <c r="B161" s="9"/>
      <c r="C161" s="2"/>
      <c r="D161" s="2"/>
      <c r="E161" s="2"/>
      <c r="F161" s="2"/>
      <c r="G161" s="2"/>
      <c r="H161" s="2"/>
      <c r="J161" s="2"/>
      <c r="K161" s="2"/>
      <c r="L161" s="2"/>
      <c r="M161" s="2"/>
      <c r="N161" s="2"/>
      <c r="O161" s="2"/>
      <c r="P161" s="2"/>
    </row>
    <row r="162" spans="2:16" x14ac:dyDescent="0.2">
      <c r="B162" s="9"/>
      <c r="C162" s="2"/>
      <c r="D162" s="2"/>
      <c r="E162" s="2"/>
      <c r="F162" s="2"/>
      <c r="G162" s="2"/>
      <c r="H162" s="2"/>
      <c r="J162" s="2"/>
      <c r="K162" s="2"/>
      <c r="L162" s="2"/>
      <c r="M162" s="2"/>
      <c r="N162" s="2"/>
      <c r="O162" s="2"/>
      <c r="P162" s="2"/>
    </row>
    <row r="163" spans="2:16" x14ac:dyDescent="0.2">
      <c r="B163" s="9"/>
      <c r="C163" s="2"/>
      <c r="D163" s="2"/>
      <c r="E163" s="2"/>
      <c r="F163" s="2"/>
      <c r="G163" s="2"/>
      <c r="H163" s="2"/>
      <c r="J163" s="2"/>
      <c r="K163" s="2"/>
      <c r="L163" s="2"/>
      <c r="M163" s="2"/>
      <c r="N163" s="2"/>
      <c r="O163" s="2"/>
      <c r="P163" s="2"/>
    </row>
    <row r="164" spans="2:16" x14ac:dyDescent="0.2">
      <c r="B164" s="9"/>
      <c r="C164" s="2"/>
      <c r="D164" s="2"/>
      <c r="E164" s="2"/>
      <c r="F164" s="2"/>
      <c r="G164" s="2"/>
      <c r="H164" s="2"/>
      <c r="J164" s="2"/>
      <c r="K164" s="2"/>
      <c r="L164" s="2"/>
      <c r="M164" s="2"/>
      <c r="N164" s="2"/>
      <c r="O164" s="2"/>
      <c r="P164" s="2"/>
    </row>
    <row r="165" spans="2:16" x14ac:dyDescent="0.2">
      <c r="B165" s="9"/>
      <c r="C165" s="2"/>
      <c r="D165" s="2"/>
      <c r="E165" s="2"/>
      <c r="F165" s="2"/>
      <c r="G165" s="2"/>
      <c r="H165" s="2"/>
      <c r="J165" s="2"/>
      <c r="K165" s="2"/>
      <c r="L165" s="2"/>
      <c r="M165" s="2"/>
      <c r="N165" s="2"/>
      <c r="O165" s="2"/>
      <c r="P165" s="2"/>
    </row>
    <row r="166" spans="2:16" x14ac:dyDescent="0.2">
      <c r="B166" s="9"/>
      <c r="C166" s="2"/>
      <c r="D166" s="2"/>
      <c r="E166" s="2"/>
      <c r="F166" s="2"/>
      <c r="G166" s="2"/>
      <c r="H166" s="2"/>
      <c r="J166" s="2"/>
      <c r="K166" s="2"/>
      <c r="L166" s="2"/>
      <c r="M166" s="2"/>
      <c r="N166" s="2"/>
      <c r="O166" s="2"/>
      <c r="P166" s="2"/>
    </row>
    <row r="167" spans="2:16" x14ac:dyDescent="0.2">
      <c r="B167" s="9"/>
      <c r="C167" s="2"/>
      <c r="D167" s="2"/>
      <c r="E167" s="2"/>
      <c r="F167" s="2"/>
      <c r="G167" s="2"/>
      <c r="H167" s="2"/>
      <c r="J167" s="2"/>
      <c r="K167" s="2"/>
      <c r="L167" s="2"/>
      <c r="M167" s="2"/>
      <c r="N167" s="2"/>
      <c r="O167" s="2"/>
      <c r="P167" s="2"/>
    </row>
    <row r="168" spans="2:16" x14ac:dyDescent="0.2">
      <c r="B168" s="9"/>
      <c r="C168" s="2"/>
      <c r="D168" s="2"/>
      <c r="E168" s="2"/>
      <c r="F168" s="2"/>
      <c r="G168" s="2"/>
      <c r="H168" s="2"/>
      <c r="J168" s="2"/>
      <c r="K168" s="2"/>
      <c r="L168" s="2"/>
      <c r="M168" s="2"/>
      <c r="N168" s="2"/>
      <c r="O168" s="2"/>
      <c r="P168" s="2"/>
    </row>
    <row r="169" spans="2:16" x14ac:dyDescent="0.2">
      <c r="B169" s="9"/>
      <c r="C169" s="2"/>
      <c r="D169" s="2"/>
      <c r="E169" s="2"/>
      <c r="F169" s="2"/>
      <c r="G169" s="2"/>
      <c r="H169" s="2"/>
      <c r="J169" s="2"/>
      <c r="K169" s="2"/>
      <c r="L169" s="2"/>
      <c r="M169" s="2"/>
      <c r="N169" s="2"/>
      <c r="O169" s="2"/>
      <c r="P169" s="2"/>
    </row>
    <row r="170" spans="2:16" x14ac:dyDescent="0.2">
      <c r="B170" s="9"/>
      <c r="C170" s="2"/>
      <c r="D170" s="2"/>
      <c r="E170" s="2"/>
      <c r="F170" s="2"/>
      <c r="G170" s="2"/>
      <c r="H170" s="2"/>
      <c r="J170" s="2"/>
      <c r="K170" s="2"/>
      <c r="L170" s="2"/>
      <c r="M170" s="2"/>
      <c r="N170" s="2"/>
      <c r="O170" s="2"/>
      <c r="P170" s="2"/>
    </row>
    <row r="171" spans="2:16" x14ac:dyDescent="0.2">
      <c r="B171" s="9"/>
      <c r="C171" s="2"/>
      <c r="D171" s="2"/>
      <c r="E171" s="2"/>
      <c r="F171" s="2"/>
      <c r="G171" s="2"/>
      <c r="H171" s="2"/>
      <c r="J171" s="2"/>
      <c r="K171" s="2"/>
      <c r="L171" s="2"/>
      <c r="M171" s="2"/>
      <c r="N171" s="2"/>
      <c r="O171" s="2"/>
      <c r="P171" s="2"/>
    </row>
    <row r="172" spans="2:16" x14ac:dyDescent="0.2">
      <c r="B172" s="9"/>
      <c r="C172" s="2"/>
      <c r="D172" s="2"/>
      <c r="E172" s="2"/>
      <c r="F172" s="2"/>
      <c r="G172" s="2"/>
      <c r="H172" s="2"/>
      <c r="J172" s="2"/>
      <c r="K172" s="2"/>
      <c r="L172" s="2"/>
      <c r="M172" s="2"/>
      <c r="N172" s="2"/>
      <c r="O172" s="2"/>
      <c r="P172" s="2"/>
    </row>
    <row r="173" spans="2:16" x14ac:dyDescent="0.2">
      <c r="B173" s="9"/>
      <c r="C173" s="2"/>
      <c r="D173" s="2"/>
      <c r="E173" s="2"/>
      <c r="F173" s="2"/>
      <c r="G173" s="2"/>
      <c r="H173" s="2"/>
      <c r="J173" s="2"/>
      <c r="K173" s="2"/>
      <c r="L173" s="2"/>
      <c r="M173" s="2"/>
      <c r="N173" s="2"/>
      <c r="O173" s="2"/>
      <c r="P173" s="2"/>
    </row>
    <row r="174" spans="2:16" x14ac:dyDescent="0.2">
      <c r="B174" s="9"/>
      <c r="C174" s="2"/>
      <c r="D174" s="2"/>
      <c r="E174" s="2"/>
      <c r="F174" s="2"/>
      <c r="G174" s="2"/>
      <c r="H174" s="2"/>
      <c r="J174" s="2"/>
      <c r="K174" s="2"/>
      <c r="L174" s="2"/>
      <c r="M174" s="2"/>
      <c r="N174" s="2"/>
      <c r="O174" s="2"/>
      <c r="P174" s="2"/>
    </row>
    <row r="175" spans="2:16" x14ac:dyDescent="0.2">
      <c r="B175" s="9"/>
      <c r="C175" s="2"/>
      <c r="D175" s="2"/>
      <c r="E175" s="2"/>
      <c r="F175" s="2"/>
      <c r="G175" s="2"/>
      <c r="H175" s="2"/>
      <c r="J175" s="2"/>
      <c r="K175" s="2"/>
      <c r="L175" s="2"/>
      <c r="M175" s="2"/>
      <c r="N175" s="2"/>
      <c r="O175" s="2"/>
      <c r="P175" s="2"/>
    </row>
    <row r="176" spans="2:16" x14ac:dyDescent="0.2">
      <c r="B176" s="9"/>
      <c r="C176" s="2"/>
      <c r="D176" s="2"/>
      <c r="E176" s="2"/>
      <c r="F176" s="2"/>
      <c r="G176" s="2"/>
      <c r="H176" s="2"/>
      <c r="J176" s="2"/>
      <c r="K176" s="2"/>
      <c r="L176" s="2"/>
      <c r="M176" s="2"/>
      <c r="N176" s="2"/>
      <c r="O176" s="2"/>
      <c r="P176" s="2"/>
    </row>
    <row r="177" spans="2:16" x14ac:dyDescent="0.2">
      <c r="B177" s="9"/>
      <c r="C177" s="2"/>
      <c r="D177" s="2"/>
      <c r="E177" s="2"/>
      <c r="F177" s="2"/>
      <c r="G177" s="2"/>
      <c r="H177" s="2"/>
      <c r="J177" s="2"/>
      <c r="K177" s="2"/>
      <c r="L177" s="2"/>
      <c r="M177" s="2"/>
      <c r="N177" s="2"/>
      <c r="O177" s="2"/>
      <c r="P177" s="2"/>
    </row>
    <row r="178" spans="2:16" x14ac:dyDescent="0.2">
      <c r="B178" s="9"/>
      <c r="C178" s="2"/>
      <c r="D178" s="2"/>
      <c r="E178" s="2"/>
      <c r="F178" s="2"/>
      <c r="G178" s="2"/>
      <c r="H178" s="2"/>
      <c r="J178" s="2"/>
      <c r="K178" s="2"/>
      <c r="L178" s="2"/>
      <c r="M178" s="2"/>
      <c r="N178" s="2"/>
      <c r="O178" s="2"/>
      <c r="P178" s="2"/>
    </row>
    <row r="179" spans="2:16" x14ac:dyDescent="0.2">
      <c r="B179" s="9"/>
      <c r="C179" s="2"/>
      <c r="D179" s="2"/>
      <c r="E179" s="2"/>
      <c r="F179" s="2"/>
      <c r="G179" s="2"/>
      <c r="H179" s="2"/>
      <c r="J179" s="2"/>
      <c r="K179" s="2"/>
      <c r="L179" s="2"/>
      <c r="M179" s="2"/>
      <c r="N179" s="2"/>
      <c r="O179" s="2"/>
      <c r="P179" s="2"/>
    </row>
    <row r="180" spans="2:16" x14ac:dyDescent="0.2">
      <c r="B180" s="9"/>
      <c r="C180" s="2"/>
      <c r="D180" s="2"/>
      <c r="E180" s="2"/>
      <c r="F180" s="2"/>
      <c r="G180" s="2"/>
      <c r="H180" s="2"/>
      <c r="J180" s="2"/>
      <c r="K180" s="2"/>
      <c r="L180" s="2"/>
      <c r="M180" s="2"/>
      <c r="N180" s="2"/>
      <c r="O180" s="2"/>
      <c r="P180" s="2"/>
    </row>
    <row r="181" spans="2:16" x14ac:dyDescent="0.2">
      <c r="B181" s="9"/>
      <c r="C181" s="2"/>
      <c r="D181" s="2"/>
      <c r="E181" s="2"/>
      <c r="F181" s="2"/>
      <c r="G181" s="2"/>
      <c r="H181" s="2"/>
      <c r="J181" s="2"/>
      <c r="K181" s="2"/>
      <c r="L181" s="2"/>
      <c r="M181" s="2"/>
      <c r="N181" s="2"/>
      <c r="O181" s="2"/>
      <c r="P181" s="2"/>
    </row>
    <row r="182" spans="2:16" x14ac:dyDescent="0.2">
      <c r="B182" s="9"/>
      <c r="C182" s="2"/>
      <c r="D182" s="2"/>
      <c r="E182" s="2"/>
      <c r="F182" s="2"/>
      <c r="G182" s="2"/>
      <c r="H182" s="2"/>
      <c r="J182" s="2"/>
      <c r="K182" s="2"/>
      <c r="L182" s="2"/>
      <c r="M182" s="2"/>
      <c r="N182" s="2"/>
      <c r="O182" s="2"/>
      <c r="P182" s="2"/>
    </row>
    <row r="183" spans="2:16" x14ac:dyDescent="0.2">
      <c r="B183" s="9"/>
      <c r="C183" s="2"/>
      <c r="D183" s="2"/>
      <c r="E183" s="2"/>
      <c r="F183" s="2"/>
      <c r="G183" s="2"/>
      <c r="H183" s="2"/>
      <c r="J183" s="2"/>
      <c r="K183" s="2"/>
      <c r="L183" s="2"/>
      <c r="M183" s="2"/>
      <c r="N183" s="2"/>
      <c r="O183" s="2"/>
      <c r="P183" s="2"/>
    </row>
    <row r="184" spans="2:16" x14ac:dyDescent="0.2">
      <c r="B184" s="9"/>
      <c r="C184" s="2"/>
      <c r="D184" s="2"/>
      <c r="E184" s="2"/>
      <c r="F184" s="2"/>
      <c r="G184" s="2"/>
      <c r="H184" s="2"/>
      <c r="J184" s="2"/>
      <c r="K184" s="2"/>
      <c r="L184" s="2"/>
      <c r="M184" s="2"/>
      <c r="N184" s="2"/>
      <c r="O184" s="2"/>
      <c r="P184" s="2"/>
    </row>
    <row r="185" spans="2:16" x14ac:dyDescent="0.2">
      <c r="B185" s="9"/>
      <c r="C185" s="2"/>
      <c r="D185" s="2"/>
      <c r="E185" s="2"/>
      <c r="F185" s="2"/>
      <c r="G185" s="2"/>
      <c r="H185" s="2"/>
      <c r="J185" s="2"/>
      <c r="K185" s="2"/>
      <c r="L185" s="2"/>
      <c r="M185" s="2"/>
      <c r="N185" s="2"/>
      <c r="O185" s="2"/>
      <c r="P185" s="2"/>
    </row>
    <row r="186" spans="2:16" x14ac:dyDescent="0.2">
      <c r="B186" s="9"/>
      <c r="C186" s="2"/>
      <c r="D186" s="2"/>
      <c r="E186" s="2"/>
      <c r="F186" s="2"/>
      <c r="G186" s="2"/>
      <c r="H186" s="2"/>
      <c r="J186" s="2"/>
      <c r="K186" s="2"/>
      <c r="L186" s="2"/>
      <c r="M186" s="2"/>
      <c r="N186" s="2"/>
      <c r="O186" s="2"/>
      <c r="P186" s="2"/>
    </row>
    <row r="187" spans="2:16" x14ac:dyDescent="0.2">
      <c r="B187" s="9"/>
      <c r="C187" s="2"/>
      <c r="D187" s="2"/>
      <c r="E187" s="2"/>
      <c r="F187" s="2"/>
      <c r="G187" s="2"/>
      <c r="H187" s="2"/>
      <c r="J187" s="2"/>
      <c r="K187" s="2"/>
      <c r="L187" s="2"/>
      <c r="M187" s="2"/>
      <c r="N187" s="2"/>
      <c r="O187" s="2"/>
      <c r="P187" s="2"/>
    </row>
    <row r="188" spans="2:16" x14ac:dyDescent="0.2">
      <c r="B188" s="9"/>
      <c r="C188" s="2"/>
      <c r="D188" s="2"/>
      <c r="E188" s="2"/>
      <c r="F188" s="2"/>
      <c r="G188" s="2"/>
      <c r="H188" s="2"/>
      <c r="J188" s="2"/>
      <c r="K188" s="2"/>
      <c r="L188" s="2"/>
      <c r="M188" s="2"/>
      <c r="N188" s="2"/>
      <c r="O188" s="2"/>
      <c r="P188" s="2"/>
    </row>
    <row r="189" spans="2:16" x14ac:dyDescent="0.2">
      <c r="B189" s="9"/>
      <c r="C189" s="2"/>
      <c r="D189" s="2"/>
      <c r="E189" s="2"/>
      <c r="F189" s="2"/>
      <c r="G189" s="2"/>
      <c r="H189" s="2"/>
      <c r="J189" s="2"/>
      <c r="K189" s="2"/>
      <c r="L189" s="2"/>
      <c r="M189" s="2"/>
      <c r="N189" s="2"/>
      <c r="O189" s="2"/>
      <c r="P189" s="2"/>
    </row>
    <row r="190" spans="2:16" x14ac:dyDescent="0.2">
      <c r="B190" s="9"/>
      <c r="C190" s="2"/>
      <c r="D190" s="2"/>
      <c r="E190" s="2"/>
      <c r="F190" s="2"/>
      <c r="G190" s="2"/>
      <c r="H190" s="2"/>
      <c r="J190" s="2"/>
      <c r="K190" s="2"/>
      <c r="L190" s="2"/>
      <c r="M190" s="2"/>
      <c r="N190" s="2"/>
      <c r="O190" s="2"/>
      <c r="P190" s="2"/>
    </row>
    <row r="191" spans="2:16" x14ac:dyDescent="0.2">
      <c r="B191" s="9"/>
      <c r="C191" s="2"/>
      <c r="D191" s="2"/>
      <c r="E191" s="2"/>
      <c r="F191" s="2"/>
      <c r="G191" s="2"/>
      <c r="H191" s="2"/>
      <c r="J191" s="2"/>
      <c r="K191" s="2"/>
      <c r="L191" s="2"/>
      <c r="M191" s="2"/>
      <c r="N191" s="2"/>
      <c r="O191" s="2"/>
      <c r="P191" s="2"/>
    </row>
    <row r="192" spans="2:16" x14ac:dyDescent="0.2">
      <c r="B192" s="9"/>
      <c r="C192" s="2"/>
      <c r="D192" s="2"/>
      <c r="E192" s="2"/>
      <c r="F192" s="2"/>
      <c r="G192" s="2"/>
      <c r="H192" s="2"/>
      <c r="J192" s="2"/>
      <c r="K192" s="2"/>
      <c r="L192" s="2"/>
      <c r="M192" s="2"/>
      <c r="N192" s="2"/>
      <c r="O192" s="2"/>
      <c r="P192" s="2"/>
    </row>
    <row r="193" spans="2:16" x14ac:dyDescent="0.2">
      <c r="B193" s="9"/>
      <c r="C193" s="2"/>
      <c r="D193" s="2"/>
      <c r="E193" s="2"/>
      <c r="F193" s="2"/>
      <c r="G193" s="2"/>
      <c r="H193" s="2"/>
      <c r="J193" s="2"/>
      <c r="K193" s="2"/>
      <c r="L193" s="2"/>
      <c r="M193" s="2"/>
      <c r="N193" s="2"/>
      <c r="O193" s="2"/>
      <c r="P193" s="2"/>
    </row>
    <row r="194" spans="2:16" x14ac:dyDescent="0.2">
      <c r="B194" s="9"/>
      <c r="C194" s="2"/>
      <c r="D194" s="2"/>
      <c r="E194" s="2"/>
      <c r="F194" s="2"/>
      <c r="G194" s="2"/>
      <c r="H194" s="2"/>
      <c r="J194" s="2"/>
      <c r="K194" s="2"/>
      <c r="L194" s="2"/>
      <c r="M194" s="2"/>
      <c r="N194" s="2"/>
      <c r="O194" s="2"/>
      <c r="P194" s="2"/>
    </row>
    <row r="195" spans="2:16" x14ac:dyDescent="0.2">
      <c r="B195" s="9"/>
      <c r="C195" s="2"/>
      <c r="D195" s="2"/>
      <c r="E195" s="2"/>
      <c r="F195" s="2"/>
      <c r="G195" s="2"/>
      <c r="H195" s="2"/>
      <c r="J195" s="2"/>
      <c r="K195" s="2"/>
      <c r="L195" s="2"/>
      <c r="M195" s="2"/>
      <c r="N195" s="2"/>
      <c r="O195" s="2"/>
      <c r="P195" s="2"/>
    </row>
    <row r="196" spans="2:16" x14ac:dyDescent="0.2">
      <c r="B196" s="9"/>
      <c r="C196" s="2"/>
      <c r="D196" s="2"/>
      <c r="E196" s="2"/>
      <c r="F196" s="2"/>
      <c r="G196" s="2"/>
      <c r="H196" s="2"/>
      <c r="J196" s="2"/>
      <c r="K196" s="2"/>
      <c r="L196" s="2"/>
      <c r="M196" s="2"/>
      <c r="N196" s="2"/>
      <c r="O196" s="2"/>
      <c r="P196" s="2"/>
    </row>
    <row r="197" spans="2:16" x14ac:dyDescent="0.2">
      <c r="B197" s="9"/>
      <c r="C197" s="2"/>
      <c r="D197" s="2"/>
      <c r="E197" s="2"/>
      <c r="F197" s="2"/>
      <c r="G197" s="2"/>
      <c r="H197" s="2"/>
      <c r="J197" s="2"/>
      <c r="K197" s="2"/>
      <c r="L197" s="2"/>
      <c r="M197" s="2"/>
      <c r="N197" s="2"/>
      <c r="O197" s="2"/>
      <c r="P197" s="2"/>
    </row>
    <row r="198" spans="2:16" x14ac:dyDescent="0.2">
      <c r="B198" s="9"/>
      <c r="C198" s="2"/>
      <c r="D198" s="2"/>
      <c r="E198" s="2"/>
      <c r="F198" s="2"/>
      <c r="G198" s="2"/>
      <c r="H198" s="2"/>
      <c r="J198" s="2"/>
      <c r="K198" s="2"/>
      <c r="L198" s="2"/>
      <c r="M198" s="2"/>
      <c r="N198" s="2"/>
      <c r="O198" s="2"/>
      <c r="P198" s="2"/>
    </row>
    <row r="199" spans="2:16" x14ac:dyDescent="0.2">
      <c r="B199" s="9"/>
      <c r="C199" s="2"/>
      <c r="D199" s="2"/>
      <c r="E199" s="2"/>
      <c r="F199" s="2"/>
      <c r="G199" s="2"/>
      <c r="H199" s="2"/>
      <c r="J199" s="2"/>
      <c r="K199" s="2"/>
      <c r="L199" s="2"/>
      <c r="M199" s="2"/>
      <c r="N199" s="2"/>
      <c r="O199" s="2"/>
      <c r="P199" s="2"/>
    </row>
    <row r="200" spans="2:16" x14ac:dyDescent="0.2">
      <c r="B200" s="9"/>
      <c r="C200" s="2"/>
      <c r="D200" s="2"/>
      <c r="E200" s="2"/>
      <c r="F200" s="2"/>
      <c r="G200" s="2"/>
      <c r="H200" s="2"/>
      <c r="J200" s="2"/>
      <c r="K200" s="2"/>
      <c r="L200" s="2"/>
      <c r="M200" s="2"/>
      <c r="N200" s="2"/>
      <c r="O200" s="2"/>
      <c r="P200" s="2"/>
    </row>
    <row r="201" spans="2:16" x14ac:dyDescent="0.2">
      <c r="B201" s="9"/>
      <c r="C201" s="2"/>
      <c r="D201" s="2"/>
      <c r="E201" s="2"/>
      <c r="F201" s="2"/>
      <c r="G201" s="2"/>
      <c r="H201" s="2"/>
      <c r="J201" s="2"/>
      <c r="K201" s="2"/>
      <c r="L201" s="2"/>
      <c r="M201" s="2"/>
      <c r="N201" s="2"/>
      <c r="O201" s="2"/>
      <c r="P201" s="2"/>
    </row>
    <row r="202" spans="2:16" x14ac:dyDescent="0.2">
      <c r="B202" s="9"/>
      <c r="C202" s="2"/>
      <c r="D202" s="2"/>
      <c r="E202" s="2"/>
      <c r="F202" s="2"/>
      <c r="G202" s="2"/>
      <c r="H202" s="2"/>
      <c r="J202" s="2"/>
      <c r="K202" s="2"/>
      <c r="L202" s="2"/>
      <c r="M202" s="2"/>
      <c r="N202" s="2"/>
      <c r="O202" s="2"/>
      <c r="P202" s="2"/>
    </row>
    <row r="203" spans="2:16" x14ac:dyDescent="0.2">
      <c r="B203" s="9"/>
      <c r="C203" s="2"/>
      <c r="D203" s="2"/>
      <c r="E203" s="2"/>
      <c r="F203" s="2"/>
      <c r="G203" s="2"/>
      <c r="H203" s="2"/>
      <c r="J203" s="2"/>
      <c r="K203" s="2"/>
      <c r="L203" s="2"/>
      <c r="M203" s="2"/>
      <c r="N203" s="2"/>
      <c r="O203" s="2"/>
      <c r="P203" s="2"/>
    </row>
    <row r="204" spans="2:16" x14ac:dyDescent="0.2">
      <c r="B204" s="9"/>
      <c r="C204" s="2"/>
      <c r="D204" s="2"/>
      <c r="E204" s="2"/>
      <c r="F204" s="2"/>
      <c r="G204" s="2"/>
      <c r="H204" s="2"/>
      <c r="J204" s="2"/>
      <c r="K204" s="2"/>
      <c r="L204" s="2"/>
      <c r="M204" s="2"/>
      <c r="N204" s="2"/>
      <c r="O204" s="2"/>
      <c r="P204" s="2"/>
    </row>
    <row r="205" spans="2:16" x14ac:dyDescent="0.2">
      <c r="B205" s="9"/>
      <c r="C205" s="2"/>
      <c r="D205" s="2"/>
      <c r="E205" s="2"/>
      <c r="F205" s="2"/>
      <c r="G205" s="2"/>
      <c r="H205" s="2"/>
      <c r="J205" s="2"/>
      <c r="K205" s="2"/>
      <c r="L205" s="2"/>
      <c r="M205" s="2"/>
      <c r="N205" s="2"/>
      <c r="O205" s="2"/>
      <c r="P205" s="2"/>
    </row>
    <row r="206" spans="2:16" x14ac:dyDescent="0.2">
      <c r="B206" s="9"/>
      <c r="C206" s="2"/>
      <c r="D206" s="2"/>
      <c r="E206" s="2"/>
      <c r="F206" s="2"/>
      <c r="G206" s="2"/>
      <c r="H206" s="2"/>
      <c r="J206" s="2"/>
      <c r="K206" s="2"/>
      <c r="L206" s="2"/>
      <c r="M206" s="2"/>
      <c r="N206" s="2"/>
      <c r="O206" s="2"/>
      <c r="P206" s="2"/>
    </row>
    <row r="207" spans="2:16" x14ac:dyDescent="0.2">
      <c r="B207" s="9"/>
      <c r="C207" s="2"/>
      <c r="D207" s="2"/>
      <c r="E207" s="2"/>
      <c r="F207" s="2"/>
      <c r="G207" s="2"/>
      <c r="H207" s="2"/>
      <c r="J207" s="2"/>
      <c r="K207" s="2"/>
      <c r="L207" s="2"/>
      <c r="M207" s="2"/>
      <c r="N207" s="2"/>
      <c r="O207" s="2"/>
      <c r="P207" s="2"/>
    </row>
    <row r="208" spans="2:16" x14ac:dyDescent="0.2">
      <c r="B208" s="67" t="s">
        <v>82</v>
      </c>
      <c r="C208" s="2"/>
      <c r="D208" s="2"/>
      <c r="E208" s="2"/>
      <c r="F208" s="2"/>
      <c r="G208" s="2"/>
      <c r="H208" s="2"/>
      <c r="J208" s="2"/>
      <c r="K208" s="2"/>
      <c r="L208" s="2"/>
      <c r="M208" s="2"/>
      <c r="N208" s="2"/>
      <c r="O208" s="2"/>
      <c r="P208" s="2"/>
    </row>
    <row r="209" spans="1:25" s="68" customFormat="1" x14ac:dyDescent="0.2">
      <c r="A209" s="9"/>
      <c r="B209" s="9"/>
      <c r="C209" s="9" t="s">
        <v>83</v>
      </c>
      <c r="D209" s="9" t="s">
        <v>84</v>
      </c>
      <c r="E209" s="9" t="s">
        <v>85</v>
      </c>
      <c r="F209" s="9"/>
      <c r="G209" s="9"/>
      <c r="H209" s="9" t="s">
        <v>75</v>
      </c>
      <c r="I209" s="9"/>
      <c r="J209" s="9" t="s">
        <v>74</v>
      </c>
      <c r="K209" s="9"/>
      <c r="L209" s="9"/>
      <c r="M209" s="9"/>
      <c r="N209" s="9"/>
      <c r="O209" s="9"/>
      <c r="P209" s="9"/>
      <c r="Q209" s="9"/>
      <c r="R209" s="9"/>
      <c r="S209" s="9"/>
      <c r="T209" s="9"/>
      <c r="U209" s="9"/>
      <c r="V209" s="9"/>
      <c r="W209" s="9"/>
      <c r="X209" s="9"/>
      <c r="Y209" s="9"/>
    </row>
    <row r="210" spans="1:25" x14ac:dyDescent="0.2">
      <c r="B210" s="9"/>
      <c r="C210" s="69" t="s">
        <v>78</v>
      </c>
      <c r="D210" s="69" t="s">
        <v>78</v>
      </c>
      <c r="E210" s="69" t="s">
        <v>78</v>
      </c>
      <c r="F210" s="2"/>
      <c r="G210" s="2"/>
      <c r="H210" s="69" t="s">
        <v>78</v>
      </c>
      <c r="J210" s="2"/>
      <c r="K210" s="2"/>
      <c r="L210" s="2"/>
      <c r="M210" s="2"/>
      <c r="N210" s="2"/>
      <c r="O210" s="2"/>
      <c r="P210" s="2"/>
    </row>
    <row r="211" spans="1:25" x14ac:dyDescent="0.2">
      <c r="B211" s="9"/>
      <c r="C211" s="17" t="s">
        <v>86</v>
      </c>
      <c r="D211" s="2" t="s">
        <v>87</v>
      </c>
      <c r="E211" s="2" t="s">
        <v>88</v>
      </c>
      <c r="F211" s="2"/>
      <c r="G211" s="2"/>
      <c r="H211" s="2" t="s">
        <v>89</v>
      </c>
      <c r="J211" s="2" t="s">
        <v>90</v>
      </c>
      <c r="K211" s="2"/>
      <c r="L211" s="2"/>
      <c r="M211" s="2"/>
      <c r="N211" s="2"/>
      <c r="O211" s="2"/>
      <c r="P211" s="2"/>
    </row>
    <row r="212" spans="1:25" x14ac:dyDescent="0.2">
      <c r="B212" s="9"/>
      <c r="C212" s="2" t="s">
        <v>91</v>
      </c>
      <c r="D212" s="2" t="s">
        <v>92</v>
      </c>
      <c r="E212" s="2" t="s">
        <v>93</v>
      </c>
      <c r="F212" s="2"/>
      <c r="G212" s="2"/>
      <c r="H212" s="2" t="s">
        <v>94</v>
      </c>
      <c r="J212" s="2" t="s">
        <v>95</v>
      </c>
      <c r="K212" s="2"/>
      <c r="L212" s="2"/>
      <c r="M212" s="2"/>
      <c r="N212" s="2"/>
      <c r="O212" s="2"/>
      <c r="P212" s="2"/>
    </row>
    <row r="213" spans="1:25" x14ac:dyDescent="0.2">
      <c r="B213" s="9"/>
      <c r="C213" s="2" t="s">
        <v>96</v>
      </c>
      <c r="D213" s="2" t="s">
        <v>97</v>
      </c>
      <c r="E213" s="2" t="s">
        <v>98</v>
      </c>
      <c r="F213" s="2"/>
      <c r="G213" s="2"/>
      <c r="H213" s="2" t="s">
        <v>99</v>
      </c>
      <c r="J213" s="2"/>
      <c r="K213" s="2"/>
      <c r="L213" s="2"/>
      <c r="M213" s="2"/>
      <c r="N213" s="2"/>
      <c r="O213" s="2"/>
      <c r="P213" s="2"/>
    </row>
    <row r="214" spans="1:25" x14ac:dyDescent="0.2">
      <c r="B214" s="9"/>
      <c r="C214" s="2" t="s">
        <v>100</v>
      </c>
      <c r="D214" s="2" t="s">
        <v>101</v>
      </c>
      <c r="E214" s="2" t="s">
        <v>102</v>
      </c>
      <c r="F214" s="2"/>
      <c r="G214" s="2"/>
      <c r="H214" s="2" t="s">
        <v>103</v>
      </c>
      <c r="J214" s="2"/>
      <c r="K214" s="2"/>
      <c r="L214" s="2"/>
      <c r="M214" s="2"/>
      <c r="N214" s="2"/>
      <c r="O214" s="2"/>
      <c r="P214" s="2"/>
    </row>
    <row r="215" spans="1:25" x14ac:dyDescent="0.2">
      <c r="B215" s="9"/>
      <c r="C215" s="2" t="s">
        <v>104</v>
      </c>
      <c r="D215" s="2"/>
      <c r="E215" s="2" t="s">
        <v>105</v>
      </c>
      <c r="F215" s="2"/>
      <c r="G215" s="2"/>
      <c r="H215" s="2" t="s">
        <v>105</v>
      </c>
      <c r="J215" s="2"/>
      <c r="K215" s="2"/>
      <c r="L215" s="2"/>
      <c r="M215" s="2"/>
      <c r="N215" s="2"/>
      <c r="O215" s="2"/>
      <c r="P215" s="2"/>
    </row>
    <row r="216" spans="1:25" x14ac:dyDescent="0.2">
      <c r="B216" s="9"/>
      <c r="C216" s="2" t="s">
        <v>106</v>
      </c>
      <c r="D216" s="2"/>
      <c r="E216" s="2"/>
      <c r="F216" s="2"/>
      <c r="G216" s="2"/>
      <c r="H216" s="2"/>
      <c r="J216" s="2"/>
      <c r="K216" s="2"/>
      <c r="L216" s="2"/>
      <c r="M216" s="2"/>
      <c r="N216" s="2"/>
      <c r="O216" s="2"/>
      <c r="P216" s="2"/>
    </row>
    <row r="217" spans="1:25" x14ac:dyDescent="0.2">
      <c r="B217" s="9"/>
      <c r="C217" s="2" t="s">
        <v>107</v>
      </c>
      <c r="D217" s="2"/>
      <c r="E217" s="2"/>
      <c r="F217" s="2"/>
      <c r="G217" s="2"/>
      <c r="H217" s="2"/>
      <c r="J217" s="2"/>
      <c r="K217" s="2"/>
      <c r="L217" s="2"/>
      <c r="M217" s="2"/>
      <c r="N217" s="2"/>
      <c r="O217" s="2"/>
      <c r="P217" s="2"/>
    </row>
    <row r="218" spans="1:25" x14ac:dyDescent="0.2">
      <c r="B218" s="9"/>
      <c r="C218" s="2" t="s">
        <v>108</v>
      </c>
      <c r="D218" s="2"/>
      <c r="E218" s="2"/>
      <c r="F218" s="2"/>
      <c r="G218" s="2"/>
      <c r="H218" s="2"/>
      <c r="J218" s="2"/>
      <c r="K218" s="2"/>
      <c r="L218" s="2"/>
      <c r="M218" s="2"/>
      <c r="N218" s="2"/>
      <c r="O218" s="2"/>
      <c r="P218" s="2"/>
    </row>
    <row r="219" spans="1:25" x14ac:dyDescent="0.2">
      <c r="B219" s="9"/>
      <c r="C219" s="17" t="s">
        <v>109</v>
      </c>
      <c r="D219" s="2"/>
      <c r="E219" s="2"/>
      <c r="F219" s="2"/>
      <c r="G219" s="2"/>
      <c r="H219" s="2"/>
      <c r="J219" s="2"/>
      <c r="K219" s="2"/>
      <c r="L219" s="2"/>
      <c r="M219" s="2"/>
      <c r="N219" s="2"/>
      <c r="O219" s="2"/>
      <c r="P219" s="2"/>
    </row>
    <row r="220" spans="1:25" x14ac:dyDescent="0.2">
      <c r="B220" s="9"/>
    </row>
    <row r="221" spans="1:25" x14ac:dyDescent="0.2">
      <c r="B221" s="9"/>
    </row>
    <row r="222" spans="1:25" x14ac:dyDescent="0.2">
      <c r="B222" s="9"/>
    </row>
    <row r="223" spans="1:25" x14ac:dyDescent="0.2">
      <c r="B223" s="9"/>
    </row>
    <row r="224" spans="1:25"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row r="396" spans="2:2" x14ac:dyDescent="0.2">
      <c r="B396" s="9"/>
    </row>
    <row r="397" spans="2:2" x14ac:dyDescent="0.2">
      <c r="B397" s="9"/>
    </row>
    <row r="398" spans="2:2" x14ac:dyDescent="0.2">
      <c r="B398" s="9"/>
    </row>
    <row r="399" spans="2:2" x14ac:dyDescent="0.2">
      <c r="B399" s="9"/>
    </row>
    <row r="400" spans="2:2" x14ac:dyDescent="0.2">
      <c r="B400" s="9"/>
    </row>
    <row r="401" spans="2:2" x14ac:dyDescent="0.2">
      <c r="B401" s="9"/>
    </row>
    <row r="402" spans="2:2" x14ac:dyDescent="0.2">
      <c r="B402" s="9"/>
    </row>
    <row r="403" spans="2:2" x14ac:dyDescent="0.2">
      <c r="B403" s="9"/>
    </row>
    <row r="404" spans="2:2" x14ac:dyDescent="0.2">
      <c r="B404" s="9"/>
    </row>
    <row r="405" spans="2:2" x14ac:dyDescent="0.2">
      <c r="B405" s="9"/>
    </row>
    <row r="406" spans="2:2" x14ac:dyDescent="0.2">
      <c r="B406" s="9"/>
    </row>
    <row r="407" spans="2:2" x14ac:dyDescent="0.2">
      <c r="B407" s="9"/>
    </row>
    <row r="408" spans="2:2" x14ac:dyDescent="0.2">
      <c r="B408" s="9"/>
    </row>
    <row r="409" spans="2:2" x14ac:dyDescent="0.2">
      <c r="B409" s="9"/>
    </row>
    <row r="410" spans="2:2" x14ac:dyDescent="0.2">
      <c r="B410" s="9"/>
    </row>
    <row r="411" spans="2:2" x14ac:dyDescent="0.2">
      <c r="B411" s="9"/>
    </row>
    <row r="412" spans="2:2" x14ac:dyDescent="0.2">
      <c r="B412" s="9"/>
    </row>
    <row r="413" spans="2:2" x14ac:dyDescent="0.2">
      <c r="B413" s="9"/>
    </row>
    <row r="414" spans="2:2" x14ac:dyDescent="0.2">
      <c r="B414" s="9"/>
    </row>
    <row r="415" spans="2:2" x14ac:dyDescent="0.2">
      <c r="B415" s="9"/>
    </row>
    <row r="416" spans="2:2"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sheetData>
  <sheetProtection formatCells="0" formatRows="0" insertRows="0" insertHyperlinks="0" deleteRows="0" selectLockedCells="1"/>
  <mergeCells count="152">
    <mergeCell ref="N128:P128"/>
    <mergeCell ref="N129:P129"/>
    <mergeCell ref="N152:P152"/>
    <mergeCell ref="N138:P138"/>
    <mergeCell ref="N139:P139"/>
    <mergeCell ref="N140:P140"/>
    <mergeCell ref="N141:P141"/>
    <mergeCell ref="N142:P142"/>
    <mergeCell ref="N143:P143"/>
    <mergeCell ref="N144:P144"/>
    <mergeCell ref="N146:P146"/>
    <mergeCell ref="N147:P147"/>
    <mergeCell ref="N149:P149"/>
    <mergeCell ref="N150:P150"/>
    <mergeCell ref="N104:P104"/>
    <mergeCell ref="N93:P93"/>
    <mergeCell ref="N137:P137"/>
    <mergeCell ref="N106:P106"/>
    <mergeCell ref="N107:P107"/>
    <mergeCell ref="N108:P108"/>
    <mergeCell ref="N109:P109"/>
    <mergeCell ref="N110:P110"/>
    <mergeCell ref="N111:P111"/>
    <mergeCell ref="N112:P112"/>
    <mergeCell ref="N114:P114"/>
    <mergeCell ref="N115:P115"/>
    <mergeCell ref="N116:P116"/>
    <mergeCell ref="N136:P136"/>
    <mergeCell ref="N117:P117"/>
    <mergeCell ref="N118:P118"/>
    <mergeCell ref="N119:P119"/>
    <mergeCell ref="N120:P120"/>
    <mergeCell ref="N131:P131"/>
    <mergeCell ref="N132:P132"/>
    <mergeCell ref="N135:P135"/>
    <mergeCell ref="N134:P134"/>
    <mergeCell ref="N126:P126"/>
    <mergeCell ref="N127:P127"/>
    <mergeCell ref="N95:P95"/>
    <mergeCell ref="N96:P96"/>
    <mergeCell ref="N97:P97"/>
    <mergeCell ref="N98:P98"/>
    <mergeCell ref="N99:P99"/>
    <mergeCell ref="N100:P100"/>
    <mergeCell ref="N101:P101"/>
    <mergeCell ref="N102:P102"/>
    <mergeCell ref="N103:P103"/>
    <mergeCell ref="B17:C17"/>
    <mergeCell ref="D17:E17"/>
    <mergeCell ref="B20:P20"/>
    <mergeCell ref="J22:P22"/>
    <mergeCell ref="J73:P73"/>
    <mergeCell ref="J75:P75"/>
    <mergeCell ref="J81:P81"/>
    <mergeCell ref="B84:P84"/>
    <mergeCell ref="J72:P72"/>
    <mergeCell ref="J66:P66"/>
    <mergeCell ref="J65:P65"/>
    <mergeCell ref="J71:P71"/>
    <mergeCell ref="J70:P70"/>
    <mergeCell ref="J69:P69"/>
    <mergeCell ref="J68:P68"/>
    <mergeCell ref="J67:P67"/>
    <mergeCell ref="J58:P58"/>
    <mergeCell ref="J57:P57"/>
    <mergeCell ref="J56:P56"/>
    <mergeCell ref="J55:P55"/>
    <mergeCell ref="J54:P54"/>
    <mergeCell ref="J64:P64"/>
    <mergeCell ref="J63:P63"/>
    <mergeCell ref="J27:P27"/>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B8:P8"/>
    <mergeCell ref="B10:C10"/>
    <mergeCell ref="D10:E10"/>
    <mergeCell ref="B11:C11"/>
    <mergeCell ref="D11:E11"/>
    <mergeCell ref="D6:P6"/>
    <mergeCell ref="J37:P37"/>
    <mergeCell ref="J36:P36"/>
    <mergeCell ref="J35:P35"/>
    <mergeCell ref="J34:P34"/>
    <mergeCell ref="J33:P33"/>
    <mergeCell ref="J43:P43"/>
    <mergeCell ref="J41:P41"/>
    <mergeCell ref="J40:P40"/>
    <mergeCell ref="J39:P39"/>
    <mergeCell ref="J38:P38"/>
    <mergeCell ref="J23:P23"/>
    <mergeCell ref="J32:P32"/>
    <mergeCell ref="J31:P31"/>
    <mergeCell ref="J30:P30"/>
    <mergeCell ref="J29:P29"/>
    <mergeCell ref="J76:P76"/>
    <mergeCell ref="J78:P78"/>
    <mergeCell ref="J79:P79"/>
    <mergeCell ref="N130:P130"/>
    <mergeCell ref="N121:P121"/>
    <mergeCell ref="N122:P122"/>
    <mergeCell ref="N123:P123"/>
    <mergeCell ref="N124:P124"/>
    <mergeCell ref="N125:P125"/>
    <mergeCell ref="J26:P26"/>
    <mergeCell ref="J24:P24"/>
    <mergeCell ref="J28:P28"/>
    <mergeCell ref="J25:P25"/>
    <mergeCell ref="J45:P45"/>
    <mergeCell ref="J44:P44"/>
    <mergeCell ref="J53:P53"/>
    <mergeCell ref="J52:P52"/>
    <mergeCell ref="J51:P51"/>
    <mergeCell ref="J50:P50"/>
    <mergeCell ref="N113:P113"/>
    <mergeCell ref="N133:P133"/>
    <mergeCell ref="N145:P145"/>
    <mergeCell ref="N148:P148"/>
    <mergeCell ref="N151:P151"/>
    <mergeCell ref="J42:P42"/>
    <mergeCell ref="J62:P62"/>
    <mergeCell ref="J74:P74"/>
    <mergeCell ref="J77:P77"/>
    <mergeCell ref="J80:P80"/>
    <mergeCell ref="J61:P61"/>
    <mergeCell ref="J60:P60"/>
    <mergeCell ref="J59:P59"/>
    <mergeCell ref="J48:P48"/>
    <mergeCell ref="J47:P47"/>
    <mergeCell ref="J46:P46"/>
    <mergeCell ref="J49:P49"/>
    <mergeCell ref="N86:P86"/>
    <mergeCell ref="N92:P92"/>
    <mergeCell ref="N87:P87"/>
    <mergeCell ref="N88:P88"/>
    <mergeCell ref="B90:P90"/>
    <mergeCell ref="N105:P105"/>
    <mergeCell ref="N94:P94"/>
  </mergeCells>
  <conditionalFormatting sqref="H87 H94:H152">
    <cfRule type="cellIs" dxfId="7" priority="4" stopIfTrue="1" operator="equal">
      <formula>0</formula>
    </cfRule>
  </conditionalFormatting>
  <conditionalFormatting sqref="G87 G94:G152">
    <cfRule type="cellIs" dxfId="6" priority="3" stopIfTrue="1" operator="equal">
      <formula>1</formula>
    </cfRule>
  </conditionalFormatting>
  <conditionalFormatting sqref="H93">
    <cfRule type="cellIs" dxfId="5" priority="2" stopIfTrue="1" operator="equal">
      <formula>0</formula>
    </cfRule>
  </conditionalFormatting>
  <conditionalFormatting sqref="G93">
    <cfRule type="cellIs" dxfId="4" priority="1" stopIfTrue="1" operator="equal">
      <formula>1</formula>
    </cfRule>
  </conditionalFormatting>
  <dataValidations count="7">
    <dataValidation type="list" allowBlank="1" showInputMessage="1" showErrorMessage="1" sqref="WVT983138:WVT983145 L93:L151 WLX983138:WLX983145 WCB983138:WCB983145 VSF983138:VSF983145 VIJ983138:VIJ983145 UYN983138:UYN983145 UOR983138:UOR983145 UEV983138:UEV983145 TUZ983138:TUZ983145 TLD983138:TLD983145 TBH983138:TBH983145 SRL983138:SRL983145 SHP983138:SHP983145 RXT983138:RXT983145 RNX983138:RNX983145 REB983138:REB983145 QUF983138:QUF983145 QKJ983138:QKJ983145 QAN983138:QAN983145 PQR983138:PQR983145 PGV983138:PGV983145 OWZ983138:OWZ983145 OND983138:OND983145 ODH983138:ODH983145 NTL983138:NTL983145 NJP983138:NJP983145 MZT983138:MZT983145 MPX983138:MPX983145 MGB983138:MGB983145 LWF983138:LWF983145 LMJ983138:LMJ983145 LCN983138:LCN983145 KSR983138:KSR983145 KIV983138:KIV983145 JYZ983138:JYZ983145 JPD983138:JPD983145 JFH983138:JFH983145 IVL983138:IVL983145 ILP983138:ILP983145 IBT983138:IBT983145 HRX983138:HRX983145 HIB983138:HIB983145 GYF983138:GYF983145 GOJ983138:GOJ983145 GEN983138:GEN983145 FUR983138:FUR983145 FKV983138:FKV983145 FAZ983138:FAZ983145 ERD983138:ERD983145 EHH983138:EHH983145 DXL983138:DXL983145 DNP983138:DNP983145 DDT983138:DDT983145 CTX983138:CTX983145 CKB983138:CKB983145 CAF983138:CAF983145 BQJ983138:BQJ983145 BGN983138:BGN983145 AWR983138:AWR983145 AMV983138:AMV983145 ACZ983138:ACZ983145 TD983138:TD983145 JH983138:JH983145 L983138:L983145 WVT917602:WVT917609 WLX917602:WLX917609 WCB917602:WCB917609 VSF917602:VSF917609 VIJ917602:VIJ917609 UYN917602:UYN917609 UOR917602:UOR917609 UEV917602:UEV917609 TUZ917602:TUZ917609 TLD917602:TLD917609 TBH917602:TBH917609 SRL917602:SRL917609 SHP917602:SHP917609 RXT917602:RXT917609 RNX917602:RNX917609 REB917602:REB917609 QUF917602:QUF917609 QKJ917602:QKJ917609 QAN917602:QAN917609 PQR917602:PQR917609 PGV917602:PGV917609 OWZ917602:OWZ917609 OND917602:OND917609 ODH917602:ODH917609 NTL917602:NTL917609 NJP917602:NJP917609 MZT917602:MZT917609 MPX917602:MPX917609 MGB917602:MGB917609 LWF917602:LWF917609 LMJ917602:LMJ917609 LCN917602:LCN917609 KSR917602:KSR917609 KIV917602:KIV917609 JYZ917602:JYZ917609 JPD917602:JPD917609 JFH917602:JFH917609 IVL917602:IVL917609 ILP917602:ILP917609 IBT917602:IBT917609 HRX917602:HRX917609 HIB917602:HIB917609 GYF917602:GYF917609 GOJ917602:GOJ917609 GEN917602:GEN917609 FUR917602:FUR917609 FKV917602:FKV917609 FAZ917602:FAZ917609 ERD917602:ERD917609 EHH917602:EHH917609 DXL917602:DXL917609 DNP917602:DNP917609 DDT917602:DDT917609 CTX917602:CTX917609 CKB917602:CKB917609 CAF917602:CAF917609 BQJ917602:BQJ917609 BGN917602:BGN917609 AWR917602:AWR917609 AMV917602:AMV917609 ACZ917602:ACZ917609 TD917602:TD917609 JH917602:JH917609 L917602:L917609 WVT852066:WVT852073 WLX852066:WLX852073 WCB852066:WCB852073 VSF852066:VSF852073 VIJ852066:VIJ852073 UYN852066:UYN852073 UOR852066:UOR852073 UEV852066:UEV852073 TUZ852066:TUZ852073 TLD852066:TLD852073 TBH852066:TBH852073 SRL852066:SRL852073 SHP852066:SHP852073 RXT852066:RXT852073 RNX852066:RNX852073 REB852066:REB852073 QUF852066:QUF852073 QKJ852066:QKJ852073 QAN852066:QAN852073 PQR852066:PQR852073 PGV852066:PGV852073 OWZ852066:OWZ852073 OND852066:OND852073 ODH852066:ODH852073 NTL852066:NTL852073 NJP852066:NJP852073 MZT852066:MZT852073 MPX852066:MPX852073 MGB852066:MGB852073 LWF852066:LWF852073 LMJ852066:LMJ852073 LCN852066:LCN852073 KSR852066:KSR852073 KIV852066:KIV852073 JYZ852066:JYZ852073 JPD852066:JPD852073 JFH852066:JFH852073 IVL852066:IVL852073 ILP852066:ILP852073 IBT852066:IBT852073 HRX852066:HRX852073 HIB852066:HIB852073 GYF852066:GYF852073 GOJ852066:GOJ852073 GEN852066:GEN852073 FUR852066:FUR852073 FKV852066:FKV852073 FAZ852066:FAZ852073 ERD852066:ERD852073 EHH852066:EHH852073 DXL852066:DXL852073 DNP852066:DNP852073 DDT852066:DDT852073 CTX852066:CTX852073 CKB852066:CKB852073 CAF852066:CAF852073 BQJ852066:BQJ852073 BGN852066:BGN852073 AWR852066:AWR852073 AMV852066:AMV852073 ACZ852066:ACZ852073 TD852066:TD852073 JH852066:JH852073 L852066:L852073 WVT786530:WVT786537 WLX786530:WLX786537 WCB786530:WCB786537 VSF786530:VSF786537 VIJ786530:VIJ786537 UYN786530:UYN786537 UOR786530:UOR786537 UEV786530:UEV786537 TUZ786530:TUZ786537 TLD786530:TLD786537 TBH786530:TBH786537 SRL786530:SRL786537 SHP786530:SHP786537 RXT786530:RXT786537 RNX786530:RNX786537 REB786530:REB786537 QUF786530:QUF786537 QKJ786530:QKJ786537 QAN786530:QAN786537 PQR786530:PQR786537 PGV786530:PGV786537 OWZ786530:OWZ786537 OND786530:OND786537 ODH786530:ODH786537 NTL786530:NTL786537 NJP786530:NJP786537 MZT786530:MZT786537 MPX786530:MPX786537 MGB786530:MGB786537 LWF786530:LWF786537 LMJ786530:LMJ786537 LCN786530:LCN786537 KSR786530:KSR786537 KIV786530:KIV786537 JYZ786530:JYZ786537 JPD786530:JPD786537 JFH786530:JFH786537 IVL786530:IVL786537 ILP786530:ILP786537 IBT786530:IBT786537 HRX786530:HRX786537 HIB786530:HIB786537 GYF786530:GYF786537 GOJ786530:GOJ786537 GEN786530:GEN786537 FUR786530:FUR786537 FKV786530:FKV786537 FAZ786530:FAZ786537 ERD786530:ERD786537 EHH786530:EHH786537 DXL786530:DXL786537 DNP786530:DNP786537 DDT786530:DDT786537 CTX786530:CTX786537 CKB786530:CKB786537 CAF786530:CAF786537 BQJ786530:BQJ786537 BGN786530:BGN786537 AWR786530:AWR786537 AMV786530:AMV786537 ACZ786530:ACZ786537 TD786530:TD786537 JH786530:JH786537 L786530:L786537 WVT720994:WVT721001 WLX720994:WLX721001 WCB720994:WCB721001 VSF720994:VSF721001 VIJ720994:VIJ721001 UYN720994:UYN721001 UOR720994:UOR721001 UEV720994:UEV721001 TUZ720994:TUZ721001 TLD720994:TLD721001 TBH720994:TBH721001 SRL720994:SRL721001 SHP720994:SHP721001 RXT720994:RXT721001 RNX720994:RNX721001 REB720994:REB721001 QUF720994:QUF721001 QKJ720994:QKJ721001 QAN720994:QAN721001 PQR720994:PQR721001 PGV720994:PGV721001 OWZ720994:OWZ721001 OND720994:OND721001 ODH720994:ODH721001 NTL720994:NTL721001 NJP720994:NJP721001 MZT720994:MZT721001 MPX720994:MPX721001 MGB720994:MGB721001 LWF720994:LWF721001 LMJ720994:LMJ721001 LCN720994:LCN721001 KSR720994:KSR721001 KIV720994:KIV721001 JYZ720994:JYZ721001 JPD720994:JPD721001 JFH720994:JFH721001 IVL720994:IVL721001 ILP720994:ILP721001 IBT720994:IBT721001 HRX720994:HRX721001 HIB720994:HIB721001 GYF720994:GYF721001 GOJ720994:GOJ721001 GEN720994:GEN721001 FUR720994:FUR721001 FKV720994:FKV721001 FAZ720994:FAZ721001 ERD720994:ERD721001 EHH720994:EHH721001 DXL720994:DXL721001 DNP720994:DNP721001 DDT720994:DDT721001 CTX720994:CTX721001 CKB720994:CKB721001 CAF720994:CAF721001 BQJ720994:BQJ721001 BGN720994:BGN721001 AWR720994:AWR721001 AMV720994:AMV721001 ACZ720994:ACZ721001 TD720994:TD721001 JH720994:JH721001 L720994:L721001 WVT655458:WVT655465 WLX655458:WLX655465 WCB655458:WCB655465 VSF655458:VSF655465 VIJ655458:VIJ655465 UYN655458:UYN655465 UOR655458:UOR655465 UEV655458:UEV655465 TUZ655458:TUZ655465 TLD655458:TLD655465 TBH655458:TBH655465 SRL655458:SRL655465 SHP655458:SHP655465 RXT655458:RXT655465 RNX655458:RNX655465 REB655458:REB655465 QUF655458:QUF655465 QKJ655458:QKJ655465 QAN655458:QAN655465 PQR655458:PQR655465 PGV655458:PGV655465 OWZ655458:OWZ655465 OND655458:OND655465 ODH655458:ODH655465 NTL655458:NTL655465 NJP655458:NJP655465 MZT655458:MZT655465 MPX655458:MPX655465 MGB655458:MGB655465 LWF655458:LWF655465 LMJ655458:LMJ655465 LCN655458:LCN655465 KSR655458:KSR655465 KIV655458:KIV655465 JYZ655458:JYZ655465 JPD655458:JPD655465 JFH655458:JFH655465 IVL655458:IVL655465 ILP655458:ILP655465 IBT655458:IBT655465 HRX655458:HRX655465 HIB655458:HIB655465 GYF655458:GYF655465 GOJ655458:GOJ655465 GEN655458:GEN655465 FUR655458:FUR655465 FKV655458:FKV655465 FAZ655458:FAZ655465 ERD655458:ERD655465 EHH655458:EHH655465 DXL655458:DXL655465 DNP655458:DNP655465 DDT655458:DDT655465 CTX655458:CTX655465 CKB655458:CKB655465 CAF655458:CAF655465 BQJ655458:BQJ655465 BGN655458:BGN655465 AWR655458:AWR655465 AMV655458:AMV655465 ACZ655458:ACZ655465 TD655458:TD655465 JH655458:JH655465 L655458:L655465 WVT589922:WVT589929 WLX589922:WLX589929 WCB589922:WCB589929 VSF589922:VSF589929 VIJ589922:VIJ589929 UYN589922:UYN589929 UOR589922:UOR589929 UEV589922:UEV589929 TUZ589922:TUZ589929 TLD589922:TLD589929 TBH589922:TBH589929 SRL589922:SRL589929 SHP589922:SHP589929 RXT589922:RXT589929 RNX589922:RNX589929 REB589922:REB589929 QUF589922:QUF589929 QKJ589922:QKJ589929 QAN589922:QAN589929 PQR589922:PQR589929 PGV589922:PGV589929 OWZ589922:OWZ589929 OND589922:OND589929 ODH589922:ODH589929 NTL589922:NTL589929 NJP589922:NJP589929 MZT589922:MZT589929 MPX589922:MPX589929 MGB589922:MGB589929 LWF589922:LWF589929 LMJ589922:LMJ589929 LCN589922:LCN589929 KSR589922:KSR589929 KIV589922:KIV589929 JYZ589922:JYZ589929 JPD589922:JPD589929 JFH589922:JFH589929 IVL589922:IVL589929 ILP589922:ILP589929 IBT589922:IBT589929 HRX589922:HRX589929 HIB589922:HIB589929 GYF589922:GYF589929 GOJ589922:GOJ589929 GEN589922:GEN589929 FUR589922:FUR589929 FKV589922:FKV589929 FAZ589922:FAZ589929 ERD589922:ERD589929 EHH589922:EHH589929 DXL589922:DXL589929 DNP589922:DNP589929 DDT589922:DDT589929 CTX589922:CTX589929 CKB589922:CKB589929 CAF589922:CAF589929 BQJ589922:BQJ589929 BGN589922:BGN589929 AWR589922:AWR589929 AMV589922:AMV589929 ACZ589922:ACZ589929 TD589922:TD589929 JH589922:JH589929 L589922:L589929 WVT524386:WVT524393 WLX524386:WLX524393 WCB524386:WCB524393 VSF524386:VSF524393 VIJ524386:VIJ524393 UYN524386:UYN524393 UOR524386:UOR524393 UEV524386:UEV524393 TUZ524386:TUZ524393 TLD524386:TLD524393 TBH524386:TBH524393 SRL524386:SRL524393 SHP524386:SHP524393 RXT524386:RXT524393 RNX524386:RNX524393 REB524386:REB524393 QUF524386:QUF524393 QKJ524386:QKJ524393 QAN524386:QAN524393 PQR524386:PQR524393 PGV524386:PGV524393 OWZ524386:OWZ524393 OND524386:OND524393 ODH524386:ODH524393 NTL524386:NTL524393 NJP524386:NJP524393 MZT524386:MZT524393 MPX524386:MPX524393 MGB524386:MGB524393 LWF524386:LWF524393 LMJ524386:LMJ524393 LCN524386:LCN524393 KSR524386:KSR524393 KIV524386:KIV524393 JYZ524386:JYZ524393 JPD524386:JPD524393 JFH524386:JFH524393 IVL524386:IVL524393 ILP524386:ILP524393 IBT524386:IBT524393 HRX524386:HRX524393 HIB524386:HIB524393 GYF524386:GYF524393 GOJ524386:GOJ524393 GEN524386:GEN524393 FUR524386:FUR524393 FKV524386:FKV524393 FAZ524386:FAZ524393 ERD524386:ERD524393 EHH524386:EHH524393 DXL524386:DXL524393 DNP524386:DNP524393 DDT524386:DDT524393 CTX524386:CTX524393 CKB524386:CKB524393 CAF524386:CAF524393 BQJ524386:BQJ524393 BGN524386:BGN524393 AWR524386:AWR524393 AMV524386:AMV524393 ACZ524386:ACZ524393 TD524386:TD524393 JH524386:JH524393 L524386:L524393 WVT458850:WVT458857 WLX458850:WLX458857 WCB458850:WCB458857 VSF458850:VSF458857 VIJ458850:VIJ458857 UYN458850:UYN458857 UOR458850:UOR458857 UEV458850:UEV458857 TUZ458850:TUZ458857 TLD458850:TLD458857 TBH458850:TBH458857 SRL458850:SRL458857 SHP458850:SHP458857 RXT458850:RXT458857 RNX458850:RNX458857 REB458850:REB458857 QUF458850:QUF458857 QKJ458850:QKJ458857 QAN458850:QAN458857 PQR458850:PQR458857 PGV458850:PGV458857 OWZ458850:OWZ458857 OND458850:OND458857 ODH458850:ODH458857 NTL458850:NTL458857 NJP458850:NJP458857 MZT458850:MZT458857 MPX458850:MPX458857 MGB458850:MGB458857 LWF458850:LWF458857 LMJ458850:LMJ458857 LCN458850:LCN458857 KSR458850:KSR458857 KIV458850:KIV458857 JYZ458850:JYZ458857 JPD458850:JPD458857 JFH458850:JFH458857 IVL458850:IVL458857 ILP458850:ILP458857 IBT458850:IBT458857 HRX458850:HRX458857 HIB458850:HIB458857 GYF458850:GYF458857 GOJ458850:GOJ458857 GEN458850:GEN458857 FUR458850:FUR458857 FKV458850:FKV458857 FAZ458850:FAZ458857 ERD458850:ERD458857 EHH458850:EHH458857 DXL458850:DXL458857 DNP458850:DNP458857 DDT458850:DDT458857 CTX458850:CTX458857 CKB458850:CKB458857 CAF458850:CAF458857 BQJ458850:BQJ458857 BGN458850:BGN458857 AWR458850:AWR458857 AMV458850:AMV458857 ACZ458850:ACZ458857 TD458850:TD458857 JH458850:JH458857 L458850:L458857 WVT393314:WVT393321 WLX393314:WLX393321 WCB393314:WCB393321 VSF393314:VSF393321 VIJ393314:VIJ393321 UYN393314:UYN393321 UOR393314:UOR393321 UEV393314:UEV393321 TUZ393314:TUZ393321 TLD393314:TLD393321 TBH393314:TBH393321 SRL393314:SRL393321 SHP393314:SHP393321 RXT393314:RXT393321 RNX393314:RNX393321 REB393314:REB393321 QUF393314:QUF393321 QKJ393314:QKJ393321 QAN393314:QAN393321 PQR393314:PQR393321 PGV393314:PGV393321 OWZ393314:OWZ393321 OND393314:OND393321 ODH393314:ODH393321 NTL393314:NTL393321 NJP393314:NJP393321 MZT393314:MZT393321 MPX393314:MPX393321 MGB393314:MGB393321 LWF393314:LWF393321 LMJ393314:LMJ393321 LCN393314:LCN393321 KSR393314:KSR393321 KIV393314:KIV393321 JYZ393314:JYZ393321 JPD393314:JPD393321 JFH393314:JFH393321 IVL393314:IVL393321 ILP393314:ILP393321 IBT393314:IBT393321 HRX393314:HRX393321 HIB393314:HIB393321 GYF393314:GYF393321 GOJ393314:GOJ393321 GEN393314:GEN393321 FUR393314:FUR393321 FKV393314:FKV393321 FAZ393314:FAZ393321 ERD393314:ERD393321 EHH393314:EHH393321 DXL393314:DXL393321 DNP393314:DNP393321 DDT393314:DDT393321 CTX393314:CTX393321 CKB393314:CKB393321 CAF393314:CAF393321 BQJ393314:BQJ393321 BGN393314:BGN393321 AWR393314:AWR393321 AMV393314:AMV393321 ACZ393314:ACZ393321 TD393314:TD393321 JH393314:JH393321 L393314:L393321 WVT327778:WVT327785 WLX327778:WLX327785 WCB327778:WCB327785 VSF327778:VSF327785 VIJ327778:VIJ327785 UYN327778:UYN327785 UOR327778:UOR327785 UEV327778:UEV327785 TUZ327778:TUZ327785 TLD327778:TLD327785 TBH327778:TBH327785 SRL327778:SRL327785 SHP327778:SHP327785 RXT327778:RXT327785 RNX327778:RNX327785 REB327778:REB327785 QUF327778:QUF327785 QKJ327778:QKJ327785 QAN327778:QAN327785 PQR327778:PQR327785 PGV327778:PGV327785 OWZ327778:OWZ327785 OND327778:OND327785 ODH327778:ODH327785 NTL327778:NTL327785 NJP327778:NJP327785 MZT327778:MZT327785 MPX327778:MPX327785 MGB327778:MGB327785 LWF327778:LWF327785 LMJ327778:LMJ327785 LCN327778:LCN327785 KSR327778:KSR327785 KIV327778:KIV327785 JYZ327778:JYZ327785 JPD327778:JPD327785 JFH327778:JFH327785 IVL327778:IVL327785 ILP327778:ILP327785 IBT327778:IBT327785 HRX327778:HRX327785 HIB327778:HIB327785 GYF327778:GYF327785 GOJ327778:GOJ327785 GEN327778:GEN327785 FUR327778:FUR327785 FKV327778:FKV327785 FAZ327778:FAZ327785 ERD327778:ERD327785 EHH327778:EHH327785 DXL327778:DXL327785 DNP327778:DNP327785 DDT327778:DDT327785 CTX327778:CTX327785 CKB327778:CKB327785 CAF327778:CAF327785 BQJ327778:BQJ327785 BGN327778:BGN327785 AWR327778:AWR327785 AMV327778:AMV327785 ACZ327778:ACZ327785 TD327778:TD327785 JH327778:JH327785 L327778:L327785 WVT262242:WVT262249 WLX262242:WLX262249 WCB262242:WCB262249 VSF262242:VSF262249 VIJ262242:VIJ262249 UYN262242:UYN262249 UOR262242:UOR262249 UEV262242:UEV262249 TUZ262242:TUZ262249 TLD262242:TLD262249 TBH262242:TBH262249 SRL262242:SRL262249 SHP262242:SHP262249 RXT262242:RXT262249 RNX262242:RNX262249 REB262242:REB262249 QUF262242:QUF262249 QKJ262242:QKJ262249 QAN262242:QAN262249 PQR262242:PQR262249 PGV262242:PGV262249 OWZ262242:OWZ262249 OND262242:OND262249 ODH262242:ODH262249 NTL262242:NTL262249 NJP262242:NJP262249 MZT262242:MZT262249 MPX262242:MPX262249 MGB262242:MGB262249 LWF262242:LWF262249 LMJ262242:LMJ262249 LCN262242:LCN262249 KSR262242:KSR262249 KIV262242:KIV262249 JYZ262242:JYZ262249 JPD262242:JPD262249 JFH262242:JFH262249 IVL262242:IVL262249 ILP262242:ILP262249 IBT262242:IBT262249 HRX262242:HRX262249 HIB262242:HIB262249 GYF262242:GYF262249 GOJ262242:GOJ262249 GEN262242:GEN262249 FUR262242:FUR262249 FKV262242:FKV262249 FAZ262242:FAZ262249 ERD262242:ERD262249 EHH262242:EHH262249 DXL262242:DXL262249 DNP262242:DNP262249 DDT262242:DDT262249 CTX262242:CTX262249 CKB262242:CKB262249 CAF262242:CAF262249 BQJ262242:BQJ262249 BGN262242:BGN262249 AWR262242:AWR262249 AMV262242:AMV262249 ACZ262242:ACZ262249 TD262242:TD262249 JH262242:JH262249 L262242:L262249 WVT196706:WVT196713 WLX196706:WLX196713 WCB196706:WCB196713 VSF196706:VSF196713 VIJ196706:VIJ196713 UYN196706:UYN196713 UOR196706:UOR196713 UEV196706:UEV196713 TUZ196706:TUZ196713 TLD196706:TLD196713 TBH196706:TBH196713 SRL196706:SRL196713 SHP196706:SHP196713 RXT196706:RXT196713 RNX196706:RNX196713 REB196706:REB196713 QUF196706:QUF196713 QKJ196706:QKJ196713 QAN196706:QAN196713 PQR196706:PQR196713 PGV196706:PGV196713 OWZ196706:OWZ196713 OND196706:OND196713 ODH196706:ODH196713 NTL196706:NTL196713 NJP196706:NJP196713 MZT196706:MZT196713 MPX196706:MPX196713 MGB196706:MGB196713 LWF196706:LWF196713 LMJ196706:LMJ196713 LCN196706:LCN196713 KSR196706:KSR196713 KIV196706:KIV196713 JYZ196706:JYZ196713 JPD196706:JPD196713 JFH196706:JFH196713 IVL196706:IVL196713 ILP196706:ILP196713 IBT196706:IBT196713 HRX196706:HRX196713 HIB196706:HIB196713 GYF196706:GYF196713 GOJ196706:GOJ196713 GEN196706:GEN196713 FUR196706:FUR196713 FKV196706:FKV196713 FAZ196706:FAZ196713 ERD196706:ERD196713 EHH196706:EHH196713 DXL196706:DXL196713 DNP196706:DNP196713 DDT196706:DDT196713 CTX196706:CTX196713 CKB196706:CKB196713 CAF196706:CAF196713 BQJ196706:BQJ196713 BGN196706:BGN196713 AWR196706:AWR196713 AMV196706:AMV196713 ACZ196706:ACZ196713 TD196706:TD196713 JH196706:JH196713 L196706:L196713 WVT131170:WVT131177 WLX131170:WLX131177 WCB131170:WCB131177 VSF131170:VSF131177 VIJ131170:VIJ131177 UYN131170:UYN131177 UOR131170:UOR131177 UEV131170:UEV131177 TUZ131170:TUZ131177 TLD131170:TLD131177 TBH131170:TBH131177 SRL131170:SRL131177 SHP131170:SHP131177 RXT131170:RXT131177 RNX131170:RNX131177 REB131170:REB131177 QUF131170:QUF131177 QKJ131170:QKJ131177 QAN131170:QAN131177 PQR131170:PQR131177 PGV131170:PGV131177 OWZ131170:OWZ131177 OND131170:OND131177 ODH131170:ODH131177 NTL131170:NTL131177 NJP131170:NJP131177 MZT131170:MZT131177 MPX131170:MPX131177 MGB131170:MGB131177 LWF131170:LWF131177 LMJ131170:LMJ131177 LCN131170:LCN131177 KSR131170:KSR131177 KIV131170:KIV131177 JYZ131170:JYZ131177 JPD131170:JPD131177 JFH131170:JFH131177 IVL131170:IVL131177 ILP131170:ILP131177 IBT131170:IBT131177 HRX131170:HRX131177 HIB131170:HIB131177 GYF131170:GYF131177 GOJ131170:GOJ131177 GEN131170:GEN131177 FUR131170:FUR131177 FKV131170:FKV131177 FAZ131170:FAZ131177 ERD131170:ERD131177 EHH131170:EHH131177 DXL131170:DXL131177 DNP131170:DNP131177 DDT131170:DDT131177 CTX131170:CTX131177 CKB131170:CKB131177 CAF131170:CAF131177 BQJ131170:BQJ131177 BGN131170:BGN131177 AWR131170:AWR131177 AMV131170:AMV131177 ACZ131170:ACZ131177 TD131170:TD131177 JH131170:JH131177 L131170:L131177 WVT65634:WVT65641 WLX65634:WLX65641 WCB65634:WCB65641 VSF65634:VSF65641 VIJ65634:VIJ65641 UYN65634:UYN65641 UOR65634:UOR65641 UEV65634:UEV65641 TUZ65634:TUZ65641 TLD65634:TLD65641 TBH65634:TBH65641 SRL65634:SRL65641 SHP65634:SHP65641 RXT65634:RXT65641 RNX65634:RNX65641 REB65634:REB65641 QUF65634:QUF65641 QKJ65634:QKJ65641 QAN65634:QAN65641 PQR65634:PQR65641 PGV65634:PGV65641 OWZ65634:OWZ65641 OND65634:OND65641 ODH65634:ODH65641 NTL65634:NTL65641 NJP65634:NJP65641 MZT65634:MZT65641 MPX65634:MPX65641 MGB65634:MGB65641 LWF65634:LWF65641 LMJ65634:LMJ65641 LCN65634:LCN65641 KSR65634:KSR65641 KIV65634:KIV65641 JYZ65634:JYZ65641 JPD65634:JPD65641 JFH65634:JFH65641 IVL65634:IVL65641 ILP65634:ILP65641 IBT65634:IBT65641 HRX65634:HRX65641 HIB65634:HIB65641 GYF65634:GYF65641 GOJ65634:GOJ65641 GEN65634:GEN65641 FUR65634:FUR65641 FKV65634:FKV65641 FAZ65634:FAZ65641 ERD65634:ERD65641 EHH65634:EHH65641 DXL65634:DXL65641 DNP65634:DNP65641 DDT65634:DDT65641 CTX65634:CTX65641 CKB65634:CKB65641 CAF65634:CAF65641 BQJ65634:BQJ65641 BGN65634:BGN65641 AWR65634:AWR65641 AMV65634:AMV65641 ACZ65634:ACZ65641 TD65634:TD65641 JH65634:JH65641 L65634:L65641 WVT87 WLX87 WCB87 VSF87 VIJ87 UYN87 UOR87 UEV87 TUZ87 TLD87 TBH87 SRL87 SHP87 RXT87 RNX87 REB87 QUF87 QKJ87 QAN87 PQR87 PGV87 OWZ87 OND87 ODH87 NTL87 NJP87 MZT87 MPX87 MGB87 LWF87 LMJ87 LCN87 KSR87 KIV87 JYZ87 JPD87 JFH87 IVL87 ILP87 IBT87 HRX87 HIB87 GYF87 GOJ87 GEN87 FUR87 FKV87 FAZ87 ERD87 EHH87 DXL87 DNP87 DDT87 CTX87 CKB87 CAF87 BQJ87 BGN87 AWR87 AMV87 ACZ87 TD87 JH87 L87 WVT983152:WVT983190 WLX983152:WLX983190 WCB983152:WCB983190 VSF983152:VSF983190 VIJ983152:VIJ983190 UYN983152:UYN983190 UOR983152:UOR983190 UEV983152:UEV983190 TUZ983152:TUZ983190 TLD983152:TLD983190 TBH983152:TBH983190 SRL983152:SRL983190 SHP983152:SHP983190 RXT983152:RXT983190 RNX983152:RNX983190 REB983152:REB983190 QUF983152:QUF983190 QKJ983152:QKJ983190 QAN983152:QAN983190 PQR983152:PQR983190 PGV983152:PGV983190 OWZ983152:OWZ983190 OND983152:OND983190 ODH983152:ODH983190 NTL983152:NTL983190 NJP983152:NJP983190 MZT983152:MZT983190 MPX983152:MPX983190 MGB983152:MGB983190 LWF983152:LWF983190 LMJ983152:LMJ983190 LCN983152:LCN983190 KSR983152:KSR983190 KIV983152:KIV983190 JYZ983152:JYZ983190 JPD983152:JPD983190 JFH983152:JFH983190 IVL983152:IVL983190 ILP983152:ILP983190 IBT983152:IBT983190 HRX983152:HRX983190 HIB983152:HIB983190 GYF983152:GYF983190 GOJ983152:GOJ983190 GEN983152:GEN983190 FUR983152:FUR983190 FKV983152:FKV983190 FAZ983152:FAZ983190 ERD983152:ERD983190 EHH983152:EHH983190 DXL983152:DXL983190 DNP983152:DNP983190 DDT983152:DDT983190 CTX983152:CTX983190 CKB983152:CKB983190 CAF983152:CAF983190 BQJ983152:BQJ983190 BGN983152:BGN983190 AWR983152:AWR983190 AMV983152:AMV983190 ACZ983152:ACZ983190 TD983152:TD983190 JH983152:JH983190 L983152:L983190 WVT917616:WVT917654 WLX917616:WLX917654 WCB917616:WCB917654 VSF917616:VSF917654 VIJ917616:VIJ917654 UYN917616:UYN917654 UOR917616:UOR917654 UEV917616:UEV917654 TUZ917616:TUZ917654 TLD917616:TLD917654 TBH917616:TBH917654 SRL917616:SRL917654 SHP917616:SHP917654 RXT917616:RXT917654 RNX917616:RNX917654 REB917616:REB917654 QUF917616:QUF917654 QKJ917616:QKJ917654 QAN917616:QAN917654 PQR917616:PQR917654 PGV917616:PGV917654 OWZ917616:OWZ917654 OND917616:OND917654 ODH917616:ODH917654 NTL917616:NTL917654 NJP917616:NJP917654 MZT917616:MZT917654 MPX917616:MPX917654 MGB917616:MGB917654 LWF917616:LWF917654 LMJ917616:LMJ917654 LCN917616:LCN917654 KSR917616:KSR917654 KIV917616:KIV917654 JYZ917616:JYZ917654 JPD917616:JPD917654 JFH917616:JFH917654 IVL917616:IVL917654 ILP917616:ILP917654 IBT917616:IBT917654 HRX917616:HRX917654 HIB917616:HIB917654 GYF917616:GYF917654 GOJ917616:GOJ917654 GEN917616:GEN917654 FUR917616:FUR917654 FKV917616:FKV917654 FAZ917616:FAZ917654 ERD917616:ERD917654 EHH917616:EHH917654 DXL917616:DXL917654 DNP917616:DNP917654 DDT917616:DDT917654 CTX917616:CTX917654 CKB917616:CKB917654 CAF917616:CAF917654 BQJ917616:BQJ917654 BGN917616:BGN917654 AWR917616:AWR917654 AMV917616:AMV917654 ACZ917616:ACZ917654 TD917616:TD917654 JH917616:JH917654 L917616:L917654 WVT852080:WVT852118 WLX852080:WLX852118 WCB852080:WCB852118 VSF852080:VSF852118 VIJ852080:VIJ852118 UYN852080:UYN852118 UOR852080:UOR852118 UEV852080:UEV852118 TUZ852080:TUZ852118 TLD852080:TLD852118 TBH852080:TBH852118 SRL852080:SRL852118 SHP852080:SHP852118 RXT852080:RXT852118 RNX852080:RNX852118 REB852080:REB852118 QUF852080:QUF852118 QKJ852080:QKJ852118 QAN852080:QAN852118 PQR852080:PQR852118 PGV852080:PGV852118 OWZ852080:OWZ852118 OND852080:OND852118 ODH852080:ODH852118 NTL852080:NTL852118 NJP852080:NJP852118 MZT852080:MZT852118 MPX852080:MPX852118 MGB852080:MGB852118 LWF852080:LWF852118 LMJ852080:LMJ852118 LCN852080:LCN852118 KSR852080:KSR852118 KIV852080:KIV852118 JYZ852080:JYZ852118 JPD852080:JPD852118 JFH852080:JFH852118 IVL852080:IVL852118 ILP852080:ILP852118 IBT852080:IBT852118 HRX852080:HRX852118 HIB852080:HIB852118 GYF852080:GYF852118 GOJ852080:GOJ852118 GEN852080:GEN852118 FUR852080:FUR852118 FKV852080:FKV852118 FAZ852080:FAZ852118 ERD852080:ERD852118 EHH852080:EHH852118 DXL852080:DXL852118 DNP852080:DNP852118 DDT852080:DDT852118 CTX852080:CTX852118 CKB852080:CKB852118 CAF852080:CAF852118 BQJ852080:BQJ852118 BGN852080:BGN852118 AWR852080:AWR852118 AMV852080:AMV852118 ACZ852080:ACZ852118 TD852080:TD852118 JH852080:JH852118 L852080:L852118 WVT786544:WVT786582 WLX786544:WLX786582 WCB786544:WCB786582 VSF786544:VSF786582 VIJ786544:VIJ786582 UYN786544:UYN786582 UOR786544:UOR786582 UEV786544:UEV786582 TUZ786544:TUZ786582 TLD786544:TLD786582 TBH786544:TBH786582 SRL786544:SRL786582 SHP786544:SHP786582 RXT786544:RXT786582 RNX786544:RNX786582 REB786544:REB786582 QUF786544:QUF786582 QKJ786544:QKJ786582 QAN786544:QAN786582 PQR786544:PQR786582 PGV786544:PGV786582 OWZ786544:OWZ786582 OND786544:OND786582 ODH786544:ODH786582 NTL786544:NTL786582 NJP786544:NJP786582 MZT786544:MZT786582 MPX786544:MPX786582 MGB786544:MGB786582 LWF786544:LWF786582 LMJ786544:LMJ786582 LCN786544:LCN786582 KSR786544:KSR786582 KIV786544:KIV786582 JYZ786544:JYZ786582 JPD786544:JPD786582 JFH786544:JFH786582 IVL786544:IVL786582 ILP786544:ILP786582 IBT786544:IBT786582 HRX786544:HRX786582 HIB786544:HIB786582 GYF786544:GYF786582 GOJ786544:GOJ786582 GEN786544:GEN786582 FUR786544:FUR786582 FKV786544:FKV786582 FAZ786544:FAZ786582 ERD786544:ERD786582 EHH786544:EHH786582 DXL786544:DXL786582 DNP786544:DNP786582 DDT786544:DDT786582 CTX786544:CTX786582 CKB786544:CKB786582 CAF786544:CAF786582 BQJ786544:BQJ786582 BGN786544:BGN786582 AWR786544:AWR786582 AMV786544:AMV786582 ACZ786544:ACZ786582 TD786544:TD786582 JH786544:JH786582 L786544:L786582 WVT721008:WVT721046 WLX721008:WLX721046 WCB721008:WCB721046 VSF721008:VSF721046 VIJ721008:VIJ721046 UYN721008:UYN721046 UOR721008:UOR721046 UEV721008:UEV721046 TUZ721008:TUZ721046 TLD721008:TLD721046 TBH721008:TBH721046 SRL721008:SRL721046 SHP721008:SHP721046 RXT721008:RXT721046 RNX721008:RNX721046 REB721008:REB721046 QUF721008:QUF721046 QKJ721008:QKJ721046 QAN721008:QAN721046 PQR721008:PQR721046 PGV721008:PGV721046 OWZ721008:OWZ721046 OND721008:OND721046 ODH721008:ODH721046 NTL721008:NTL721046 NJP721008:NJP721046 MZT721008:MZT721046 MPX721008:MPX721046 MGB721008:MGB721046 LWF721008:LWF721046 LMJ721008:LMJ721046 LCN721008:LCN721046 KSR721008:KSR721046 KIV721008:KIV721046 JYZ721008:JYZ721046 JPD721008:JPD721046 JFH721008:JFH721046 IVL721008:IVL721046 ILP721008:ILP721046 IBT721008:IBT721046 HRX721008:HRX721046 HIB721008:HIB721046 GYF721008:GYF721046 GOJ721008:GOJ721046 GEN721008:GEN721046 FUR721008:FUR721046 FKV721008:FKV721046 FAZ721008:FAZ721046 ERD721008:ERD721046 EHH721008:EHH721046 DXL721008:DXL721046 DNP721008:DNP721046 DDT721008:DDT721046 CTX721008:CTX721046 CKB721008:CKB721046 CAF721008:CAF721046 BQJ721008:BQJ721046 BGN721008:BGN721046 AWR721008:AWR721046 AMV721008:AMV721046 ACZ721008:ACZ721046 TD721008:TD721046 JH721008:JH721046 L721008:L721046 WVT655472:WVT655510 WLX655472:WLX655510 WCB655472:WCB655510 VSF655472:VSF655510 VIJ655472:VIJ655510 UYN655472:UYN655510 UOR655472:UOR655510 UEV655472:UEV655510 TUZ655472:TUZ655510 TLD655472:TLD655510 TBH655472:TBH655510 SRL655472:SRL655510 SHP655472:SHP655510 RXT655472:RXT655510 RNX655472:RNX655510 REB655472:REB655510 QUF655472:QUF655510 QKJ655472:QKJ655510 QAN655472:QAN655510 PQR655472:PQR655510 PGV655472:PGV655510 OWZ655472:OWZ655510 OND655472:OND655510 ODH655472:ODH655510 NTL655472:NTL655510 NJP655472:NJP655510 MZT655472:MZT655510 MPX655472:MPX655510 MGB655472:MGB655510 LWF655472:LWF655510 LMJ655472:LMJ655510 LCN655472:LCN655510 KSR655472:KSR655510 KIV655472:KIV655510 JYZ655472:JYZ655510 JPD655472:JPD655510 JFH655472:JFH655510 IVL655472:IVL655510 ILP655472:ILP655510 IBT655472:IBT655510 HRX655472:HRX655510 HIB655472:HIB655510 GYF655472:GYF655510 GOJ655472:GOJ655510 GEN655472:GEN655510 FUR655472:FUR655510 FKV655472:FKV655510 FAZ655472:FAZ655510 ERD655472:ERD655510 EHH655472:EHH655510 DXL655472:DXL655510 DNP655472:DNP655510 DDT655472:DDT655510 CTX655472:CTX655510 CKB655472:CKB655510 CAF655472:CAF655510 BQJ655472:BQJ655510 BGN655472:BGN655510 AWR655472:AWR655510 AMV655472:AMV655510 ACZ655472:ACZ655510 TD655472:TD655510 JH655472:JH655510 L655472:L655510 WVT589936:WVT589974 WLX589936:WLX589974 WCB589936:WCB589974 VSF589936:VSF589974 VIJ589936:VIJ589974 UYN589936:UYN589974 UOR589936:UOR589974 UEV589936:UEV589974 TUZ589936:TUZ589974 TLD589936:TLD589974 TBH589936:TBH589974 SRL589936:SRL589974 SHP589936:SHP589974 RXT589936:RXT589974 RNX589936:RNX589974 REB589936:REB589974 QUF589936:QUF589974 QKJ589936:QKJ589974 QAN589936:QAN589974 PQR589936:PQR589974 PGV589936:PGV589974 OWZ589936:OWZ589974 OND589936:OND589974 ODH589936:ODH589974 NTL589936:NTL589974 NJP589936:NJP589974 MZT589936:MZT589974 MPX589936:MPX589974 MGB589936:MGB589974 LWF589936:LWF589974 LMJ589936:LMJ589974 LCN589936:LCN589974 KSR589936:KSR589974 KIV589936:KIV589974 JYZ589936:JYZ589974 JPD589936:JPD589974 JFH589936:JFH589974 IVL589936:IVL589974 ILP589936:ILP589974 IBT589936:IBT589974 HRX589936:HRX589974 HIB589936:HIB589974 GYF589936:GYF589974 GOJ589936:GOJ589974 GEN589936:GEN589974 FUR589936:FUR589974 FKV589936:FKV589974 FAZ589936:FAZ589974 ERD589936:ERD589974 EHH589936:EHH589974 DXL589936:DXL589974 DNP589936:DNP589974 DDT589936:DDT589974 CTX589936:CTX589974 CKB589936:CKB589974 CAF589936:CAF589974 BQJ589936:BQJ589974 BGN589936:BGN589974 AWR589936:AWR589974 AMV589936:AMV589974 ACZ589936:ACZ589974 TD589936:TD589974 JH589936:JH589974 L589936:L589974 WVT524400:WVT524438 WLX524400:WLX524438 WCB524400:WCB524438 VSF524400:VSF524438 VIJ524400:VIJ524438 UYN524400:UYN524438 UOR524400:UOR524438 UEV524400:UEV524438 TUZ524400:TUZ524438 TLD524400:TLD524438 TBH524400:TBH524438 SRL524400:SRL524438 SHP524400:SHP524438 RXT524400:RXT524438 RNX524400:RNX524438 REB524400:REB524438 QUF524400:QUF524438 QKJ524400:QKJ524438 QAN524400:QAN524438 PQR524400:PQR524438 PGV524400:PGV524438 OWZ524400:OWZ524438 OND524400:OND524438 ODH524400:ODH524438 NTL524400:NTL524438 NJP524400:NJP524438 MZT524400:MZT524438 MPX524400:MPX524438 MGB524400:MGB524438 LWF524400:LWF524438 LMJ524400:LMJ524438 LCN524400:LCN524438 KSR524400:KSR524438 KIV524400:KIV524438 JYZ524400:JYZ524438 JPD524400:JPD524438 JFH524400:JFH524438 IVL524400:IVL524438 ILP524400:ILP524438 IBT524400:IBT524438 HRX524400:HRX524438 HIB524400:HIB524438 GYF524400:GYF524438 GOJ524400:GOJ524438 GEN524400:GEN524438 FUR524400:FUR524438 FKV524400:FKV524438 FAZ524400:FAZ524438 ERD524400:ERD524438 EHH524400:EHH524438 DXL524400:DXL524438 DNP524400:DNP524438 DDT524400:DDT524438 CTX524400:CTX524438 CKB524400:CKB524438 CAF524400:CAF524438 BQJ524400:BQJ524438 BGN524400:BGN524438 AWR524400:AWR524438 AMV524400:AMV524438 ACZ524400:ACZ524438 TD524400:TD524438 JH524400:JH524438 L524400:L524438 WVT458864:WVT458902 WLX458864:WLX458902 WCB458864:WCB458902 VSF458864:VSF458902 VIJ458864:VIJ458902 UYN458864:UYN458902 UOR458864:UOR458902 UEV458864:UEV458902 TUZ458864:TUZ458902 TLD458864:TLD458902 TBH458864:TBH458902 SRL458864:SRL458902 SHP458864:SHP458902 RXT458864:RXT458902 RNX458864:RNX458902 REB458864:REB458902 QUF458864:QUF458902 QKJ458864:QKJ458902 QAN458864:QAN458902 PQR458864:PQR458902 PGV458864:PGV458902 OWZ458864:OWZ458902 OND458864:OND458902 ODH458864:ODH458902 NTL458864:NTL458902 NJP458864:NJP458902 MZT458864:MZT458902 MPX458864:MPX458902 MGB458864:MGB458902 LWF458864:LWF458902 LMJ458864:LMJ458902 LCN458864:LCN458902 KSR458864:KSR458902 KIV458864:KIV458902 JYZ458864:JYZ458902 JPD458864:JPD458902 JFH458864:JFH458902 IVL458864:IVL458902 ILP458864:ILP458902 IBT458864:IBT458902 HRX458864:HRX458902 HIB458864:HIB458902 GYF458864:GYF458902 GOJ458864:GOJ458902 GEN458864:GEN458902 FUR458864:FUR458902 FKV458864:FKV458902 FAZ458864:FAZ458902 ERD458864:ERD458902 EHH458864:EHH458902 DXL458864:DXL458902 DNP458864:DNP458902 DDT458864:DDT458902 CTX458864:CTX458902 CKB458864:CKB458902 CAF458864:CAF458902 BQJ458864:BQJ458902 BGN458864:BGN458902 AWR458864:AWR458902 AMV458864:AMV458902 ACZ458864:ACZ458902 TD458864:TD458902 JH458864:JH458902 L458864:L458902 WVT393328:WVT393366 WLX393328:WLX393366 WCB393328:WCB393366 VSF393328:VSF393366 VIJ393328:VIJ393366 UYN393328:UYN393366 UOR393328:UOR393366 UEV393328:UEV393366 TUZ393328:TUZ393366 TLD393328:TLD393366 TBH393328:TBH393366 SRL393328:SRL393366 SHP393328:SHP393366 RXT393328:RXT393366 RNX393328:RNX393366 REB393328:REB393366 QUF393328:QUF393366 QKJ393328:QKJ393366 QAN393328:QAN393366 PQR393328:PQR393366 PGV393328:PGV393366 OWZ393328:OWZ393366 OND393328:OND393366 ODH393328:ODH393366 NTL393328:NTL393366 NJP393328:NJP393366 MZT393328:MZT393366 MPX393328:MPX393366 MGB393328:MGB393366 LWF393328:LWF393366 LMJ393328:LMJ393366 LCN393328:LCN393366 KSR393328:KSR393366 KIV393328:KIV393366 JYZ393328:JYZ393366 JPD393328:JPD393366 JFH393328:JFH393366 IVL393328:IVL393366 ILP393328:ILP393366 IBT393328:IBT393366 HRX393328:HRX393366 HIB393328:HIB393366 GYF393328:GYF393366 GOJ393328:GOJ393366 GEN393328:GEN393366 FUR393328:FUR393366 FKV393328:FKV393366 FAZ393328:FAZ393366 ERD393328:ERD393366 EHH393328:EHH393366 DXL393328:DXL393366 DNP393328:DNP393366 DDT393328:DDT393366 CTX393328:CTX393366 CKB393328:CKB393366 CAF393328:CAF393366 BQJ393328:BQJ393366 BGN393328:BGN393366 AWR393328:AWR393366 AMV393328:AMV393366 ACZ393328:ACZ393366 TD393328:TD393366 JH393328:JH393366 L393328:L393366 WVT327792:WVT327830 WLX327792:WLX327830 WCB327792:WCB327830 VSF327792:VSF327830 VIJ327792:VIJ327830 UYN327792:UYN327830 UOR327792:UOR327830 UEV327792:UEV327830 TUZ327792:TUZ327830 TLD327792:TLD327830 TBH327792:TBH327830 SRL327792:SRL327830 SHP327792:SHP327830 RXT327792:RXT327830 RNX327792:RNX327830 REB327792:REB327830 QUF327792:QUF327830 QKJ327792:QKJ327830 QAN327792:QAN327830 PQR327792:PQR327830 PGV327792:PGV327830 OWZ327792:OWZ327830 OND327792:OND327830 ODH327792:ODH327830 NTL327792:NTL327830 NJP327792:NJP327830 MZT327792:MZT327830 MPX327792:MPX327830 MGB327792:MGB327830 LWF327792:LWF327830 LMJ327792:LMJ327830 LCN327792:LCN327830 KSR327792:KSR327830 KIV327792:KIV327830 JYZ327792:JYZ327830 JPD327792:JPD327830 JFH327792:JFH327830 IVL327792:IVL327830 ILP327792:ILP327830 IBT327792:IBT327830 HRX327792:HRX327830 HIB327792:HIB327830 GYF327792:GYF327830 GOJ327792:GOJ327830 GEN327792:GEN327830 FUR327792:FUR327830 FKV327792:FKV327830 FAZ327792:FAZ327830 ERD327792:ERD327830 EHH327792:EHH327830 DXL327792:DXL327830 DNP327792:DNP327830 DDT327792:DDT327830 CTX327792:CTX327830 CKB327792:CKB327830 CAF327792:CAF327830 BQJ327792:BQJ327830 BGN327792:BGN327830 AWR327792:AWR327830 AMV327792:AMV327830 ACZ327792:ACZ327830 TD327792:TD327830 JH327792:JH327830 L327792:L327830 WVT262256:WVT262294 WLX262256:WLX262294 WCB262256:WCB262294 VSF262256:VSF262294 VIJ262256:VIJ262294 UYN262256:UYN262294 UOR262256:UOR262294 UEV262256:UEV262294 TUZ262256:TUZ262294 TLD262256:TLD262294 TBH262256:TBH262294 SRL262256:SRL262294 SHP262256:SHP262294 RXT262256:RXT262294 RNX262256:RNX262294 REB262256:REB262294 QUF262256:QUF262294 QKJ262256:QKJ262294 QAN262256:QAN262294 PQR262256:PQR262294 PGV262256:PGV262294 OWZ262256:OWZ262294 OND262256:OND262294 ODH262256:ODH262294 NTL262256:NTL262294 NJP262256:NJP262294 MZT262256:MZT262294 MPX262256:MPX262294 MGB262256:MGB262294 LWF262256:LWF262294 LMJ262256:LMJ262294 LCN262256:LCN262294 KSR262256:KSR262294 KIV262256:KIV262294 JYZ262256:JYZ262294 JPD262256:JPD262294 JFH262256:JFH262294 IVL262256:IVL262294 ILP262256:ILP262294 IBT262256:IBT262294 HRX262256:HRX262294 HIB262256:HIB262294 GYF262256:GYF262294 GOJ262256:GOJ262294 GEN262256:GEN262294 FUR262256:FUR262294 FKV262256:FKV262294 FAZ262256:FAZ262294 ERD262256:ERD262294 EHH262256:EHH262294 DXL262256:DXL262294 DNP262256:DNP262294 DDT262256:DDT262294 CTX262256:CTX262294 CKB262256:CKB262294 CAF262256:CAF262294 BQJ262256:BQJ262294 BGN262256:BGN262294 AWR262256:AWR262294 AMV262256:AMV262294 ACZ262256:ACZ262294 TD262256:TD262294 JH262256:JH262294 L262256:L262294 WVT196720:WVT196758 WLX196720:WLX196758 WCB196720:WCB196758 VSF196720:VSF196758 VIJ196720:VIJ196758 UYN196720:UYN196758 UOR196720:UOR196758 UEV196720:UEV196758 TUZ196720:TUZ196758 TLD196720:TLD196758 TBH196720:TBH196758 SRL196720:SRL196758 SHP196720:SHP196758 RXT196720:RXT196758 RNX196720:RNX196758 REB196720:REB196758 QUF196720:QUF196758 QKJ196720:QKJ196758 QAN196720:QAN196758 PQR196720:PQR196758 PGV196720:PGV196758 OWZ196720:OWZ196758 OND196720:OND196758 ODH196720:ODH196758 NTL196720:NTL196758 NJP196720:NJP196758 MZT196720:MZT196758 MPX196720:MPX196758 MGB196720:MGB196758 LWF196720:LWF196758 LMJ196720:LMJ196758 LCN196720:LCN196758 KSR196720:KSR196758 KIV196720:KIV196758 JYZ196720:JYZ196758 JPD196720:JPD196758 JFH196720:JFH196758 IVL196720:IVL196758 ILP196720:ILP196758 IBT196720:IBT196758 HRX196720:HRX196758 HIB196720:HIB196758 GYF196720:GYF196758 GOJ196720:GOJ196758 GEN196720:GEN196758 FUR196720:FUR196758 FKV196720:FKV196758 FAZ196720:FAZ196758 ERD196720:ERD196758 EHH196720:EHH196758 DXL196720:DXL196758 DNP196720:DNP196758 DDT196720:DDT196758 CTX196720:CTX196758 CKB196720:CKB196758 CAF196720:CAF196758 BQJ196720:BQJ196758 BGN196720:BGN196758 AWR196720:AWR196758 AMV196720:AMV196758 ACZ196720:ACZ196758 TD196720:TD196758 JH196720:JH196758 L196720:L196758 WVT131184:WVT131222 WLX131184:WLX131222 WCB131184:WCB131222 VSF131184:VSF131222 VIJ131184:VIJ131222 UYN131184:UYN131222 UOR131184:UOR131222 UEV131184:UEV131222 TUZ131184:TUZ131222 TLD131184:TLD131222 TBH131184:TBH131222 SRL131184:SRL131222 SHP131184:SHP131222 RXT131184:RXT131222 RNX131184:RNX131222 REB131184:REB131222 QUF131184:QUF131222 QKJ131184:QKJ131222 QAN131184:QAN131222 PQR131184:PQR131222 PGV131184:PGV131222 OWZ131184:OWZ131222 OND131184:OND131222 ODH131184:ODH131222 NTL131184:NTL131222 NJP131184:NJP131222 MZT131184:MZT131222 MPX131184:MPX131222 MGB131184:MGB131222 LWF131184:LWF131222 LMJ131184:LMJ131222 LCN131184:LCN131222 KSR131184:KSR131222 KIV131184:KIV131222 JYZ131184:JYZ131222 JPD131184:JPD131222 JFH131184:JFH131222 IVL131184:IVL131222 ILP131184:ILP131222 IBT131184:IBT131222 HRX131184:HRX131222 HIB131184:HIB131222 GYF131184:GYF131222 GOJ131184:GOJ131222 GEN131184:GEN131222 FUR131184:FUR131222 FKV131184:FKV131222 FAZ131184:FAZ131222 ERD131184:ERD131222 EHH131184:EHH131222 DXL131184:DXL131222 DNP131184:DNP131222 DDT131184:DDT131222 CTX131184:CTX131222 CKB131184:CKB131222 CAF131184:CAF131222 BQJ131184:BQJ131222 BGN131184:BGN131222 AWR131184:AWR131222 AMV131184:AMV131222 ACZ131184:ACZ131222 TD131184:TD131222 JH131184:JH131222 L131184:L131222 WVT65648:WVT65686 WLX65648:WLX65686 WCB65648:WCB65686 VSF65648:VSF65686 VIJ65648:VIJ65686 UYN65648:UYN65686 UOR65648:UOR65686 UEV65648:UEV65686 TUZ65648:TUZ65686 TLD65648:TLD65686 TBH65648:TBH65686 SRL65648:SRL65686 SHP65648:SHP65686 RXT65648:RXT65686 RNX65648:RNX65686 REB65648:REB65686 QUF65648:QUF65686 QKJ65648:QKJ65686 QAN65648:QAN65686 PQR65648:PQR65686 PGV65648:PGV65686 OWZ65648:OWZ65686 OND65648:OND65686 ODH65648:ODH65686 NTL65648:NTL65686 NJP65648:NJP65686 MZT65648:MZT65686 MPX65648:MPX65686 MGB65648:MGB65686 LWF65648:LWF65686 LMJ65648:LMJ65686 LCN65648:LCN65686 KSR65648:KSR65686 KIV65648:KIV65686 JYZ65648:JYZ65686 JPD65648:JPD65686 JFH65648:JFH65686 IVL65648:IVL65686 ILP65648:ILP65686 IBT65648:IBT65686 HRX65648:HRX65686 HIB65648:HIB65686 GYF65648:GYF65686 GOJ65648:GOJ65686 GEN65648:GEN65686 FUR65648:FUR65686 FKV65648:FKV65686 FAZ65648:FAZ65686 ERD65648:ERD65686 EHH65648:EHH65686 DXL65648:DXL65686 DNP65648:DNP65686 DDT65648:DDT65686 CTX65648:CTX65686 CKB65648:CKB65686 CAF65648:CAF65686 BQJ65648:BQJ65686 BGN65648:BGN65686 AWR65648:AWR65686 AMV65648:AMV65686 ACZ65648:ACZ65686 TD65648:TD65686 JH65648:JH65686 L65648:L65686 WVT93:WVT151 WLX93:WLX151 WCB93:WCB151 VSF93:VSF151 VIJ93:VIJ151 UYN93:UYN151 UOR93:UOR151 UEV93:UEV151 TUZ93:TUZ151 TLD93:TLD151 TBH93:TBH151 SRL93:SRL151 SHP93:SHP151 RXT93:RXT151 RNX93:RNX151 REB93:REB151 QUF93:QUF151 QKJ93:QKJ151 QAN93:QAN151 PQR93:PQR151 PGV93:PGV151 OWZ93:OWZ151 OND93:OND151 ODH93:ODH151 NTL93:NTL151 NJP93:NJP151 MZT93:MZT151 MPX93:MPX151 MGB93:MGB151 LWF93:LWF151 LMJ93:LMJ151 LCN93:LCN151 KSR93:KSR151 KIV93:KIV151 JYZ93:JYZ151 JPD93:JPD151 JFH93:JFH151 IVL93:IVL151 ILP93:ILP151 IBT93:IBT151 HRX93:HRX151 HIB93:HIB151 GYF93:GYF151 GOJ93:GOJ151 GEN93:GEN151 FUR93:FUR151 FKV93:FKV151 FAZ93:FAZ151 ERD93:ERD151 EHH93:EHH151 DXL93:DXL151 DNP93:DNP151 DDT93:DDT151 CTX93:CTX151 CKB93:CKB151 CAF93:CAF151 BQJ93:BQJ151 BGN93:BGN151 AWR93:AWR151 AMV93:AMV151 ACZ93:ACZ151 TD93:TD151 JH93:JH151">
      <formula1>$H$210:$H$215</formula1>
    </dataValidation>
    <dataValidation type="list" allowBlank="1" showInputMessage="1" showErrorMessage="1" sqref="WVS983138:WVS983145 K93:K151 WLW983138:WLW983145 WCA983138:WCA983145 VSE983138:VSE983145 VII983138:VII983145 UYM983138:UYM983145 UOQ983138:UOQ983145 UEU983138:UEU983145 TUY983138:TUY983145 TLC983138:TLC983145 TBG983138:TBG983145 SRK983138:SRK983145 SHO983138:SHO983145 RXS983138:RXS983145 RNW983138:RNW983145 REA983138:REA983145 QUE983138:QUE983145 QKI983138:QKI983145 QAM983138:QAM983145 PQQ983138:PQQ983145 PGU983138:PGU983145 OWY983138:OWY983145 ONC983138:ONC983145 ODG983138:ODG983145 NTK983138:NTK983145 NJO983138:NJO983145 MZS983138:MZS983145 MPW983138:MPW983145 MGA983138:MGA983145 LWE983138:LWE983145 LMI983138:LMI983145 LCM983138:LCM983145 KSQ983138:KSQ983145 KIU983138:KIU983145 JYY983138:JYY983145 JPC983138:JPC983145 JFG983138:JFG983145 IVK983138:IVK983145 ILO983138:ILO983145 IBS983138:IBS983145 HRW983138:HRW983145 HIA983138:HIA983145 GYE983138:GYE983145 GOI983138:GOI983145 GEM983138:GEM983145 FUQ983138:FUQ983145 FKU983138:FKU983145 FAY983138:FAY983145 ERC983138:ERC983145 EHG983138:EHG983145 DXK983138:DXK983145 DNO983138:DNO983145 DDS983138:DDS983145 CTW983138:CTW983145 CKA983138:CKA983145 CAE983138:CAE983145 BQI983138:BQI983145 BGM983138:BGM983145 AWQ983138:AWQ983145 AMU983138:AMU983145 ACY983138:ACY983145 TC983138:TC983145 JG983138:JG983145 K983138:K983145 WVS917602:WVS917609 WLW917602:WLW917609 WCA917602:WCA917609 VSE917602:VSE917609 VII917602:VII917609 UYM917602:UYM917609 UOQ917602:UOQ917609 UEU917602:UEU917609 TUY917602:TUY917609 TLC917602:TLC917609 TBG917602:TBG917609 SRK917602:SRK917609 SHO917602:SHO917609 RXS917602:RXS917609 RNW917602:RNW917609 REA917602:REA917609 QUE917602:QUE917609 QKI917602:QKI917609 QAM917602:QAM917609 PQQ917602:PQQ917609 PGU917602:PGU917609 OWY917602:OWY917609 ONC917602:ONC917609 ODG917602:ODG917609 NTK917602:NTK917609 NJO917602:NJO917609 MZS917602:MZS917609 MPW917602:MPW917609 MGA917602:MGA917609 LWE917602:LWE917609 LMI917602:LMI917609 LCM917602:LCM917609 KSQ917602:KSQ917609 KIU917602:KIU917609 JYY917602:JYY917609 JPC917602:JPC917609 JFG917602:JFG917609 IVK917602:IVK917609 ILO917602:ILO917609 IBS917602:IBS917609 HRW917602:HRW917609 HIA917602:HIA917609 GYE917602:GYE917609 GOI917602:GOI917609 GEM917602:GEM917609 FUQ917602:FUQ917609 FKU917602:FKU917609 FAY917602:FAY917609 ERC917602:ERC917609 EHG917602:EHG917609 DXK917602:DXK917609 DNO917602:DNO917609 DDS917602:DDS917609 CTW917602:CTW917609 CKA917602:CKA917609 CAE917602:CAE917609 BQI917602:BQI917609 BGM917602:BGM917609 AWQ917602:AWQ917609 AMU917602:AMU917609 ACY917602:ACY917609 TC917602:TC917609 JG917602:JG917609 K917602:K917609 WVS852066:WVS852073 WLW852066:WLW852073 WCA852066:WCA852073 VSE852066:VSE852073 VII852066:VII852073 UYM852066:UYM852073 UOQ852066:UOQ852073 UEU852066:UEU852073 TUY852066:TUY852073 TLC852066:TLC852073 TBG852066:TBG852073 SRK852066:SRK852073 SHO852066:SHO852073 RXS852066:RXS852073 RNW852066:RNW852073 REA852066:REA852073 QUE852066:QUE852073 QKI852066:QKI852073 QAM852066:QAM852073 PQQ852066:PQQ852073 PGU852066:PGU852073 OWY852066:OWY852073 ONC852066:ONC852073 ODG852066:ODG852073 NTK852066:NTK852073 NJO852066:NJO852073 MZS852066:MZS852073 MPW852066:MPW852073 MGA852066:MGA852073 LWE852066:LWE852073 LMI852066:LMI852073 LCM852066:LCM852073 KSQ852066:KSQ852073 KIU852066:KIU852073 JYY852066:JYY852073 JPC852066:JPC852073 JFG852066:JFG852073 IVK852066:IVK852073 ILO852066:ILO852073 IBS852066:IBS852073 HRW852066:HRW852073 HIA852066:HIA852073 GYE852066:GYE852073 GOI852066:GOI852073 GEM852066:GEM852073 FUQ852066:FUQ852073 FKU852066:FKU852073 FAY852066:FAY852073 ERC852066:ERC852073 EHG852066:EHG852073 DXK852066:DXK852073 DNO852066:DNO852073 DDS852066:DDS852073 CTW852066:CTW852073 CKA852066:CKA852073 CAE852066:CAE852073 BQI852066:BQI852073 BGM852066:BGM852073 AWQ852066:AWQ852073 AMU852066:AMU852073 ACY852066:ACY852073 TC852066:TC852073 JG852066:JG852073 K852066:K852073 WVS786530:WVS786537 WLW786530:WLW786537 WCA786530:WCA786537 VSE786530:VSE786537 VII786530:VII786537 UYM786530:UYM786537 UOQ786530:UOQ786537 UEU786530:UEU786537 TUY786530:TUY786537 TLC786530:TLC786537 TBG786530:TBG786537 SRK786530:SRK786537 SHO786530:SHO786537 RXS786530:RXS786537 RNW786530:RNW786537 REA786530:REA786537 QUE786530:QUE786537 QKI786530:QKI786537 QAM786530:QAM786537 PQQ786530:PQQ786537 PGU786530:PGU786537 OWY786530:OWY786537 ONC786530:ONC786537 ODG786530:ODG786537 NTK786530:NTK786537 NJO786530:NJO786537 MZS786530:MZS786537 MPW786530:MPW786537 MGA786530:MGA786537 LWE786530:LWE786537 LMI786530:LMI786537 LCM786530:LCM786537 KSQ786530:KSQ786537 KIU786530:KIU786537 JYY786530:JYY786537 JPC786530:JPC786537 JFG786530:JFG786537 IVK786530:IVK786537 ILO786530:ILO786537 IBS786530:IBS786537 HRW786530:HRW786537 HIA786530:HIA786537 GYE786530:GYE786537 GOI786530:GOI786537 GEM786530:GEM786537 FUQ786530:FUQ786537 FKU786530:FKU786537 FAY786530:FAY786537 ERC786530:ERC786537 EHG786530:EHG786537 DXK786530:DXK786537 DNO786530:DNO786537 DDS786530:DDS786537 CTW786530:CTW786537 CKA786530:CKA786537 CAE786530:CAE786537 BQI786530:BQI786537 BGM786530:BGM786537 AWQ786530:AWQ786537 AMU786530:AMU786537 ACY786530:ACY786537 TC786530:TC786537 JG786530:JG786537 K786530:K786537 WVS720994:WVS721001 WLW720994:WLW721001 WCA720994:WCA721001 VSE720994:VSE721001 VII720994:VII721001 UYM720994:UYM721001 UOQ720994:UOQ721001 UEU720994:UEU721001 TUY720994:TUY721001 TLC720994:TLC721001 TBG720994:TBG721001 SRK720994:SRK721001 SHO720994:SHO721001 RXS720994:RXS721001 RNW720994:RNW721001 REA720994:REA721001 QUE720994:QUE721001 QKI720994:QKI721001 QAM720994:QAM721001 PQQ720994:PQQ721001 PGU720994:PGU721001 OWY720994:OWY721001 ONC720994:ONC721001 ODG720994:ODG721001 NTK720994:NTK721001 NJO720994:NJO721001 MZS720994:MZS721001 MPW720994:MPW721001 MGA720994:MGA721001 LWE720994:LWE721001 LMI720994:LMI721001 LCM720994:LCM721001 KSQ720994:KSQ721001 KIU720994:KIU721001 JYY720994:JYY721001 JPC720994:JPC721001 JFG720994:JFG721001 IVK720994:IVK721001 ILO720994:ILO721001 IBS720994:IBS721001 HRW720994:HRW721001 HIA720994:HIA721001 GYE720994:GYE721001 GOI720994:GOI721001 GEM720994:GEM721001 FUQ720994:FUQ721001 FKU720994:FKU721001 FAY720994:FAY721001 ERC720994:ERC721001 EHG720994:EHG721001 DXK720994:DXK721001 DNO720994:DNO721001 DDS720994:DDS721001 CTW720994:CTW721001 CKA720994:CKA721001 CAE720994:CAE721001 BQI720994:BQI721001 BGM720994:BGM721001 AWQ720994:AWQ721001 AMU720994:AMU721001 ACY720994:ACY721001 TC720994:TC721001 JG720994:JG721001 K720994:K721001 WVS655458:WVS655465 WLW655458:WLW655465 WCA655458:WCA655465 VSE655458:VSE655465 VII655458:VII655465 UYM655458:UYM655465 UOQ655458:UOQ655465 UEU655458:UEU655465 TUY655458:TUY655465 TLC655458:TLC655465 TBG655458:TBG655465 SRK655458:SRK655465 SHO655458:SHO655465 RXS655458:RXS655465 RNW655458:RNW655465 REA655458:REA655465 QUE655458:QUE655465 QKI655458:QKI655465 QAM655458:QAM655465 PQQ655458:PQQ655465 PGU655458:PGU655465 OWY655458:OWY655465 ONC655458:ONC655465 ODG655458:ODG655465 NTK655458:NTK655465 NJO655458:NJO655465 MZS655458:MZS655465 MPW655458:MPW655465 MGA655458:MGA655465 LWE655458:LWE655465 LMI655458:LMI655465 LCM655458:LCM655465 KSQ655458:KSQ655465 KIU655458:KIU655465 JYY655458:JYY655465 JPC655458:JPC655465 JFG655458:JFG655465 IVK655458:IVK655465 ILO655458:ILO655465 IBS655458:IBS655465 HRW655458:HRW655465 HIA655458:HIA655465 GYE655458:GYE655465 GOI655458:GOI655465 GEM655458:GEM655465 FUQ655458:FUQ655465 FKU655458:FKU655465 FAY655458:FAY655465 ERC655458:ERC655465 EHG655458:EHG655465 DXK655458:DXK655465 DNO655458:DNO655465 DDS655458:DDS655465 CTW655458:CTW655465 CKA655458:CKA655465 CAE655458:CAE655465 BQI655458:BQI655465 BGM655458:BGM655465 AWQ655458:AWQ655465 AMU655458:AMU655465 ACY655458:ACY655465 TC655458:TC655465 JG655458:JG655465 K655458:K655465 WVS589922:WVS589929 WLW589922:WLW589929 WCA589922:WCA589929 VSE589922:VSE589929 VII589922:VII589929 UYM589922:UYM589929 UOQ589922:UOQ589929 UEU589922:UEU589929 TUY589922:TUY589929 TLC589922:TLC589929 TBG589922:TBG589929 SRK589922:SRK589929 SHO589922:SHO589929 RXS589922:RXS589929 RNW589922:RNW589929 REA589922:REA589929 QUE589922:QUE589929 QKI589922:QKI589929 QAM589922:QAM589929 PQQ589922:PQQ589929 PGU589922:PGU589929 OWY589922:OWY589929 ONC589922:ONC589929 ODG589922:ODG589929 NTK589922:NTK589929 NJO589922:NJO589929 MZS589922:MZS589929 MPW589922:MPW589929 MGA589922:MGA589929 LWE589922:LWE589929 LMI589922:LMI589929 LCM589922:LCM589929 KSQ589922:KSQ589929 KIU589922:KIU589929 JYY589922:JYY589929 JPC589922:JPC589929 JFG589922:JFG589929 IVK589922:IVK589929 ILO589922:ILO589929 IBS589922:IBS589929 HRW589922:HRW589929 HIA589922:HIA589929 GYE589922:GYE589929 GOI589922:GOI589929 GEM589922:GEM589929 FUQ589922:FUQ589929 FKU589922:FKU589929 FAY589922:FAY589929 ERC589922:ERC589929 EHG589922:EHG589929 DXK589922:DXK589929 DNO589922:DNO589929 DDS589922:DDS589929 CTW589922:CTW589929 CKA589922:CKA589929 CAE589922:CAE589929 BQI589922:BQI589929 BGM589922:BGM589929 AWQ589922:AWQ589929 AMU589922:AMU589929 ACY589922:ACY589929 TC589922:TC589929 JG589922:JG589929 K589922:K589929 WVS524386:WVS524393 WLW524386:WLW524393 WCA524386:WCA524393 VSE524386:VSE524393 VII524386:VII524393 UYM524386:UYM524393 UOQ524386:UOQ524393 UEU524386:UEU524393 TUY524386:TUY524393 TLC524386:TLC524393 TBG524386:TBG524393 SRK524386:SRK524393 SHO524386:SHO524393 RXS524386:RXS524393 RNW524386:RNW524393 REA524386:REA524393 QUE524386:QUE524393 QKI524386:QKI524393 QAM524386:QAM524393 PQQ524386:PQQ524393 PGU524386:PGU524393 OWY524386:OWY524393 ONC524386:ONC524393 ODG524386:ODG524393 NTK524386:NTK524393 NJO524386:NJO524393 MZS524386:MZS524393 MPW524386:MPW524393 MGA524386:MGA524393 LWE524386:LWE524393 LMI524386:LMI524393 LCM524386:LCM524393 KSQ524386:KSQ524393 KIU524386:KIU524393 JYY524386:JYY524393 JPC524386:JPC524393 JFG524386:JFG524393 IVK524386:IVK524393 ILO524386:ILO524393 IBS524386:IBS524393 HRW524386:HRW524393 HIA524386:HIA524393 GYE524386:GYE524393 GOI524386:GOI524393 GEM524386:GEM524393 FUQ524386:FUQ524393 FKU524386:FKU524393 FAY524386:FAY524393 ERC524386:ERC524393 EHG524386:EHG524393 DXK524386:DXK524393 DNO524386:DNO524393 DDS524386:DDS524393 CTW524386:CTW524393 CKA524386:CKA524393 CAE524386:CAE524393 BQI524386:BQI524393 BGM524386:BGM524393 AWQ524386:AWQ524393 AMU524386:AMU524393 ACY524386:ACY524393 TC524386:TC524393 JG524386:JG524393 K524386:K524393 WVS458850:WVS458857 WLW458850:WLW458857 WCA458850:WCA458857 VSE458850:VSE458857 VII458850:VII458857 UYM458850:UYM458857 UOQ458850:UOQ458857 UEU458850:UEU458857 TUY458850:TUY458857 TLC458850:TLC458857 TBG458850:TBG458857 SRK458850:SRK458857 SHO458850:SHO458857 RXS458850:RXS458857 RNW458850:RNW458857 REA458850:REA458857 QUE458850:QUE458857 QKI458850:QKI458857 QAM458850:QAM458857 PQQ458850:PQQ458857 PGU458850:PGU458857 OWY458850:OWY458857 ONC458850:ONC458857 ODG458850:ODG458857 NTK458850:NTK458857 NJO458850:NJO458857 MZS458850:MZS458857 MPW458850:MPW458857 MGA458850:MGA458857 LWE458850:LWE458857 LMI458850:LMI458857 LCM458850:LCM458857 KSQ458850:KSQ458857 KIU458850:KIU458857 JYY458850:JYY458857 JPC458850:JPC458857 JFG458850:JFG458857 IVK458850:IVK458857 ILO458850:ILO458857 IBS458850:IBS458857 HRW458850:HRW458857 HIA458850:HIA458857 GYE458850:GYE458857 GOI458850:GOI458857 GEM458850:GEM458857 FUQ458850:FUQ458857 FKU458850:FKU458857 FAY458850:FAY458857 ERC458850:ERC458857 EHG458850:EHG458857 DXK458850:DXK458857 DNO458850:DNO458857 DDS458850:DDS458857 CTW458850:CTW458857 CKA458850:CKA458857 CAE458850:CAE458857 BQI458850:BQI458857 BGM458850:BGM458857 AWQ458850:AWQ458857 AMU458850:AMU458857 ACY458850:ACY458857 TC458850:TC458857 JG458850:JG458857 K458850:K458857 WVS393314:WVS393321 WLW393314:WLW393321 WCA393314:WCA393321 VSE393314:VSE393321 VII393314:VII393321 UYM393314:UYM393321 UOQ393314:UOQ393321 UEU393314:UEU393321 TUY393314:TUY393321 TLC393314:TLC393321 TBG393314:TBG393321 SRK393314:SRK393321 SHO393314:SHO393321 RXS393314:RXS393321 RNW393314:RNW393321 REA393314:REA393321 QUE393314:QUE393321 QKI393314:QKI393321 QAM393314:QAM393321 PQQ393314:PQQ393321 PGU393314:PGU393321 OWY393314:OWY393321 ONC393314:ONC393321 ODG393314:ODG393321 NTK393314:NTK393321 NJO393314:NJO393321 MZS393314:MZS393321 MPW393314:MPW393321 MGA393314:MGA393321 LWE393314:LWE393321 LMI393314:LMI393321 LCM393314:LCM393321 KSQ393314:KSQ393321 KIU393314:KIU393321 JYY393314:JYY393321 JPC393314:JPC393321 JFG393314:JFG393321 IVK393314:IVK393321 ILO393314:ILO393321 IBS393314:IBS393321 HRW393314:HRW393321 HIA393314:HIA393321 GYE393314:GYE393321 GOI393314:GOI393321 GEM393314:GEM393321 FUQ393314:FUQ393321 FKU393314:FKU393321 FAY393314:FAY393321 ERC393314:ERC393321 EHG393314:EHG393321 DXK393314:DXK393321 DNO393314:DNO393321 DDS393314:DDS393321 CTW393314:CTW393321 CKA393314:CKA393321 CAE393314:CAE393321 BQI393314:BQI393321 BGM393314:BGM393321 AWQ393314:AWQ393321 AMU393314:AMU393321 ACY393314:ACY393321 TC393314:TC393321 JG393314:JG393321 K393314:K393321 WVS327778:WVS327785 WLW327778:WLW327785 WCA327778:WCA327785 VSE327778:VSE327785 VII327778:VII327785 UYM327778:UYM327785 UOQ327778:UOQ327785 UEU327778:UEU327785 TUY327778:TUY327785 TLC327778:TLC327785 TBG327778:TBG327785 SRK327778:SRK327785 SHO327778:SHO327785 RXS327778:RXS327785 RNW327778:RNW327785 REA327778:REA327785 QUE327778:QUE327785 QKI327778:QKI327785 QAM327778:QAM327785 PQQ327778:PQQ327785 PGU327778:PGU327785 OWY327778:OWY327785 ONC327778:ONC327785 ODG327778:ODG327785 NTK327778:NTK327785 NJO327778:NJO327785 MZS327778:MZS327785 MPW327778:MPW327785 MGA327778:MGA327785 LWE327778:LWE327785 LMI327778:LMI327785 LCM327778:LCM327785 KSQ327778:KSQ327785 KIU327778:KIU327785 JYY327778:JYY327785 JPC327778:JPC327785 JFG327778:JFG327785 IVK327778:IVK327785 ILO327778:ILO327785 IBS327778:IBS327785 HRW327778:HRW327785 HIA327778:HIA327785 GYE327778:GYE327785 GOI327778:GOI327785 GEM327778:GEM327785 FUQ327778:FUQ327785 FKU327778:FKU327785 FAY327778:FAY327785 ERC327778:ERC327785 EHG327778:EHG327785 DXK327778:DXK327785 DNO327778:DNO327785 DDS327778:DDS327785 CTW327778:CTW327785 CKA327778:CKA327785 CAE327778:CAE327785 BQI327778:BQI327785 BGM327778:BGM327785 AWQ327778:AWQ327785 AMU327778:AMU327785 ACY327778:ACY327785 TC327778:TC327785 JG327778:JG327785 K327778:K327785 WVS262242:WVS262249 WLW262242:WLW262249 WCA262242:WCA262249 VSE262242:VSE262249 VII262242:VII262249 UYM262242:UYM262249 UOQ262242:UOQ262249 UEU262242:UEU262249 TUY262242:TUY262249 TLC262242:TLC262249 TBG262242:TBG262249 SRK262242:SRK262249 SHO262242:SHO262249 RXS262242:RXS262249 RNW262242:RNW262249 REA262242:REA262249 QUE262242:QUE262249 QKI262242:QKI262249 QAM262242:QAM262249 PQQ262242:PQQ262249 PGU262242:PGU262249 OWY262242:OWY262249 ONC262242:ONC262249 ODG262242:ODG262249 NTK262242:NTK262249 NJO262242:NJO262249 MZS262242:MZS262249 MPW262242:MPW262249 MGA262242:MGA262249 LWE262242:LWE262249 LMI262242:LMI262249 LCM262242:LCM262249 KSQ262242:KSQ262249 KIU262242:KIU262249 JYY262242:JYY262249 JPC262242:JPC262249 JFG262242:JFG262249 IVK262242:IVK262249 ILO262242:ILO262249 IBS262242:IBS262249 HRW262242:HRW262249 HIA262242:HIA262249 GYE262242:GYE262249 GOI262242:GOI262249 GEM262242:GEM262249 FUQ262242:FUQ262249 FKU262242:FKU262249 FAY262242:FAY262249 ERC262242:ERC262249 EHG262242:EHG262249 DXK262242:DXK262249 DNO262242:DNO262249 DDS262242:DDS262249 CTW262242:CTW262249 CKA262242:CKA262249 CAE262242:CAE262249 BQI262242:BQI262249 BGM262242:BGM262249 AWQ262242:AWQ262249 AMU262242:AMU262249 ACY262242:ACY262249 TC262242:TC262249 JG262242:JG262249 K262242:K262249 WVS196706:WVS196713 WLW196706:WLW196713 WCA196706:WCA196713 VSE196706:VSE196713 VII196706:VII196713 UYM196706:UYM196713 UOQ196706:UOQ196713 UEU196706:UEU196713 TUY196706:TUY196713 TLC196706:TLC196713 TBG196706:TBG196713 SRK196706:SRK196713 SHO196706:SHO196713 RXS196706:RXS196713 RNW196706:RNW196713 REA196706:REA196713 QUE196706:QUE196713 QKI196706:QKI196713 QAM196706:QAM196713 PQQ196706:PQQ196713 PGU196706:PGU196713 OWY196706:OWY196713 ONC196706:ONC196713 ODG196706:ODG196713 NTK196706:NTK196713 NJO196706:NJO196713 MZS196706:MZS196713 MPW196706:MPW196713 MGA196706:MGA196713 LWE196706:LWE196713 LMI196706:LMI196713 LCM196706:LCM196713 KSQ196706:KSQ196713 KIU196706:KIU196713 JYY196706:JYY196713 JPC196706:JPC196713 JFG196706:JFG196713 IVK196706:IVK196713 ILO196706:ILO196713 IBS196706:IBS196713 HRW196706:HRW196713 HIA196706:HIA196713 GYE196706:GYE196713 GOI196706:GOI196713 GEM196706:GEM196713 FUQ196706:FUQ196713 FKU196706:FKU196713 FAY196706:FAY196713 ERC196706:ERC196713 EHG196706:EHG196713 DXK196706:DXK196713 DNO196706:DNO196713 DDS196706:DDS196713 CTW196706:CTW196713 CKA196706:CKA196713 CAE196706:CAE196713 BQI196706:BQI196713 BGM196706:BGM196713 AWQ196706:AWQ196713 AMU196706:AMU196713 ACY196706:ACY196713 TC196706:TC196713 JG196706:JG196713 K196706:K196713 WVS131170:WVS131177 WLW131170:WLW131177 WCA131170:WCA131177 VSE131170:VSE131177 VII131170:VII131177 UYM131170:UYM131177 UOQ131170:UOQ131177 UEU131170:UEU131177 TUY131170:TUY131177 TLC131170:TLC131177 TBG131170:TBG131177 SRK131170:SRK131177 SHO131170:SHO131177 RXS131170:RXS131177 RNW131170:RNW131177 REA131170:REA131177 QUE131170:QUE131177 QKI131170:QKI131177 QAM131170:QAM131177 PQQ131170:PQQ131177 PGU131170:PGU131177 OWY131170:OWY131177 ONC131170:ONC131177 ODG131170:ODG131177 NTK131170:NTK131177 NJO131170:NJO131177 MZS131170:MZS131177 MPW131170:MPW131177 MGA131170:MGA131177 LWE131170:LWE131177 LMI131170:LMI131177 LCM131170:LCM131177 KSQ131170:KSQ131177 KIU131170:KIU131177 JYY131170:JYY131177 JPC131170:JPC131177 JFG131170:JFG131177 IVK131170:IVK131177 ILO131170:ILO131177 IBS131170:IBS131177 HRW131170:HRW131177 HIA131170:HIA131177 GYE131170:GYE131177 GOI131170:GOI131177 GEM131170:GEM131177 FUQ131170:FUQ131177 FKU131170:FKU131177 FAY131170:FAY131177 ERC131170:ERC131177 EHG131170:EHG131177 DXK131170:DXK131177 DNO131170:DNO131177 DDS131170:DDS131177 CTW131170:CTW131177 CKA131170:CKA131177 CAE131170:CAE131177 BQI131170:BQI131177 BGM131170:BGM131177 AWQ131170:AWQ131177 AMU131170:AMU131177 ACY131170:ACY131177 TC131170:TC131177 JG131170:JG131177 K131170:K131177 WVS65634:WVS65641 WLW65634:WLW65641 WCA65634:WCA65641 VSE65634:VSE65641 VII65634:VII65641 UYM65634:UYM65641 UOQ65634:UOQ65641 UEU65634:UEU65641 TUY65634:TUY65641 TLC65634:TLC65641 TBG65634:TBG65641 SRK65634:SRK65641 SHO65634:SHO65641 RXS65634:RXS65641 RNW65634:RNW65641 REA65634:REA65641 QUE65634:QUE65641 QKI65634:QKI65641 QAM65634:QAM65641 PQQ65634:PQQ65641 PGU65634:PGU65641 OWY65634:OWY65641 ONC65634:ONC65641 ODG65634:ODG65641 NTK65634:NTK65641 NJO65634:NJO65641 MZS65634:MZS65641 MPW65634:MPW65641 MGA65634:MGA65641 LWE65634:LWE65641 LMI65634:LMI65641 LCM65634:LCM65641 KSQ65634:KSQ65641 KIU65634:KIU65641 JYY65634:JYY65641 JPC65634:JPC65641 JFG65634:JFG65641 IVK65634:IVK65641 ILO65634:ILO65641 IBS65634:IBS65641 HRW65634:HRW65641 HIA65634:HIA65641 GYE65634:GYE65641 GOI65634:GOI65641 GEM65634:GEM65641 FUQ65634:FUQ65641 FKU65634:FKU65641 FAY65634:FAY65641 ERC65634:ERC65641 EHG65634:EHG65641 DXK65634:DXK65641 DNO65634:DNO65641 DDS65634:DDS65641 CTW65634:CTW65641 CKA65634:CKA65641 CAE65634:CAE65641 BQI65634:BQI65641 BGM65634:BGM65641 AWQ65634:AWQ65641 AMU65634:AMU65641 ACY65634:ACY65641 TC65634:TC65641 JG65634:JG65641 K65634:K65641 WVS87 WLW87 WCA87 VSE87 VII87 UYM87 UOQ87 UEU87 TUY87 TLC87 TBG87 SRK87 SHO87 RXS87 RNW87 REA87 QUE87 QKI87 QAM87 PQQ87 PGU87 OWY87 ONC87 ODG87 NTK87 NJO87 MZS87 MPW87 MGA87 LWE87 LMI87 LCM87 KSQ87 KIU87 JYY87 JPC87 JFG87 IVK87 ILO87 IBS87 HRW87 HIA87 GYE87 GOI87 GEM87 FUQ87 FKU87 FAY87 ERC87 EHG87 DXK87 DNO87 DDS87 CTW87 CKA87 CAE87 BQI87 BGM87 AWQ87 AMU87 ACY87 TC87 JG87 K87 WVS983152:WVS983190 WLW983152:WLW983190 WCA983152:WCA983190 VSE983152:VSE983190 VII983152:VII983190 UYM983152:UYM983190 UOQ983152:UOQ983190 UEU983152:UEU983190 TUY983152:TUY983190 TLC983152:TLC983190 TBG983152:TBG983190 SRK983152:SRK983190 SHO983152:SHO983190 RXS983152:RXS983190 RNW983152:RNW983190 REA983152:REA983190 QUE983152:QUE983190 QKI983152:QKI983190 QAM983152:QAM983190 PQQ983152:PQQ983190 PGU983152:PGU983190 OWY983152:OWY983190 ONC983152:ONC983190 ODG983152:ODG983190 NTK983152:NTK983190 NJO983152:NJO983190 MZS983152:MZS983190 MPW983152:MPW983190 MGA983152:MGA983190 LWE983152:LWE983190 LMI983152:LMI983190 LCM983152:LCM983190 KSQ983152:KSQ983190 KIU983152:KIU983190 JYY983152:JYY983190 JPC983152:JPC983190 JFG983152:JFG983190 IVK983152:IVK983190 ILO983152:ILO983190 IBS983152:IBS983190 HRW983152:HRW983190 HIA983152:HIA983190 GYE983152:GYE983190 GOI983152:GOI983190 GEM983152:GEM983190 FUQ983152:FUQ983190 FKU983152:FKU983190 FAY983152:FAY983190 ERC983152:ERC983190 EHG983152:EHG983190 DXK983152:DXK983190 DNO983152:DNO983190 DDS983152:DDS983190 CTW983152:CTW983190 CKA983152:CKA983190 CAE983152:CAE983190 BQI983152:BQI983190 BGM983152:BGM983190 AWQ983152:AWQ983190 AMU983152:AMU983190 ACY983152:ACY983190 TC983152:TC983190 JG983152:JG983190 K983152:K983190 WVS917616:WVS917654 WLW917616:WLW917654 WCA917616:WCA917654 VSE917616:VSE917654 VII917616:VII917654 UYM917616:UYM917654 UOQ917616:UOQ917654 UEU917616:UEU917654 TUY917616:TUY917654 TLC917616:TLC917654 TBG917616:TBG917654 SRK917616:SRK917654 SHO917616:SHO917654 RXS917616:RXS917654 RNW917616:RNW917654 REA917616:REA917654 QUE917616:QUE917654 QKI917616:QKI917654 QAM917616:QAM917654 PQQ917616:PQQ917654 PGU917616:PGU917654 OWY917616:OWY917654 ONC917616:ONC917654 ODG917616:ODG917654 NTK917616:NTK917654 NJO917616:NJO917654 MZS917616:MZS917654 MPW917616:MPW917654 MGA917616:MGA917654 LWE917616:LWE917654 LMI917616:LMI917654 LCM917616:LCM917654 KSQ917616:KSQ917654 KIU917616:KIU917654 JYY917616:JYY917654 JPC917616:JPC917654 JFG917616:JFG917654 IVK917616:IVK917654 ILO917616:ILO917654 IBS917616:IBS917654 HRW917616:HRW917654 HIA917616:HIA917654 GYE917616:GYE917654 GOI917616:GOI917654 GEM917616:GEM917654 FUQ917616:FUQ917654 FKU917616:FKU917654 FAY917616:FAY917654 ERC917616:ERC917654 EHG917616:EHG917654 DXK917616:DXK917654 DNO917616:DNO917654 DDS917616:DDS917654 CTW917616:CTW917654 CKA917616:CKA917654 CAE917616:CAE917654 BQI917616:BQI917654 BGM917616:BGM917654 AWQ917616:AWQ917654 AMU917616:AMU917654 ACY917616:ACY917654 TC917616:TC917654 JG917616:JG917654 K917616:K917654 WVS852080:WVS852118 WLW852080:WLW852118 WCA852080:WCA852118 VSE852080:VSE852118 VII852080:VII852118 UYM852080:UYM852118 UOQ852080:UOQ852118 UEU852080:UEU852118 TUY852080:TUY852118 TLC852080:TLC852118 TBG852080:TBG852118 SRK852080:SRK852118 SHO852080:SHO852118 RXS852080:RXS852118 RNW852080:RNW852118 REA852080:REA852118 QUE852080:QUE852118 QKI852080:QKI852118 QAM852080:QAM852118 PQQ852080:PQQ852118 PGU852080:PGU852118 OWY852080:OWY852118 ONC852080:ONC852118 ODG852080:ODG852118 NTK852080:NTK852118 NJO852080:NJO852118 MZS852080:MZS852118 MPW852080:MPW852118 MGA852080:MGA852118 LWE852080:LWE852118 LMI852080:LMI852118 LCM852080:LCM852118 KSQ852080:KSQ852118 KIU852080:KIU852118 JYY852080:JYY852118 JPC852080:JPC852118 JFG852080:JFG852118 IVK852080:IVK852118 ILO852080:ILO852118 IBS852080:IBS852118 HRW852080:HRW852118 HIA852080:HIA852118 GYE852080:GYE852118 GOI852080:GOI852118 GEM852080:GEM852118 FUQ852080:FUQ852118 FKU852080:FKU852118 FAY852080:FAY852118 ERC852080:ERC852118 EHG852080:EHG852118 DXK852080:DXK852118 DNO852080:DNO852118 DDS852080:DDS852118 CTW852080:CTW852118 CKA852080:CKA852118 CAE852080:CAE852118 BQI852080:BQI852118 BGM852080:BGM852118 AWQ852080:AWQ852118 AMU852080:AMU852118 ACY852080:ACY852118 TC852080:TC852118 JG852080:JG852118 K852080:K852118 WVS786544:WVS786582 WLW786544:WLW786582 WCA786544:WCA786582 VSE786544:VSE786582 VII786544:VII786582 UYM786544:UYM786582 UOQ786544:UOQ786582 UEU786544:UEU786582 TUY786544:TUY786582 TLC786544:TLC786582 TBG786544:TBG786582 SRK786544:SRK786582 SHO786544:SHO786582 RXS786544:RXS786582 RNW786544:RNW786582 REA786544:REA786582 QUE786544:QUE786582 QKI786544:QKI786582 QAM786544:QAM786582 PQQ786544:PQQ786582 PGU786544:PGU786582 OWY786544:OWY786582 ONC786544:ONC786582 ODG786544:ODG786582 NTK786544:NTK786582 NJO786544:NJO786582 MZS786544:MZS786582 MPW786544:MPW786582 MGA786544:MGA786582 LWE786544:LWE786582 LMI786544:LMI786582 LCM786544:LCM786582 KSQ786544:KSQ786582 KIU786544:KIU786582 JYY786544:JYY786582 JPC786544:JPC786582 JFG786544:JFG786582 IVK786544:IVK786582 ILO786544:ILO786582 IBS786544:IBS786582 HRW786544:HRW786582 HIA786544:HIA786582 GYE786544:GYE786582 GOI786544:GOI786582 GEM786544:GEM786582 FUQ786544:FUQ786582 FKU786544:FKU786582 FAY786544:FAY786582 ERC786544:ERC786582 EHG786544:EHG786582 DXK786544:DXK786582 DNO786544:DNO786582 DDS786544:DDS786582 CTW786544:CTW786582 CKA786544:CKA786582 CAE786544:CAE786582 BQI786544:BQI786582 BGM786544:BGM786582 AWQ786544:AWQ786582 AMU786544:AMU786582 ACY786544:ACY786582 TC786544:TC786582 JG786544:JG786582 K786544:K786582 WVS721008:WVS721046 WLW721008:WLW721046 WCA721008:WCA721046 VSE721008:VSE721046 VII721008:VII721046 UYM721008:UYM721046 UOQ721008:UOQ721046 UEU721008:UEU721046 TUY721008:TUY721046 TLC721008:TLC721046 TBG721008:TBG721046 SRK721008:SRK721046 SHO721008:SHO721046 RXS721008:RXS721046 RNW721008:RNW721046 REA721008:REA721046 QUE721008:QUE721046 QKI721008:QKI721046 QAM721008:QAM721046 PQQ721008:PQQ721046 PGU721008:PGU721046 OWY721008:OWY721046 ONC721008:ONC721046 ODG721008:ODG721046 NTK721008:NTK721046 NJO721008:NJO721046 MZS721008:MZS721046 MPW721008:MPW721046 MGA721008:MGA721046 LWE721008:LWE721046 LMI721008:LMI721046 LCM721008:LCM721046 KSQ721008:KSQ721046 KIU721008:KIU721046 JYY721008:JYY721046 JPC721008:JPC721046 JFG721008:JFG721046 IVK721008:IVK721046 ILO721008:ILO721046 IBS721008:IBS721046 HRW721008:HRW721046 HIA721008:HIA721046 GYE721008:GYE721046 GOI721008:GOI721046 GEM721008:GEM721046 FUQ721008:FUQ721046 FKU721008:FKU721046 FAY721008:FAY721046 ERC721008:ERC721046 EHG721008:EHG721046 DXK721008:DXK721046 DNO721008:DNO721046 DDS721008:DDS721046 CTW721008:CTW721046 CKA721008:CKA721046 CAE721008:CAE721046 BQI721008:BQI721046 BGM721008:BGM721046 AWQ721008:AWQ721046 AMU721008:AMU721046 ACY721008:ACY721046 TC721008:TC721046 JG721008:JG721046 K721008:K721046 WVS655472:WVS655510 WLW655472:WLW655510 WCA655472:WCA655510 VSE655472:VSE655510 VII655472:VII655510 UYM655472:UYM655510 UOQ655472:UOQ655510 UEU655472:UEU655510 TUY655472:TUY655510 TLC655472:TLC655510 TBG655472:TBG655510 SRK655472:SRK655510 SHO655472:SHO655510 RXS655472:RXS655510 RNW655472:RNW655510 REA655472:REA655510 QUE655472:QUE655510 QKI655472:QKI655510 QAM655472:QAM655510 PQQ655472:PQQ655510 PGU655472:PGU655510 OWY655472:OWY655510 ONC655472:ONC655510 ODG655472:ODG655510 NTK655472:NTK655510 NJO655472:NJO655510 MZS655472:MZS655510 MPW655472:MPW655510 MGA655472:MGA655510 LWE655472:LWE655510 LMI655472:LMI655510 LCM655472:LCM655510 KSQ655472:KSQ655510 KIU655472:KIU655510 JYY655472:JYY655510 JPC655472:JPC655510 JFG655472:JFG655510 IVK655472:IVK655510 ILO655472:ILO655510 IBS655472:IBS655510 HRW655472:HRW655510 HIA655472:HIA655510 GYE655472:GYE655510 GOI655472:GOI655510 GEM655472:GEM655510 FUQ655472:FUQ655510 FKU655472:FKU655510 FAY655472:FAY655510 ERC655472:ERC655510 EHG655472:EHG655510 DXK655472:DXK655510 DNO655472:DNO655510 DDS655472:DDS655510 CTW655472:CTW655510 CKA655472:CKA655510 CAE655472:CAE655510 BQI655472:BQI655510 BGM655472:BGM655510 AWQ655472:AWQ655510 AMU655472:AMU655510 ACY655472:ACY655510 TC655472:TC655510 JG655472:JG655510 K655472:K655510 WVS589936:WVS589974 WLW589936:WLW589974 WCA589936:WCA589974 VSE589936:VSE589974 VII589936:VII589974 UYM589936:UYM589974 UOQ589936:UOQ589974 UEU589936:UEU589974 TUY589936:TUY589974 TLC589936:TLC589974 TBG589936:TBG589974 SRK589936:SRK589974 SHO589936:SHO589974 RXS589936:RXS589974 RNW589936:RNW589974 REA589936:REA589974 QUE589936:QUE589974 QKI589936:QKI589974 QAM589936:QAM589974 PQQ589936:PQQ589974 PGU589936:PGU589974 OWY589936:OWY589974 ONC589936:ONC589974 ODG589936:ODG589974 NTK589936:NTK589974 NJO589936:NJO589974 MZS589936:MZS589974 MPW589936:MPW589974 MGA589936:MGA589974 LWE589936:LWE589974 LMI589936:LMI589974 LCM589936:LCM589974 KSQ589936:KSQ589974 KIU589936:KIU589974 JYY589936:JYY589974 JPC589936:JPC589974 JFG589936:JFG589974 IVK589936:IVK589974 ILO589936:ILO589974 IBS589936:IBS589974 HRW589936:HRW589974 HIA589936:HIA589974 GYE589936:GYE589974 GOI589936:GOI589974 GEM589936:GEM589974 FUQ589936:FUQ589974 FKU589936:FKU589974 FAY589936:FAY589974 ERC589936:ERC589974 EHG589936:EHG589974 DXK589936:DXK589974 DNO589936:DNO589974 DDS589936:DDS589974 CTW589936:CTW589974 CKA589936:CKA589974 CAE589936:CAE589974 BQI589936:BQI589974 BGM589936:BGM589974 AWQ589936:AWQ589974 AMU589936:AMU589974 ACY589936:ACY589974 TC589936:TC589974 JG589936:JG589974 K589936:K589974 WVS524400:WVS524438 WLW524400:WLW524438 WCA524400:WCA524438 VSE524400:VSE524438 VII524400:VII524438 UYM524400:UYM524438 UOQ524400:UOQ524438 UEU524400:UEU524438 TUY524400:TUY524438 TLC524400:TLC524438 TBG524400:TBG524438 SRK524400:SRK524438 SHO524400:SHO524438 RXS524400:RXS524438 RNW524400:RNW524438 REA524400:REA524438 QUE524400:QUE524438 QKI524400:QKI524438 QAM524400:QAM524438 PQQ524400:PQQ524438 PGU524400:PGU524438 OWY524400:OWY524438 ONC524400:ONC524438 ODG524400:ODG524438 NTK524400:NTK524438 NJO524400:NJO524438 MZS524400:MZS524438 MPW524400:MPW524438 MGA524400:MGA524438 LWE524400:LWE524438 LMI524400:LMI524438 LCM524400:LCM524438 KSQ524400:KSQ524438 KIU524400:KIU524438 JYY524400:JYY524438 JPC524400:JPC524438 JFG524400:JFG524438 IVK524400:IVK524438 ILO524400:ILO524438 IBS524400:IBS524438 HRW524400:HRW524438 HIA524400:HIA524438 GYE524400:GYE524438 GOI524400:GOI524438 GEM524400:GEM524438 FUQ524400:FUQ524438 FKU524400:FKU524438 FAY524400:FAY524438 ERC524400:ERC524438 EHG524400:EHG524438 DXK524400:DXK524438 DNO524400:DNO524438 DDS524400:DDS524438 CTW524400:CTW524438 CKA524400:CKA524438 CAE524400:CAE524438 BQI524400:BQI524438 BGM524400:BGM524438 AWQ524400:AWQ524438 AMU524400:AMU524438 ACY524400:ACY524438 TC524400:TC524438 JG524400:JG524438 K524400:K524438 WVS458864:WVS458902 WLW458864:WLW458902 WCA458864:WCA458902 VSE458864:VSE458902 VII458864:VII458902 UYM458864:UYM458902 UOQ458864:UOQ458902 UEU458864:UEU458902 TUY458864:TUY458902 TLC458864:TLC458902 TBG458864:TBG458902 SRK458864:SRK458902 SHO458864:SHO458902 RXS458864:RXS458902 RNW458864:RNW458902 REA458864:REA458902 QUE458864:QUE458902 QKI458864:QKI458902 QAM458864:QAM458902 PQQ458864:PQQ458902 PGU458864:PGU458902 OWY458864:OWY458902 ONC458864:ONC458902 ODG458864:ODG458902 NTK458864:NTK458902 NJO458864:NJO458902 MZS458864:MZS458902 MPW458864:MPW458902 MGA458864:MGA458902 LWE458864:LWE458902 LMI458864:LMI458902 LCM458864:LCM458902 KSQ458864:KSQ458902 KIU458864:KIU458902 JYY458864:JYY458902 JPC458864:JPC458902 JFG458864:JFG458902 IVK458864:IVK458902 ILO458864:ILO458902 IBS458864:IBS458902 HRW458864:HRW458902 HIA458864:HIA458902 GYE458864:GYE458902 GOI458864:GOI458902 GEM458864:GEM458902 FUQ458864:FUQ458902 FKU458864:FKU458902 FAY458864:FAY458902 ERC458864:ERC458902 EHG458864:EHG458902 DXK458864:DXK458902 DNO458864:DNO458902 DDS458864:DDS458902 CTW458864:CTW458902 CKA458864:CKA458902 CAE458864:CAE458902 BQI458864:BQI458902 BGM458864:BGM458902 AWQ458864:AWQ458902 AMU458864:AMU458902 ACY458864:ACY458902 TC458864:TC458902 JG458864:JG458902 K458864:K458902 WVS393328:WVS393366 WLW393328:WLW393366 WCA393328:WCA393366 VSE393328:VSE393366 VII393328:VII393366 UYM393328:UYM393366 UOQ393328:UOQ393366 UEU393328:UEU393366 TUY393328:TUY393366 TLC393328:TLC393366 TBG393328:TBG393366 SRK393328:SRK393366 SHO393328:SHO393366 RXS393328:RXS393366 RNW393328:RNW393366 REA393328:REA393366 QUE393328:QUE393366 QKI393328:QKI393366 QAM393328:QAM393366 PQQ393328:PQQ393366 PGU393328:PGU393366 OWY393328:OWY393366 ONC393328:ONC393366 ODG393328:ODG393366 NTK393328:NTK393366 NJO393328:NJO393366 MZS393328:MZS393366 MPW393328:MPW393366 MGA393328:MGA393366 LWE393328:LWE393366 LMI393328:LMI393366 LCM393328:LCM393366 KSQ393328:KSQ393366 KIU393328:KIU393366 JYY393328:JYY393366 JPC393328:JPC393366 JFG393328:JFG393366 IVK393328:IVK393366 ILO393328:ILO393366 IBS393328:IBS393366 HRW393328:HRW393366 HIA393328:HIA393366 GYE393328:GYE393366 GOI393328:GOI393366 GEM393328:GEM393366 FUQ393328:FUQ393366 FKU393328:FKU393366 FAY393328:FAY393366 ERC393328:ERC393366 EHG393328:EHG393366 DXK393328:DXK393366 DNO393328:DNO393366 DDS393328:DDS393366 CTW393328:CTW393366 CKA393328:CKA393366 CAE393328:CAE393366 BQI393328:BQI393366 BGM393328:BGM393366 AWQ393328:AWQ393366 AMU393328:AMU393366 ACY393328:ACY393366 TC393328:TC393366 JG393328:JG393366 K393328:K393366 WVS327792:WVS327830 WLW327792:WLW327830 WCA327792:WCA327830 VSE327792:VSE327830 VII327792:VII327830 UYM327792:UYM327830 UOQ327792:UOQ327830 UEU327792:UEU327830 TUY327792:TUY327830 TLC327792:TLC327830 TBG327792:TBG327830 SRK327792:SRK327830 SHO327792:SHO327830 RXS327792:RXS327830 RNW327792:RNW327830 REA327792:REA327830 QUE327792:QUE327830 QKI327792:QKI327830 QAM327792:QAM327830 PQQ327792:PQQ327830 PGU327792:PGU327830 OWY327792:OWY327830 ONC327792:ONC327830 ODG327792:ODG327830 NTK327792:NTK327830 NJO327792:NJO327830 MZS327792:MZS327830 MPW327792:MPW327830 MGA327792:MGA327830 LWE327792:LWE327830 LMI327792:LMI327830 LCM327792:LCM327830 KSQ327792:KSQ327830 KIU327792:KIU327830 JYY327792:JYY327830 JPC327792:JPC327830 JFG327792:JFG327830 IVK327792:IVK327830 ILO327792:ILO327830 IBS327792:IBS327830 HRW327792:HRW327830 HIA327792:HIA327830 GYE327792:GYE327830 GOI327792:GOI327830 GEM327792:GEM327830 FUQ327792:FUQ327830 FKU327792:FKU327830 FAY327792:FAY327830 ERC327792:ERC327830 EHG327792:EHG327830 DXK327792:DXK327830 DNO327792:DNO327830 DDS327792:DDS327830 CTW327792:CTW327830 CKA327792:CKA327830 CAE327792:CAE327830 BQI327792:BQI327830 BGM327792:BGM327830 AWQ327792:AWQ327830 AMU327792:AMU327830 ACY327792:ACY327830 TC327792:TC327830 JG327792:JG327830 K327792:K327830 WVS262256:WVS262294 WLW262256:WLW262294 WCA262256:WCA262294 VSE262256:VSE262294 VII262256:VII262294 UYM262256:UYM262294 UOQ262256:UOQ262294 UEU262256:UEU262294 TUY262256:TUY262294 TLC262256:TLC262294 TBG262256:TBG262294 SRK262256:SRK262294 SHO262256:SHO262294 RXS262256:RXS262294 RNW262256:RNW262294 REA262256:REA262294 QUE262256:QUE262294 QKI262256:QKI262294 QAM262256:QAM262294 PQQ262256:PQQ262294 PGU262256:PGU262294 OWY262256:OWY262294 ONC262256:ONC262294 ODG262256:ODG262294 NTK262256:NTK262294 NJO262256:NJO262294 MZS262256:MZS262294 MPW262256:MPW262294 MGA262256:MGA262294 LWE262256:LWE262294 LMI262256:LMI262294 LCM262256:LCM262294 KSQ262256:KSQ262294 KIU262256:KIU262294 JYY262256:JYY262294 JPC262256:JPC262294 JFG262256:JFG262294 IVK262256:IVK262294 ILO262256:ILO262294 IBS262256:IBS262294 HRW262256:HRW262294 HIA262256:HIA262294 GYE262256:GYE262294 GOI262256:GOI262294 GEM262256:GEM262294 FUQ262256:FUQ262294 FKU262256:FKU262294 FAY262256:FAY262294 ERC262256:ERC262294 EHG262256:EHG262294 DXK262256:DXK262294 DNO262256:DNO262294 DDS262256:DDS262294 CTW262256:CTW262294 CKA262256:CKA262294 CAE262256:CAE262294 BQI262256:BQI262294 BGM262256:BGM262294 AWQ262256:AWQ262294 AMU262256:AMU262294 ACY262256:ACY262294 TC262256:TC262294 JG262256:JG262294 K262256:K262294 WVS196720:WVS196758 WLW196720:WLW196758 WCA196720:WCA196758 VSE196720:VSE196758 VII196720:VII196758 UYM196720:UYM196758 UOQ196720:UOQ196758 UEU196720:UEU196758 TUY196720:TUY196758 TLC196720:TLC196758 TBG196720:TBG196758 SRK196720:SRK196758 SHO196720:SHO196758 RXS196720:RXS196758 RNW196720:RNW196758 REA196720:REA196758 QUE196720:QUE196758 QKI196720:QKI196758 QAM196720:QAM196758 PQQ196720:PQQ196758 PGU196720:PGU196758 OWY196720:OWY196758 ONC196720:ONC196758 ODG196720:ODG196758 NTK196720:NTK196758 NJO196720:NJO196758 MZS196720:MZS196758 MPW196720:MPW196758 MGA196720:MGA196758 LWE196720:LWE196758 LMI196720:LMI196758 LCM196720:LCM196758 KSQ196720:KSQ196758 KIU196720:KIU196758 JYY196720:JYY196758 JPC196720:JPC196758 JFG196720:JFG196758 IVK196720:IVK196758 ILO196720:ILO196758 IBS196720:IBS196758 HRW196720:HRW196758 HIA196720:HIA196758 GYE196720:GYE196758 GOI196720:GOI196758 GEM196720:GEM196758 FUQ196720:FUQ196758 FKU196720:FKU196758 FAY196720:FAY196758 ERC196720:ERC196758 EHG196720:EHG196758 DXK196720:DXK196758 DNO196720:DNO196758 DDS196720:DDS196758 CTW196720:CTW196758 CKA196720:CKA196758 CAE196720:CAE196758 BQI196720:BQI196758 BGM196720:BGM196758 AWQ196720:AWQ196758 AMU196720:AMU196758 ACY196720:ACY196758 TC196720:TC196758 JG196720:JG196758 K196720:K196758 WVS131184:WVS131222 WLW131184:WLW131222 WCA131184:WCA131222 VSE131184:VSE131222 VII131184:VII131222 UYM131184:UYM131222 UOQ131184:UOQ131222 UEU131184:UEU131222 TUY131184:TUY131222 TLC131184:TLC131222 TBG131184:TBG131222 SRK131184:SRK131222 SHO131184:SHO131222 RXS131184:RXS131222 RNW131184:RNW131222 REA131184:REA131222 QUE131184:QUE131222 QKI131184:QKI131222 QAM131184:QAM131222 PQQ131184:PQQ131222 PGU131184:PGU131222 OWY131184:OWY131222 ONC131184:ONC131222 ODG131184:ODG131222 NTK131184:NTK131222 NJO131184:NJO131222 MZS131184:MZS131222 MPW131184:MPW131222 MGA131184:MGA131222 LWE131184:LWE131222 LMI131184:LMI131222 LCM131184:LCM131222 KSQ131184:KSQ131222 KIU131184:KIU131222 JYY131184:JYY131222 JPC131184:JPC131222 JFG131184:JFG131222 IVK131184:IVK131222 ILO131184:ILO131222 IBS131184:IBS131222 HRW131184:HRW131222 HIA131184:HIA131222 GYE131184:GYE131222 GOI131184:GOI131222 GEM131184:GEM131222 FUQ131184:FUQ131222 FKU131184:FKU131222 FAY131184:FAY131222 ERC131184:ERC131222 EHG131184:EHG131222 DXK131184:DXK131222 DNO131184:DNO131222 DDS131184:DDS131222 CTW131184:CTW131222 CKA131184:CKA131222 CAE131184:CAE131222 BQI131184:BQI131222 BGM131184:BGM131222 AWQ131184:AWQ131222 AMU131184:AMU131222 ACY131184:ACY131222 TC131184:TC131222 JG131184:JG131222 K131184:K131222 WVS65648:WVS65686 WLW65648:WLW65686 WCA65648:WCA65686 VSE65648:VSE65686 VII65648:VII65686 UYM65648:UYM65686 UOQ65648:UOQ65686 UEU65648:UEU65686 TUY65648:TUY65686 TLC65648:TLC65686 TBG65648:TBG65686 SRK65648:SRK65686 SHO65648:SHO65686 RXS65648:RXS65686 RNW65648:RNW65686 REA65648:REA65686 QUE65648:QUE65686 QKI65648:QKI65686 QAM65648:QAM65686 PQQ65648:PQQ65686 PGU65648:PGU65686 OWY65648:OWY65686 ONC65648:ONC65686 ODG65648:ODG65686 NTK65648:NTK65686 NJO65648:NJO65686 MZS65648:MZS65686 MPW65648:MPW65686 MGA65648:MGA65686 LWE65648:LWE65686 LMI65648:LMI65686 LCM65648:LCM65686 KSQ65648:KSQ65686 KIU65648:KIU65686 JYY65648:JYY65686 JPC65648:JPC65686 JFG65648:JFG65686 IVK65648:IVK65686 ILO65648:ILO65686 IBS65648:IBS65686 HRW65648:HRW65686 HIA65648:HIA65686 GYE65648:GYE65686 GOI65648:GOI65686 GEM65648:GEM65686 FUQ65648:FUQ65686 FKU65648:FKU65686 FAY65648:FAY65686 ERC65648:ERC65686 EHG65648:EHG65686 DXK65648:DXK65686 DNO65648:DNO65686 DDS65648:DDS65686 CTW65648:CTW65686 CKA65648:CKA65686 CAE65648:CAE65686 BQI65648:BQI65686 BGM65648:BGM65686 AWQ65648:AWQ65686 AMU65648:AMU65686 ACY65648:ACY65686 TC65648:TC65686 JG65648:JG65686 K65648:K65686 WVS93:WVS151 WLW93:WLW151 WCA93:WCA151 VSE93:VSE151 VII93:VII151 UYM93:UYM151 UOQ93:UOQ151 UEU93:UEU151 TUY93:TUY151 TLC93:TLC151 TBG93:TBG151 SRK93:SRK151 SHO93:SHO151 RXS93:RXS151 RNW93:RNW151 REA93:REA151 QUE93:QUE151 QKI93:QKI151 QAM93:QAM151 PQQ93:PQQ151 PGU93:PGU151 OWY93:OWY151 ONC93:ONC151 ODG93:ODG151 NTK93:NTK151 NJO93:NJO151 MZS93:MZS151 MPW93:MPW151 MGA93:MGA151 LWE93:LWE151 LMI93:LMI151 LCM93:LCM151 KSQ93:KSQ151 KIU93:KIU151 JYY93:JYY151 JPC93:JPC151 JFG93:JFG151 IVK93:IVK151 ILO93:ILO151 IBS93:IBS151 HRW93:HRW151 HIA93:HIA151 GYE93:GYE151 GOI93:GOI151 GEM93:GEM151 FUQ93:FUQ151 FKU93:FKU151 FAY93:FAY151 ERC93:ERC151 EHG93:EHG151 DXK93:DXK151 DNO93:DNO151 DDS93:DDS151 CTW93:CTW151 CKA93:CKA151 CAE93:CAE151 BQI93:BQI151 BGM93:BGM151 AWQ93:AWQ151 AMU93:AMU151 ACY93:ACY151 TC93:TC151 JG93:JG151">
      <formula1>$J$210:$J$212</formula1>
    </dataValidation>
    <dataValidation type="textLength" operator="lessThanOrEqual" allowBlank="1" showInputMessage="1" showErrorMessage="1" errorTitle="Description is to long!" error="Maximum of 250 characters.  Please shorten the length of the description." sqref="WVL983110 D65606 IZ65606 SV65606 ACR65606 AMN65606 AWJ65606 BGF65606 BQB65606 BZX65606 CJT65606 CTP65606 DDL65606 DNH65606 DXD65606 EGZ65606 EQV65606 FAR65606 FKN65606 FUJ65606 GEF65606 GOB65606 GXX65606 HHT65606 HRP65606 IBL65606 ILH65606 IVD65606 JEZ65606 JOV65606 JYR65606 KIN65606 KSJ65606 LCF65606 LMB65606 LVX65606 MFT65606 MPP65606 MZL65606 NJH65606 NTD65606 OCZ65606 OMV65606 OWR65606 PGN65606 PQJ65606 QAF65606 QKB65606 QTX65606 RDT65606 RNP65606 RXL65606 SHH65606 SRD65606 TAZ65606 TKV65606 TUR65606 UEN65606 UOJ65606 UYF65606 VIB65606 VRX65606 WBT65606 WLP65606 WVL65606 D131142 IZ131142 SV131142 ACR131142 AMN131142 AWJ131142 BGF131142 BQB131142 BZX131142 CJT131142 CTP131142 DDL131142 DNH131142 DXD131142 EGZ131142 EQV131142 FAR131142 FKN131142 FUJ131142 GEF131142 GOB131142 GXX131142 HHT131142 HRP131142 IBL131142 ILH131142 IVD131142 JEZ131142 JOV131142 JYR131142 KIN131142 KSJ131142 LCF131142 LMB131142 LVX131142 MFT131142 MPP131142 MZL131142 NJH131142 NTD131142 OCZ131142 OMV131142 OWR131142 PGN131142 PQJ131142 QAF131142 QKB131142 QTX131142 RDT131142 RNP131142 RXL131142 SHH131142 SRD131142 TAZ131142 TKV131142 TUR131142 UEN131142 UOJ131142 UYF131142 VIB131142 VRX131142 WBT131142 WLP131142 WVL131142 D196678 IZ196678 SV196678 ACR196678 AMN196678 AWJ196678 BGF196678 BQB196678 BZX196678 CJT196678 CTP196678 DDL196678 DNH196678 DXD196678 EGZ196678 EQV196678 FAR196678 FKN196678 FUJ196678 GEF196678 GOB196678 GXX196678 HHT196678 HRP196678 IBL196678 ILH196678 IVD196678 JEZ196678 JOV196678 JYR196678 KIN196678 KSJ196678 LCF196678 LMB196678 LVX196678 MFT196678 MPP196678 MZL196678 NJH196678 NTD196678 OCZ196678 OMV196678 OWR196678 PGN196678 PQJ196678 QAF196678 QKB196678 QTX196678 RDT196678 RNP196678 RXL196678 SHH196678 SRD196678 TAZ196678 TKV196678 TUR196678 UEN196678 UOJ196678 UYF196678 VIB196678 VRX196678 WBT196678 WLP196678 WVL196678 D262214 IZ262214 SV262214 ACR262214 AMN262214 AWJ262214 BGF262214 BQB262214 BZX262214 CJT262214 CTP262214 DDL262214 DNH262214 DXD262214 EGZ262214 EQV262214 FAR262214 FKN262214 FUJ262214 GEF262214 GOB262214 GXX262214 HHT262214 HRP262214 IBL262214 ILH262214 IVD262214 JEZ262214 JOV262214 JYR262214 KIN262214 KSJ262214 LCF262214 LMB262214 LVX262214 MFT262214 MPP262214 MZL262214 NJH262214 NTD262214 OCZ262214 OMV262214 OWR262214 PGN262214 PQJ262214 QAF262214 QKB262214 QTX262214 RDT262214 RNP262214 RXL262214 SHH262214 SRD262214 TAZ262214 TKV262214 TUR262214 UEN262214 UOJ262214 UYF262214 VIB262214 VRX262214 WBT262214 WLP262214 WVL262214 D327750 IZ327750 SV327750 ACR327750 AMN327750 AWJ327750 BGF327750 BQB327750 BZX327750 CJT327750 CTP327750 DDL327750 DNH327750 DXD327750 EGZ327750 EQV327750 FAR327750 FKN327750 FUJ327750 GEF327750 GOB327750 GXX327750 HHT327750 HRP327750 IBL327750 ILH327750 IVD327750 JEZ327750 JOV327750 JYR327750 KIN327750 KSJ327750 LCF327750 LMB327750 LVX327750 MFT327750 MPP327750 MZL327750 NJH327750 NTD327750 OCZ327750 OMV327750 OWR327750 PGN327750 PQJ327750 QAF327750 QKB327750 QTX327750 RDT327750 RNP327750 RXL327750 SHH327750 SRD327750 TAZ327750 TKV327750 TUR327750 UEN327750 UOJ327750 UYF327750 VIB327750 VRX327750 WBT327750 WLP327750 WVL327750 D393286 IZ393286 SV393286 ACR393286 AMN393286 AWJ393286 BGF393286 BQB393286 BZX393286 CJT393286 CTP393286 DDL393286 DNH393286 DXD393286 EGZ393286 EQV393286 FAR393286 FKN393286 FUJ393286 GEF393286 GOB393286 GXX393286 HHT393286 HRP393286 IBL393286 ILH393286 IVD393286 JEZ393286 JOV393286 JYR393286 KIN393286 KSJ393286 LCF393286 LMB393286 LVX393286 MFT393286 MPP393286 MZL393286 NJH393286 NTD393286 OCZ393286 OMV393286 OWR393286 PGN393286 PQJ393286 QAF393286 QKB393286 QTX393286 RDT393286 RNP393286 RXL393286 SHH393286 SRD393286 TAZ393286 TKV393286 TUR393286 UEN393286 UOJ393286 UYF393286 VIB393286 VRX393286 WBT393286 WLP393286 WVL393286 D458822 IZ458822 SV458822 ACR458822 AMN458822 AWJ458822 BGF458822 BQB458822 BZX458822 CJT458822 CTP458822 DDL458822 DNH458822 DXD458822 EGZ458822 EQV458822 FAR458822 FKN458822 FUJ458822 GEF458822 GOB458822 GXX458822 HHT458822 HRP458822 IBL458822 ILH458822 IVD458822 JEZ458822 JOV458822 JYR458822 KIN458822 KSJ458822 LCF458822 LMB458822 LVX458822 MFT458822 MPP458822 MZL458822 NJH458822 NTD458822 OCZ458822 OMV458822 OWR458822 PGN458822 PQJ458822 QAF458822 QKB458822 QTX458822 RDT458822 RNP458822 RXL458822 SHH458822 SRD458822 TAZ458822 TKV458822 TUR458822 UEN458822 UOJ458822 UYF458822 VIB458822 VRX458822 WBT458822 WLP458822 WVL458822 D524358 IZ524358 SV524358 ACR524358 AMN524358 AWJ524358 BGF524358 BQB524358 BZX524358 CJT524358 CTP524358 DDL524358 DNH524358 DXD524358 EGZ524358 EQV524358 FAR524358 FKN524358 FUJ524358 GEF524358 GOB524358 GXX524358 HHT524358 HRP524358 IBL524358 ILH524358 IVD524358 JEZ524358 JOV524358 JYR524358 KIN524358 KSJ524358 LCF524358 LMB524358 LVX524358 MFT524358 MPP524358 MZL524358 NJH524358 NTD524358 OCZ524358 OMV524358 OWR524358 PGN524358 PQJ524358 QAF524358 QKB524358 QTX524358 RDT524358 RNP524358 RXL524358 SHH524358 SRD524358 TAZ524358 TKV524358 TUR524358 UEN524358 UOJ524358 UYF524358 VIB524358 VRX524358 WBT524358 WLP524358 WVL524358 D589894 IZ589894 SV589894 ACR589894 AMN589894 AWJ589894 BGF589894 BQB589894 BZX589894 CJT589894 CTP589894 DDL589894 DNH589894 DXD589894 EGZ589894 EQV589894 FAR589894 FKN589894 FUJ589894 GEF589894 GOB589894 GXX589894 HHT589894 HRP589894 IBL589894 ILH589894 IVD589894 JEZ589894 JOV589894 JYR589894 KIN589894 KSJ589894 LCF589894 LMB589894 LVX589894 MFT589894 MPP589894 MZL589894 NJH589894 NTD589894 OCZ589894 OMV589894 OWR589894 PGN589894 PQJ589894 QAF589894 QKB589894 QTX589894 RDT589894 RNP589894 RXL589894 SHH589894 SRD589894 TAZ589894 TKV589894 TUR589894 UEN589894 UOJ589894 UYF589894 VIB589894 VRX589894 WBT589894 WLP589894 WVL589894 D655430 IZ655430 SV655430 ACR655430 AMN655430 AWJ655430 BGF655430 BQB655430 BZX655430 CJT655430 CTP655430 DDL655430 DNH655430 DXD655430 EGZ655430 EQV655430 FAR655430 FKN655430 FUJ655430 GEF655430 GOB655430 GXX655430 HHT655430 HRP655430 IBL655430 ILH655430 IVD655430 JEZ655430 JOV655430 JYR655430 KIN655430 KSJ655430 LCF655430 LMB655430 LVX655430 MFT655430 MPP655430 MZL655430 NJH655430 NTD655430 OCZ655430 OMV655430 OWR655430 PGN655430 PQJ655430 QAF655430 QKB655430 QTX655430 RDT655430 RNP655430 RXL655430 SHH655430 SRD655430 TAZ655430 TKV655430 TUR655430 UEN655430 UOJ655430 UYF655430 VIB655430 VRX655430 WBT655430 WLP655430 WVL655430 D720966 IZ720966 SV720966 ACR720966 AMN720966 AWJ720966 BGF720966 BQB720966 BZX720966 CJT720966 CTP720966 DDL720966 DNH720966 DXD720966 EGZ720966 EQV720966 FAR720966 FKN720966 FUJ720966 GEF720966 GOB720966 GXX720966 HHT720966 HRP720966 IBL720966 ILH720966 IVD720966 JEZ720966 JOV720966 JYR720966 KIN720966 KSJ720966 LCF720966 LMB720966 LVX720966 MFT720966 MPP720966 MZL720966 NJH720966 NTD720966 OCZ720966 OMV720966 OWR720966 PGN720966 PQJ720966 QAF720966 QKB720966 QTX720966 RDT720966 RNP720966 RXL720966 SHH720966 SRD720966 TAZ720966 TKV720966 TUR720966 UEN720966 UOJ720966 UYF720966 VIB720966 VRX720966 WBT720966 WLP720966 WVL720966 D786502 IZ786502 SV786502 ACR786502 AMN786502 AWJ786502 BGF786502 BQB786502 BZX786502 CJT786502 CTP786502 DDL786502 DNH786502 DXD786502 EGZ786502 EQV786502 FAR786502 FKN786502 FUJ786502 GEF786502 GOB786502 GXX786502 HHT786502 HRP786502 IBL786502 ILH786502 IVD786502 JEZ786502 JOV786502 JYR786502 KIN786502 KSJ786502 LCF786502 LMB786502 LVX786502 MFT786502 MPP786502 MZL786502 NJH786502 NTD786502 OCZ786502 OMV786502 OWR786502 PGN786502 PQJ786502 QAF786502 QKB786502 QTX786502 RDT786502 RNP786502 RXL786502 SHH786502 SRD786502 TAZ786502 TKV786502 TUR786502 UEN786502 UOJ786502 UYF786502 VIB786502 VRX786502 WBT786502 WLP786502 WVL786502 D852038 IZ852038 SV852038 ACR852038 AMN852038 AWJ852038 BGF852038 BQB852038 BZX852038 CJT852038 CTP852038 DDL852038 DNH852038 DXD852038 EGZ852038 EQV852038 FAR852038 FKN852038 FUJ852038 GEF852038 GOB852038 GXX852038 HHT852038 HRP852038 IBL852038 ILH852038 IVD852038 JEZ852038 JOV852038 JYR852038 KIN852038 KSJ852038 LCF852038 LMB852038 LVX852038 MFT852038 MPP852038 MZL852038 NJH852038 NTD852038 OCZ852038 OMV852038 OWR852038 PGN852038 PQJ852038 QAF852038 QKB852038 QTX852038 RDT852038 RNP852038 RXL852038 SHH852038 SRD852038 TAZ852038 TKV852038 TUR852038 UEN852038 UOJ852038 UYF852038 VIB852038 VRX852038 WBT852038 WLP852038 WVL852038 D917574 IZ917574 SV917574 ACR917574 AMN917574 AWJ917574 BGF917574 BQB917574 BZX917574 CJT917574 CTP917574 DDL917574 DNH917574 DXD917574 EGZ917574 EQV917574 FAR917574 FKN917574 FUJ917574 GEF917574 GOB917574 GXX917574 HHT917574 HRP917574 IBL917574 ILH917574 IVD917574 JEZ917574 JOV917574 JYR917574 KIN917574 KSJ917574 LCF917574 LMB917574 LVX917574 MFT917574 MPP917574 MZL917574 NJH917574 NTD917574 OCZ917574 OMV917574 OWR917574 PGN917574 PQJ917574 QAF917574 QKB917574 QTX917574 RDT917574 RNP917574 RXL917574 SHH917574 SRD917574 TAZ917574 TKV917574 TUR917574 UEN917574 UOJ917574 UYF917574 VIB917574 VRX917574 WBT917574 WLP917574 WVL917574 D983110 IZ983110 SV983110 ACR983110 AMN983110 AWJ983110 BGF983110 BQB983110 BZX983110 CJT983110 CTP983110 DDL983110 DNH983110 DXD983110 EGZ983110 EQV983110 FAR983110 FKN983110 FUJ983110 GEF983110 GOB983110 GXX983110 HHT983110 HRP983110 IBL983110 ILH983110 IVD983110 JEZ983110 JOV983110 JYR983110 KIN983110 KSJ983110 LCF983110 LMB983110 LVX983110 MFT983110 MPP983110 MZL983110 NJH983110 NTD983110 OCZ983110 OMV983110 OWR983110 PGN983110 PQJ983110 QAF983110 QKB983110 QTX983110 RDT983110 RNP983110 RXL983110 SHH983110 SRD983110 TAZ983110 TKV983110 TUR983110 UEN983110 UOJ983110 UYF983110 VIB983110 VRX983110 WBT983110 WLP983110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
      <formula1>250</formula1>
    </dataValidation>
    <dataValidation type="list" allowBlank="1" showInputMessage="1" showErrorMessage="1" sqref="D65615 IZ65615 SV65615 ACR65615 AMN65615 AWJ65615 BGF65615 BQB65615 BZX65615 CJT65615 CTP65615 DDL65615 DNH65615 DXD65615 EGZ65615 EQV65615 FAR65615 FKN65615 FUJ65615 GEF65615 GOB65615 GXX65615 HHT65615 HRP65615 IBL65615 ILH65615 IVD65615 JEZ65615 JOV65615 JYR65615 KIN65615 KSJ65615 LCF65615 LMB65615 LVX65615 MFT65615 MPP65615 MZL65615 NJH65615 NTD65615 OCZ65615 OMV65615 OWR65615 PGN65615 PQJ65615 QAF65615 QKB65615 QTX65615 RDT65615 RNP65615 RXL65615 SHH65615 SRD65615 TAZ65615 TKV65615 TUR65615 UEN65615 UOJ65615 UYF65615 VIB65615 VRX65615 WBT65615 WLP65615 WVL65615 D131151 IZ131151 SV131151 ACR131151 AMN131151 AWJ131151 BGF131151 BQB131151 BZX131151 CJT131151 CTP131151 DDL131151 DNH131151 DXD131151 EGZ131151 EQV131151 FAR131151 FKN131151 FUJ131151 GEF131151 GOB131151 GXX131151 HHT131151 HRP131151 IBL131151 ILH131151 IVD131151 JEZ131151 JOV131151 JYR131151 KIN131151 KSJ131151 LCF131151 LMB131151 LVX131151 MFT131151 MPP131151 MZL131151 NJH131151 NTD131151 OCZ131151 OMV131151 OWR131151 PGN131151 PQJ131151 QAF131151 QKB131151 QTX131151 RDT131151 RNP131151 RXL131151 SHH131151 SRD131151 TAZ131151 TKV131151 TUR131151 UEN131151 UOJ131151 UYF131151 VIB131151 VRX131151 WBT131151 WLP131151 WVL131151 D196687 IZ196687 SV196687 ACR196687 AMN196687 AWJ196687 BGF196687 BQB196687 BZX196687 CJT196687 CTP196687 DDL196687 DNH196687 DXD196687 EGZ196687 EQV196687 FAR196687 FKN196687 FUJ196687 GEF196687 GOB196687 GXX196687 HHT196687 HRP196687 IBL196687 ILH196687 IVD196687 JEZ196687 JOV196687 JYR196687 KIN196687 KSJ196687 LCF196687 LMB196687 LVX196687 MFT196687 MPP196687 MZL196687 NJH196687 NTD196687 OCZ196687 OMV196687 OWR196687 PGN196687 PQJ196687 QAF196687 QKB196687 QTX196687 RDT196687 RNP196687 RXL196687 SHH196687 SRD196687 TAZ196687 TKV196687 TUR196687 UEN196687 UOJ196687 UYF196687 VIB196687 VRX196687 WBT196687 WLP196687 WVL196687 D262223 IZ262223 SV262223 ACR262223 AMN262223 AWJ262223 BGF262223 BQB262223 BZX262223 CJT262223 CTP262223 DDL262223 DNH262223 DXD262223 EGZ262223 EQV262223 FAR262223 FKN262223 FUJ262223 GEF262223 GOB262223 GXX262223 HHT262223 HRP262223 IBL262223 ILH262223 IVD262223 JEZ262223 JOV262223 JYR262223 KIN262223 KSJ262223 LCF262223 LMB262223 LVX262223 MFT262223 MPP262223 MZL262223 NJH262223 NTD262223 OCZ262223 OMV262223 OWR262223 PGN262223 PQJ262223 QAF262223 QKB262223 QTX262223 RDT262223 RNP262223 RXL262223 SHH262223 SRD262223 TAZ262223 TKV262223 TUR262223 UEN262223 UOJ262223 UYF262223 VIB262223 VRX262223 WBT262223 WLP262223 WVL262223 D327759 IZ327759 SV327759 ACR327759 AMN327759 AWJ327759 BGF327759 BQB327759 BZX327759 CJT327759 CTP327759 DDL327759 DNH327759 DXD327759 EGZ327759 EQV327759 FAR327759 FKN327759 FUJ327759 GEF327759 GOB327759 GXX327759 HHT327759 HRP327759 IBL327759 ILH327759 IVD327759 JEZ327759 JOV327759 JYR327759 KIN327759 KSJ327759 LCF327759 LMB327759 LVX327759 MFT327759 MPP327759 MZL327759 NJH327759 NTD327759 OCZ327759 OMV327759 OWR327759 PGN327759 PQJ327759 QAF327759 QKB327759 QTX327759 RDT327759 RNP327759 RXL327759 SHH327759 SRD327759 TAZ327759 TKV327759 TUR327759 UEN327759 UOJ327759 UYF327759 VIB327759 VRX327759 WBT327759 WLP327759 WVL327759 D393295 IZ393295 SV393295 ACR393295 AMN393295 AWJ393295 BGF393295 BQB393295 BZX393295 CJT393295 CTP393295 DDL393295 DNH393295 DXD393295 EGZ393295 EQV393295 FAR393295 FKN393295 FUJ393295 GEF393295 GOB393295 GXX393295 HHT393295 HRP393295 IBL393295 ILH393295 IVD393295 JEZ393295 JOV393295 JYR393295 KIN393295 KSJ393295 LCF393295 LMB393295 LVX393295 MFT393295 MPP393295 MZL393295 NJH393295 NTD393295 OCZ393295 OMV393295 OWR393295 PGN393295 PQJ393295 QAF393295 QKB393295 QTX393295 RDT393295 RNP393295 RXL393295 SHH393295 SRD393295 TAZ393295 TKV393295 TUR393295 UEN393295 UOJ393295 UYF393295 VIB393295 VRX393295 WBT393295 WLP393295 WVL393295 D458831 IZ458831 SV458831 ACR458831 AMN458831 AWJ458831 BGF458831 BQB458831 BZX458831 CJT458831 CTP458831 DDL458831 DNH458831 DXD458831 EGZ458831 EQV458831 FAR458831 FKN458831 FUJ458831 GEF458831 GOB458831 GXX458831 HHT458831 HRP458831 IBL458831 ILH458831 IVD458831 JEZ458831 JOV458831 JYR458831 KIN458831 KSJ458831 LCF458831 LMB458831 LVX458831 MFT458831 MPP458831 MZL458831 NJH458831 NTD458831 OCZ458831 OMV458831 OWR458831 PGN458831 PQJ458831 QAF458831 QKB458831 QTX458831 RDT458831 RNP458831 RXL458831 SHH458831 SRD458831 TAZ458831 TKV458831 TUR458831 UEN458831 UOJ458831 UYF458831 VIB458831 VRX458831 WBT458831 WLP458831 WVL458831 D524367 IZ524367 SV524367 ACR524367 AMN524367 AWJ524367 BGF524367 BQB524367 BZX524367 CJT524367 CTP524367 DDL524367 DNH524367 DXD524367 EGZ524367 EQV524367 FAR524367 FKN524367 FUJ524367 GEF524367 GOB524367 GXX524367 HHT524367 HRP524367 IBL524367 ILH524367 IVD524367 JEZ524367 JOV524367 JYR524367 KIN524367 KSJ524367 LCF524367 LMB524367 LVX524367 MFT524367 MPP524367 MZL524367 NJH524367 NTD524367 OCZ524367 OMV524367 OWR524367 PGN524367 PQJ524367 QAF524367 QKB524367 QTX524367 RDT524367 RNP524367 RXL524367 SHH524367 SRD524367 TAZ524367 TKV524367 TUR524367 UEN524367 UOJ524367 UYF524367 VIB524367 VRX524367 WBT524367 WLP524367 WVL524367 D589903 IZ589903 SV589903 ACR589903 AMN589903 AWJ589903 BGF589903 BQB589903 BZX589903 CJT589903 CTP589903 DDL589903 DNH589903 DXD589903 EGZ589903 EQV589903 FAR589903 FKN589903 FUJ589903 GEF589903 GOB589903 GXX589903 HHT589903 HRP589903 IBL589903 ILH589903 IVD589903 JEZ589903 JOV589903 JYR589903 KIN589903 KSJ589903 LCF589903 LMB589903 LVX589903 MFT589903 MPP589903 MZL589903 NJH589903 NTD589903 OCZ589903 OMV589903 OWR589903 PGN589903 PQJ589903 QAF589903 QKB589903 QTX589903 RDT589903 RNP589903 RXL589903 SHH589903 SRD589903 TAZ589903 TKV589903 TUR589903 UEN589903 UOJ589903 UYF589903 VIB589903 VRX589903 WBT589903 WLP589903 WVL589903 D655439 IZ655439 SV655439 ACR655439 AMN655439 AWJ655439 BGF655439 BQB655439 BZX655439 CJT655439 CTP655439 DDL655439 DNH655439 DXD655439 EGZ655439 EQV655439 FAR655439 FKN655439 FUJ655439 GEF655439 GOB655439 GXX655439 HHT655439 HRP655439 IBL655439 ILH655439 IVD655439 JEZ655439 JOV655439 JYR655439 KIN655439 KSJ655439 LCF655439 LMB655439 LVX655439 MFT655439 MPP655439 MZL655439 NJH655439 NTD655439 OCZ655439 OMV655439 OWR655439 PGN655439 PQJ655439 QAF655439 QKB655439 QTX655439 RDT655439 RNP655439 RXL655439 SHH655439 SRD655439 TAZ655439 TKV655439 TUR655439 UEN655439 UOJ655439 UYF655439 VIB655439 VRX655439 WBT655439 WLP655439 WVL655439 D720975 IZ720975 SV720975 ACR720975 AMN720975 AWJ720975 BGF720975 BQB720975 BZX720975 CJT720975 CTP720975 DDL720975 DNH720975 DXD720975 EGZ720975 EQV720975 FAR720975 FKN720975 FUJ720975 GEF720975 GOB720975 GXX720975 HHT720975 HRP720975 IBL720975 ILH720975 IVD720975 JEZ720975 JOV720975 JYR720975 KIN720975 KSJ720975 LCF720975 LMB720975 LVX720975 MFT720975 MPP720975 MZL720975 NJH720975 NTD720975 OCZ720975 OMV720975 OWR720975 PGN720975 PQJ720975 QAF720975 QKB720975 QTX720975 RDT720975 RNP720975 RXL720975 SHH720975 SRD720975 TAZ720975 TKV720975 TUR720975 UEN720975 UOJ720975 UYF720975 VIB720975 VRX720975 WBT720975 WLP720975 WVL720975 D786511 IZ786511 SV786511 ACR786511 AMN786511 AWJ786511 BGF786511 BQB786511 BZX786511 CJT786511 CTP786511 DDL786511 DNH786511 DXD786511 EGZ786511 EQV786511 FAR786511 FKN786511 FUJ786511 GEF786511 GOB786511 GXX786511 HHT786511 HRP786511 IBL786511 ILH786511 IVD786511 JEZ786511 JOV786511 JYR786511 KIN786511 KSJ786511 LCF786511 LMB786511 LVX786511 MFT786511 MPP786511 MZL786511 NJH786511 NTD786511 OCZ786511 OMV786511 OWR786511 PGN786511 PQJ786511 QAF786511 QKB786511 QTX786511 RDT786511 RNP786511 RXL786511 SHH786511 SRD786511 TAZ786511 TKV786511 TUR786511 UEN786511 UOJ786511 UYF786511 VIB786511 VRX786511 WBT786511 WLP786511 WVL786511 D852047 IZ852047 SV852047 ACR852047 AMN852047 AWJ852047 BGF852047 BQB852047 BZX852047 CJT852047 CTP852047 DDL852047 DNH852047 DXD852047 EGZ852047 EQV852047 FAR852047 FKN852047 FUJ852047 GEF852047 GOB852047 GXX852047 HHT852047 HRP852047 IBL852047 ILH852047 IVD852047 JEZ852047 JOV852047 JYR852047 KIN852047 KSJ852047 LCF852047 LMB852047 LVX852047 MFT852047 MPP852047 MZL852047 NJH852047 NTD852047 OCZ852047 OMV852047 OWR852047 PGN852047 PQJ852047 QAF852047 QKB852047 QTX852047 RDT852047 RNP852047 RXL852047 SHH852047 SRD852047 TAZ852047 TKV852047 TUR852047 UEN852047 UOJ852047 UYF852047 VIB852047 VRX852047 WBT852047 WLP852047 WVL852047 D917583 IZ917583 SV917583 ACR917583 AMN917583 AWJ917583 BGF917583 BQB917583 BZX917583 CJT917583 CTP917583 DDL917583 DNH917583 DXD917583 EGZ917583 EQV917583 FAR917583 FKN917583 FUJ917583 GEF917583 GOB917583 GXX917583 HHT917583 HRP917583 IBL917583 ILH917583 IVD917583 JEZ917583 JOV917583 JYR917583 KIN917583 KSJ917583 LCF917583 LMB917583 LVX917583 MFT917583 MPP917583 MZL917583 NJH917583 NTD917583 OCZ917583 OMV917583 OWR917583 PGN917583 PQJ917583 QAF917583 QKB917583 QTX917583 RDT917583 RNP917583 RXL917583 SHH917583 SRD917583 TAZ917583 TKV917583 TUR917583 UEN917583 UOJ917583 UYF917583 VIB917583 VRX917583 WBT917583 WLP917583 WVL917583 D983119 IZ983119 SV983119 ACR983119 AMN983119 AWJ983119 BGF983119 BQB983119 BZX983119 CJT983119 CTP983119 DDL983119 DNH983119 DXD983119 EGZ983119 EQV983119 FAR983119 FKN983119 FUJ983119 GEF983119 GOB983119 GXX983119 HHT983119 HRP983119 IBL983119 ILH983119 IVD983119 JEZ983119 JOV983119 JYR983119 KIN983119 KSJ983119 LCF983119 LMB983119 LVX983119 MFT983119 MPP983119 MZL983119 NJH983119 NTD983119 OCZ983119 OMV983119 OWR983119 PGN983119 PQJ983119 QAF983119 QKB983119 QTX983119 RDT983119 RNP983119 RXL983119 SHH983119 SRD983119 TAZ983119 TKV983119 TUR983119 UEN983119 UOJ983119 UYF983119 VIB983119 VRX983119 WBT983119 WLP983119 WVL983119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D65613:E65613 WVL983117:WVM983117 WLP983117:WLQ983117 WBT983117:WBU983117 VRX983117:VRY983117 VIB983117:VIC983117 UYF983117:UYG983117 UOJ983117:UOK983117 UEN983117:UEO983117 TUR983117:TUS983117 TKV983117:TKW983117 TAZ983117:TBA983117 SRD983117:SRE983117 SHH983117:SHI983117 RXL983117:RXM983117 RNP983117:RNQ983117 RDT983117:RDU983117 QTX983117:QTY983117 QKB983117:QKC983117 QAF983117:QAG983117 PQJ983117:PQK983117 PGN983117:PGO983117 OWR983117:OWS983117 OMV983117:OMW983117 OCZ983117:ODA983117 NTD983117:NTE983117 NJH983117:NJI983117 MZL983117:MZM983117 MPP983117:MPQ983117 MFT983117:MFU983117 LVX983117:LVY983117 LMB983117:LMC983117 LCF983117:LCG983117 KSJ983117:KSK983117 KIN983117:KIO983117 JYR983117:JYS983117 JOV983117:JOW983117 JEZ983117:JFA983117 IVD983117:IVE983117 ILH983117:ILI983117 IBL983117:IBM983117 HRP983117:HRQ983117 HHT983117:HHU983117 GXX983117:GXY983117 GOB983117:GOC983117 GEF983117:GEG983117 FUJ983117:FUK983117 FKN983117:FKO983117 FAR983117:FAS983117 EQV983117:EQW983117 EGZ983117:EHA983117 DXD983117:DXE983117 DNH983117:DNI983117 DDL983117:DDM983117 CTP983117:CTQ983117 CJT983117:CJU983117 BZX983117:BZY983117 BQB983117:BQC983117 BGF983117:BGG983117 AWJ983117:AWK983117 AMN983117:AMO983117 ACR983117:ACS983117 SV983117:SW983117 IZ983117:JA983117 D983117:E983117 WVL917581:WVM917581 WLP917581:WLQ917581 WBT917581:WBU917581 VRX917581:VRY917581 VIB917581:VIC917581 UYF917581:UYG917581 UOJ917581:UOK917581 UEN917581:UEO917581 TUR917581:TUS917581 TKV917581:TKW917581 TAZ917581:TBA917581 SRD917581:SRE917581 SHH917581:SHI917581 RXL917581:RXM917581 RNP917581:RNQ917581 RDT917581:RDU917581 QTX917581:QTY917581 QKB917581:QKC917581 QAF917581:QAG917581 PQJ917581:PQK917581 PGN917581:PGO917581 OWR917581:OWS917581 OMV917581:OMW917581 OCZ917581:ODA917581 NTD917581:NTE917581 NJH917581:NJI917581 MZL917581:MZM917581 MPP917581:MPQ917581 MFT917581:MFU917581 LVX917581:LVY917581 LMB917581:LMC917581 LCF917581:LCG917581 KSJ917581:KSK917581 KIN917581:KIO917581 JYR917581:JYS917581 JOV917581:JOW917581 JEZ917581:JFA917581 IVD917581:IVE917581 ILH917581:ILI917581 IBL917581:IBM917581 HRP917581:HRQ917581 HHT917581:HHU917581 GXX917581:GXY917581 GOB917581:GOC917581 GEF917581:GEG917581 FUJ917581:FUK917581 FKN917581:FKO917581 FAR917581:FAS917581 EQV917581:EQW917581 EGZ917581:EHA917581 DXD917581:DXE917581 DNH917581:DNI917581 DDL917581:DDM917581 CTP917581:CTQ917581 CJT917581:CJU917581 BZX917581:BZY917581 BQB917581:BQC917581 BGF917581:BGG917581 AWJ917581:AWK917581 AMN917581:AMO917581 ACR917581:ACS917581 SV917581:SW917581 IZ917581:JA917581 D917581:E917581 WVL852045:WVM852045 WLP852045:WLQ852045 WBT852045:WBU852045 VRX852045:VRY852045 VIB852045:VIC852045 UYF852045:UYG852045 UOJ852045:UOK852045 UEN852045:UEO852045 TUR852045:TUS852045 TKV852045:TKW852045 TAZ852045:TBA852045 SRD852045:SRE852045 SHH852045:SHI852045 RXL852045:RXM852045 RNP852045:RNQ852045 RDT852045:RDU852045 QTX852045:QTY852045 QKB852045:QKC852045 QAF852045:QAG852045 PQJ852045:PQK852045 PGN852045:PGO852045 OWR852045:OWS852045 OMV852045:OMW852045 OCZ852045:ODA852045 NTD852045:NTE852045 NJH852045:NJI852045 MZL852045:MZM852045 MPP852045:MPQ852045 MFT852045:MFU852045 LVX852045:LVY852045 LMB852045:LMC852045 LCF852045:LCG852045 KSJ852045:KSK852045 KIN852045:KIO852045 JYR852045:JYS852045 JOV852045:JOW852045 JEZ852045:JFA852045 IVD852045:IVE852045 ILH852045:ILI852045 IBL852045:IBM852045 HRP852045:HRQ852045 HHT852045:HHU852045 GXX852045:GXY852045 GOB852045:GOC852045 GEF852045:GEG852045 FUJ852045:FUK852045 FKN852045:FKO852045 FAR852045:FAS852045 EQV852045:EQW852045 EGZ852045:EHA852045 DXD852045:DXE852045 DNH852045:DNI852045 DDL852045:DDM852045 CTP852045:CTQ852045 CJT852045:CJU852045 BZX852045:BZY852045 BQB852045:BQC852045 BGF852045:BGG852045 AWJ852045:AWK852045 AMN852045:AMO852045 ACR852045:ACS852045 SV852045:SW852045 IZ852045:JA852045 D852045:E852045 WVL786509:WVM786509 WLP786509:WLQ786509 WBT786509:WBU786509 VRX786509:VRY786509 VIB786509:VIC786509 UYF786509:UYG786509 UOJ786509:UOK786509 UEN786509:UEO786509 TUR786509:TUS786509 TKV786509:TKW786509 TAZ786509:TBA786509 SRD786509:SRE786509 SHH786509:SHI786509 RXL786509:RXM786509 RNP786509:RNQ786509 RDT786509:RDU786509 QTX786509:QTY786509 QKB786509:QKC786509 QAF786509:QAG786509 PQJ786509:PQK786509 PGN786509:PGO786509 OWR786509:OWS786509 OMV786509:OMW786509 OCZ786509:ODA786509 NTD786509:NTE786509 NJH786509:NJI786509 MZL786509:MZM786509 MPP786509:MPQ786509 MFT786509:MFU786509 LVX786509:LVY786509 LMB786509:LMC786509 LCF786509:LCG786509 KSJ786509:KSK786509 KIN786509:KIO786509 JYR786509:JYS786509 JOV786509:JOW786509 JEZ786509:JFA786509 IVD786509:IVE786509 ILH786509:ILI786509 IBL786509:IBM786509 HRP786509:HRQ786509 HHT786509:HHU786509 GXX786509:GXY786509 GOB786509:GOC786509 GEF786509:GEG786509 FUJ786509:FUK786509 FKN786509:FKO786509 FAR786509:FAS786509 EQV786509:EQW786509 EGZ786509:EHA786509 DXD786509:DXE786509 DNH786509:DNI786509 DDL786509:DDM786509 CTP786509:CTQ786509 CJT786509:CJU786509 BZX786509:BZY786509 BQB786509:BQC786509 BGF786509:BGG786509 AWJ786509:AWK786509 AMN786509:AMO786509 ACR786509:ACS786509 SV786509:SW786509 IZ786509:JA786509 D786509:E786509 WVL720973:WVM720973 WLP720973:WLQ720973 WBT720973:WBU720973 VRX720973:VRY720973 VIB720973:VIC720973 UYF720973:UYG720973 UOJ720973:UOK720973 UEN720973:UEO720973 TUR720973:TUS720973 TKV720973:TKW720973 TAZ720973:TBA720973 SRD720973:SRE720973 SHH720973:SHI720973 RXL720973:RXM720973 RNP720973:RNQ720973 RDT720973:RDU720973 QTX720973:QTY720973 QKB720973:QKC720973 QAF720973:QAG720973 PQJ720973:PQK720973 PGN720973:PGO720973 OWR720973:OWS720973 OMV720973:OMW720973 OCZ720973:ODA720973 NTD720973:NTE720973 NJH720973:NJI720973 MZL720973:MZM720973 MPP720973:MPQ720973 MFT720973:MFU720973 LVX720973:LVY720973 LMB720973:LMC720973 LCF720973:LCG720973 KSJ720973:KSK720973 KIN720973:KIO720973 JYR720973:JYS720973 JOV720973:JOW720973 JEZ720973:JFA720973 IVD720973:IVE720973 ILH720973:ILI720973 IBL720973:IBM720973 HRP720973:HRQ720973 HHT720973:HHU720973 GXX720973:GXY720973 GOB720973:GOC720973 GEF720973:GEG720973 FUJ720973:FUK720973 FKN720973:FKO720973 FAR720973:FAS720973 EQV720973:EQW720973 EGZ720973:EHA720973 DXD720973:DXE720973 DNH720973:DNI720973 DDL720973:DDM720973 CTP720973:CTQ720973 CJT720973:CJU720973 BZX720973:BZY720973 BQB720973:BQC720973 BGF720973:BGG720973 AWJ720973:AWK720973 AMN720973:AMO720973 ACR720973:ACS720973 SV720973:SW720973 IZ720973:JA720973 D720973:E720973 WVL655437:WVM655437 WLP655437:WLQ655437 WBT655437:WBU655437 VRX655437:VRY655437 VIB655437:VIC655437 UYF655437:UYG655437 UOJ655437:UOK655437 UEN655437:UEO655437 TUR655437:TUS655437 TKV655437:TKW655437 TAZ655437:TBA655437 SRD655437:SRE655437 SHH655437:SHI655437 RXL655437:RXM655437 RNP655437:RNQ655437 RDT655437:RDU655437 QTX655437:QTY655437 QKB655437:QKC655437 QAF655437:QAG655437 PQJ655437:PQK655437 PGN655437:PGO655437 OWR655437:OWS655437 OMV655437:OMW655437 OCZ655437:ODA655437 NTD655437:NTE655437 NJH655437:NJI655437 MZL655437:MZM655437 MPP655437:MPQ655437 MFT655437:MFU655437 LVX655437:LVY655437 LMB655437:LMC655437 LCF655437:LCG655437 KSJ655437:KSK655437 KIN655437:KIO655437 JYR655437:JYS655437 JOV655437:JOW655437 JEZ655437:JFA655437 IVD655437:IVE655437 ILH655437:ILI655437 IBL655437:IBM655437 HRP655437:HRQ655437 HHT655437:HHU655437 GXX655437:GXY655437 GOB655437:GOC655437 GEF655437:GEG655437 FUJ655437:FUK655437 FKN655437:FKO655437 FAR655437:FAS655437 EQV655437:EQW655437 EGZ655437:EHA655437 DXD655437:DXE655437 DNH655437:DNI655437 DDL655437:DDM655437 CTP655437:CTQ655437 CJT655437:CJU655437 BZX655437:BZY655437 BQB655437:BQC655437 BGF655437:BGG655437 AWJ655437:AWK655437 AMN655437:AMO655437 ACR655437:ACS655437 SV655437:SW655437 IZ655437:JA655437 D655437:E655437 WVL589901:WVM589901 WLP589901:WLQ589901 WBT589901:WBU589901 VRX589901:VRY589901 VIB589901:VIC589901 UYF589901:UYG589901 UOJ589901:UOK589901 UEN589901:UEO589901 TUR589901:TUS589901 TKV589901:TKW589901 TAZ589901:TBA589901 SRD589901:SRE589901 SHH589901:SHI589901 RXL589901:RXM589901 RNP589901:RNQ589901 RDT589901:RDU589901 QTX589901:QTY589901 QKB589901:QKC589901 QAF589901:QAG589901 PQJ589901:PQK589901 PGN589901:PGO589901 OWR589901:OWS589901 OMV589901:OMW589901 OCZ589901:ODA589901 NTD589901:NTE589901 NJH589901:NJI589901 MZL589901:MZM589901 MPP589901:MPQ589901 MFT589901:MFU589901 LVX589901:LVY589901 LMB589901:LMC589901 LCF589901:LCG589901 KSJ589901:KSK589901 KIN589901:KIO589901 JYR589901:JYS589901 JOV589901:JOW589901 JEZ589901:JFA589901 IVD589901:IVE589901 ILH589901:ILI589901 IBL589901:IBM589901 HRP589901:HRQ589901 HHT589901:HHU589901 GXX589901:GXY589901 GOB589901:GOC589901 GEF589901:GEG589901 FUJ589901:FUK589901 FKN589901:FKO589901 FAR589901:FAS589901 EQV589901:EQW589901 EGZ589901:EHA589901 DXD589901:DXE589901 DNH589901:DNI589901 DDL589901:DDM589901 CTP589901:CTQ589901 CJT589901:CJU589901 BZX589901:BZY589901 BQB589901:BQC589901 BGF589901:BGG589901 AWJ589901:AWK589901 AMN589901:AMO589901 ACR589901:ACS589901 SV589901:SW589901 IZ589901:JA589901 D589901:E589901 WVL524365:WVM524365 WLP524365:WLQ524365 WBT524365:WBU524365 VRX524365:VRY524365 VIB524365:VIC524365 UYF524365:UYG524365 UOJ524365:UOK524365 UEN524365:UEO524365 TUR524365:TUS524365 TKV524365:TKW524365 TAZ524365:TBA524365 SRD524365:SRE524365 SHH524365:SHI524365 RXL524365:RXM524365 RNP524365:RNQ524365 RDT524365:RDU524365 QTX524365:QTY524365 QKB524365:QKC524365 QAF524365:QAG524365 PQJ524365:PQK524365 PGN524365:PGO524365 OWR524365:OWS524365 OMV524365:OMW524365 OCZ524365:ODA524365 NTD524365:NTE524365 NJH524365:NJI524365 MZL524365:MZM524365 MPP524365:MPQ524365 MFT524365:MFU524365 LVX524365:LVY524365 LMB524365:LMC524365 LCF524365:LCG524365 KSJ524365:KSK524365 KIN524365:KIO524365 JYR524365:JYS524365 JOV524365:JOW524365 JEZ524365:JFA524365 IVD524365:IVE524365 ILH524365:ILI524365 IBL524365:IBM524365 HRP524365:HRQ524365 HHT524365:HHU524365 GXX524365:GXY524365 GOB524365:GOC524365 GEF524365:GEG524365 FUJ524365:FUK524365 FKN524365:FKO524365 FAR524365:FAS524365 EQV524365:EQW524365 EGZ524365:EHA524365 DXD524365:DXE524365 DNH524365:DNI524365 DDL524365:DDM524365 CTP524365:CTQ524365 CJT524365:CJU524365 BZX524365:BZY524365 BQB524365:BQC524365 BGF524365:BGG524365 AWJ524365:AWK524365 AMN524365:AMO524365 ACR524365:ACS524365 SV524365:SW524365 IZ524365:JA524365 D524365:E524365 WVL458829:WVM458829 WLP458829:WLQ458829 WBT458829:WBU458829 VRX458829:VRY458829 VIB458829:VIC458829 UYF458829:UYG458829 UOJ458829:UOK458829 UEN458829:UEO458829 TUR458829:TUS458829 TKV458829:TKW458829 TAZ458829:TBA458829 SRD458829:SRE458829 SHH458829:SHI458829 RXL458829:RXM458829 RNP458829:RNQ458829 RDT458829:RDU458829 QTX458829:QTY458829 QKB458829:QKC458829 QAF458829:QAG458829 PQJ458829:PQK458829 PGN458829:PGO458829 OWR458829:OWS458829 OMV458829:OMW458829 OCZ458829:ODA458829 NTD458829:NTE458829 NJH458829:NJI458829 MZL458829:MZM458829 MPP458829:MPQ458829 MFT458829:MFU458829 LVX458829:LVY458829 LMB458829:LMC458829 LCF458829:LCG458829 KSJ458829:KSK458829 KIN458829:KIO458829 JYR458829:JYS458829 JOV458829:JOW458829 JEZ458829:JFA458829 IVD458829:IVE458829 ILH458829:ILI458829 IBL458829:IBM458829 HRP458829:HRQ458829 HHT458829:HHU458829 GXX458829:GXY458829 GOB458829:GOC458829 GEF458829:GEG458829 FUJ458829:FUK458829 FKN458829:FKO458829 FAR458829:FAS458829 EQV458829:EQW458829 EGZ458829:EHA458829 DXD458829:DXE458829 DNH458829:DNI458829 DDL458829:DDM458829 CTP458829:CTQ458829 CJT458829:CJU458829 BZX458829:BZY458829 BQB458829:BQC458829 BGF458829:BGG458829 AWJ458829:AWK458829 AMN458829:AMO458829 ACR458829:ACS458829 SV458829:SW458829 IZ458829:JA458829 D458829:E458829 WVL393293:WVM393293 WLP393293:WLQ393293 WBT393293:WBU393293 VRX393293:VRY393293 VIB393293:VIC393293 UYF393293:UYG393293 UOJ393293:UOK393293 UEN393293:UEO393293 TUR393293:TUS393293 TKV393293:TKW393293 TAZ393293:TBA393293 SRD393293:SRE393293 SHH393293:SHI393293 RXL393293:RXM393293 RNP393293:RNQ393293 RDT393293:RDU393293 QTX393293:QTY393293 QKB393293:QKC393293 QAF393293:QAG393293 PQJ393293:PQK393293 PGN393293:PGO393293 OWR393293:OWS393293 OMV393293:OMW393293 OCZ393293:ODA393293 NTD393293:NTE393293 NJH393293:NJI393293 MZL393293:MZM393293 MPP393293:MPQ393293 MFT393293:MFU393293 LVX393293:LVY393293 LMB393293:LMC393293 LCF393293:LCG393293 KSJ393293:KSK393293 KIN393293:KIO393293 JYR393293:JYS393293 JOV393293:JOW393293 JEZ393293:JFA393293 IVD393293:IVE393293 ILH393293:ILI393293 IBL393293:IBM393293 HRP393293:HRQ393293 HHT393293:HHU393293 GXX393293:GXY393293 GOB393293:GOC393293 GEF393293:GEG393293 FUJ393293:FUK393293 FKN393293:FKO393293 FAR393293:FAS393293 EQV393293:EQW393293 EGZ393293:EHA393293 DXD393293:DXE393293 DNH393293:DNI393293 DDL393293:DDM393293 CTP393293:CTQ393293 CJT393293:CJU393293 BZX393293:BZY393293 BQB393293:BQC393293 BGF393293:BGG393293 AWJ393293:AWK393293 AMN393293:AMO393293 ACR393293:ACS393293 SV393293:SW393293 IZ393293:JA393293 D393293:E393293 WVL327757:WVM327757 WLP327757:WLQ327757 WBT327757:WBU327757 VRX327757:VRY327757 VIB327757:VIC327757 UYF327757:UYG327757 UOJ327757:UOK327757 UEN327757:UEO327757 TUR327757:TUS327757 TKV327757:TKW327757 TAZ327757:TBA327757 SRD327757:SRE327757 SHH327757:SHI327757 RXL327757:RXM327757 RNP327757:RNQ327757 RDT327757:RDU327757 QTX327757:QTY327757 QKB327757:QKC327757 QAF327757:QAG327757 PQJ327757:PQK327757 PGN327757:PGO327757 OWR327757:OWS327757 OMV327757:OMW327757 OCZ327757:ODA327757 NTD327757:NTE327757 NJH327757:NJI327757 MZL327757:MZM327757 MPP327757:MPQ327757 MFT327757:MFU327757 LVX327757:LVY327757 LMB327757:LMC327757 LCF327757:LCG327757 KSJ327757:KSK327757 KIN327757:KIO327757 JYR327757:JYS327757 JOV327757:JOW327757 JEZ327757:JFA327757 IVD327757:IVE327757 ILH327757:ILI327757 IBL327757:IBM327757 HRP327757:HRQ327757 HHT327757:HHU327757 GXX327757:GXY327757 GOB327757:GOC327757 GEF327757:GEG327757 FUJ327757:FUK327757 FKN327757:FKO327757 FAR327757:FAS327757 EQV327757:EQW327757 EGZ327757:EHA327757 DXD327757:DXE327757 DNH327757:DNI327757 DDL327757:DDM327757 CTP327757:CTQ327757 CJT327757:CJU327757 BZX327757:BZY327757 BQB327757:BQC327757 BGF327757:BGG327757 AWJ327757:AWK327757 AMN327757:AMO327757 ACR327757:ACS327757 SV327757:SW327757 IZ327757:JA327757 D327757:E327757 WVL262221:WVM262221 WLP262221:WLQ262221 WBT262221:WBU262221 VRX262221:VRY262221 VIB262221:VIC262221 UYF262221:UYG262221 UOJ262221:UOK262221 UEN262221:UEO262221 TUR262221:TUS262221 TKV262221:TKW262221 TAZ262221:TBA262221 SRD262221:SRE262221 SHH262221:SHI262221 RXL262221:RXM262221 RNP262221:RNQ262221 RDT262221:RDU262221 QTX262221:QTY262221 QKB262221:QKC262221 QAF262221:QAG262221 PQJ262221:PQK262221 PGN262221:PGO262221 OWR262221:OWS262221 OMV262221:OMW262221 OCZ262221:ODA262221 NTD262221:NTE262221 NJH262221:NJI262221 MZL262221:MZM262221 MPP262221:MPQ262221 MFT262221:MFU262221 LVX262221:LVY262221 LMB262221:LMC262221 LCF262221:LCG262221 KSJ262221:KSK262221 KIN262221:KIO262221 JYR262221:JYS262221 JOV262221:JOW262221 JEZ262221:JFA262221 IVD262221:IVE262221 ILH262221:ILI262221 IBL262221:IBM262221 HRP262221:HRQ262221 HHT262221:HHU262221 GXX262221:GXY262221 GOB262221:GOC262221 GEF262221:GEG262221 FUJ262221:FUK262221 FKN262221:FKO262221 FAR262221:FAS262221 EQV262221:EQW262221 EGZ262221:EHA262221 DXD262221:DXE262221 DNH262221:DNI262221 DDL262221:DDM262221 CTP262221:CTQ262221 CJT262221:CJU262221 BZX262221:BZY262221 BQB262221:BQC262221 BGF262221:BGG262221 AWJ262221:AWK262221 AMN262221:AMO262221 ACR262221:ACS262221 SV262221:SW262221 IZ262221:JA262221 D262221:E262221 WVL196685:WVM196685 WLP196685:WLQ196685 WBT196685:WBU196685 VRX196685:VRY196685 VIB196685:VIC196685 UYF196685:UYG196685 UOJ196685:UOK196685 UEN196685:UEO196685 TUR196685:TUS196685 TKV196685:TKW196685 TAZ196685:TBA196685 SRD196685:SRE196685 SHH196685:SHI196685 RXL196685:RXM196685 RNP196685:RNQ196685 RDT196685:RDU196685 QTX196685:QTY196685 QKB196685:QKC196685 QAF196685:QAG196685 PQJ196685:PQK196685 PGN196685:PGO196685 OWR196685:OWS196685 OMV196685:OMW196685 OCZ196685:ODA196685 NTD196685:NTE196685 NJH196685:NJI196685 MZL196685:MZM196685 MPP196685:MPQ196685 MFT196685:MFU196685 LVX196685:LVY196685 LMB196685:LMC196685 LCF196685:LCG196685 KSJ196685:KSK196685 KIN196685:KIO196685 JYR196685:JYS196685 JOV196685:JOW196685 JEZ196685:JFA196685 IVD196685:IVE196685 ILH196685:ILI196685 IBL196685:IBM196685 HRP196685:HRQ196685 HHT196685:HHU196685 GXX196685:GXY196685 GOB196685:GOC196685 GEF196685:GEG196685 FUJ196685:FUK196685 FKN196685:FKO196685 FAR196685:FAS196685 EQV196685:EQW196685 EGZ196685:EHA196685 DXD196685:DXE196685 DNH196685:DNI196685 DDL196685:DDM196685 CTP196685:CTQ196685 CJT196685:CJU196685 BZX196685:BZY196685 BQB196685:BQC196685 BGF196685:BGG196685 AWJ196685:AWK196685 AMN196685:AMO196685 ACR196685:ACS196685 SV196685:SW196685 IZ196685:JA196685 D196685:E196685 WVL131149:WVM131149 WLP131149:WLQ131149 WBT131149:WBU131149 VRX131149:VRY131149 VIB131149:VIC131149 UYF131149:UYG131149 UOJ131149:UOK131149 UEN131149:UEO131149 TUR131149:TUS131149 TKV131149:TKW131149 TAZ131149:TBA131149 SRD131149:SRE131149 SHH131149:SHI131149 RXL131149:RXM131149 RNP131149:RNQ131149 RDT131149:RDU131149 QTX131149:QTY131149 QKB131149:QKC131149 QAF131149:QAG131149 PQJ131149:PQK131149 PGN131149:PGO131149 OWR131149:OWS131149 OMV131149:OMW131149 OCZ131149:ODA131149 NTD131149:NTE131149 NJH131149:NJI131149 MZL131149:MZM131149 MPP131149:MPQ131149 MFT131149:MFU131149 LVX131149:LVY131149 LMB131149:LMC131149 LCF131149:LCG131149 KSJ131149:KSK131149 KIN131149:KIO131149 JYR131149:JYS131149 JOV131149:JOW131149 JEZ131149:JFA131149 IVD131149:IVE131149 ILH131149:ILI131149 IBL131149:IBM131149 HRP131149:HRQ131149 HHT131149:HHU131149 GXX131149:GXY131149 GOB131149:GOC131149 GEF131149:GEG131149 FUJ131149:FUK131149 FKN131149:FKO131149 FAR131149:FAS131149 EQV131149:EQW131149 EGZ131149:EHA131149 DXD131149:DXE131149 DNH131149:DNI131149 DDL131149:DDM131149 CTP131149:CTQ131149 CJT131149:CJU131149 BZX131149:BZY131149 BQB131149:BQC131149 BGF131149:BGG131149 AWJ131149:AWK131149 AMN131149:AMO131149 ACR131149:ACS131149 SV131149:SW131149 IZ131149:JA131149 D131149:E131149 WVL65613:WVM65613 WLP65613:WLQ65613 WBT65613:WBU65613 VRX65613:VRY65613 VIB65613:VIC65613 UYF65613:UYG65613 UOJ65613:UOK65613 UEN65613:UEO65613 TUR65613:TUS65613 TKV65613:TKW65613 TAZ65613:TBA65613 SRD65613:SRE65613 SHH65613:SHI65613 RXL65613:RXM65613 RNP65613:RNQ65613 RDT65613:RDU65613 QTX65613:QTY65613 QKB65613:QKC65613 QAF65613:QAG65613 PQJ65613:PQK65613 PGN65613:PGO65613 OWR65613:OWS65613 OMV65613:OMW65613 OCZ65613:ODA65613 NTD65613:NTE65613 NJH65613:NJI65613 MZL65613:MZM65613 MPP65613:MPQ65613 MFT65613:MFU65613 LVX65613:LVY65613 LMB65613:LMC65613 LCF65613:LCG65613 KSJ65613:KSK65613 KIN65613:KIO65613 JYR65613:JYS65613 JOV65613:JOW65613 JEZ65613:JFA65613 IVD65613:IVE65613 ILH65613:ILI65613 IBL65613:IBM65613 HRP65613:HRQ65613 HHT65613:HHU65613 GXX65613:GXY65613 GOB65613:GOC65613 GEF65613:GEG65613 FUJ65613:FUK65613 FKN65613:FKO65613 FAR65613:FAS65613 EQV65613:EQW65613 EGZ65613:EHA65613 DXD65613:DXE65613 DNH65613:DNI65613 DDL65613:DDM65613 CTP65613:CTQ65613 CJT65613:CJU65613 BZX65613:BZY65613 BQB65613:BQC65613 BGF65613:BGG65613 AWJ65613:AWK65613 AMN65613:AMO65613 ACR65613:ACS65613 SV65613:SW65613 IZ65613:JA65613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$C$210:$C$219</formula1>
    </dataValidation>
    <dataValidation type="list" allowBlank="1" showInputMessage="1" showErrorMessage="1" sqref="D65614:E65614 WVL983118:WVM983118 WLP983118:WLQ983118 WBT983118:WBU983118 VRX983118:VRY983118 VIB983118:VIC983118 UYF983118:UYG983118 UOJ983118:UOK983118 UEN983118:UEO983118 TUR983118:TUS983118 TKV983118:TKW983118 TAZ983118:TBA983118 SRD983118:SRE983118 SHH983118:SHI983118 RXL983118:RXM983118 RNP983118:RNQ983118 RDT983118:RDU983118 QTX983118:QTY983118 QKB983118:QKC983118 QAF983118:QAG983118 PQJ983118:PQK983118 PGN983118:PGO983118 OWR983118:OWS983118 OMV983118:OMW983118 OCZ983118:ODA983118 NTD983118:NTE983118 NJH983118:NJI983118 MZL983118:MZM983118 MPP983118:MPQ983118 MFT983118:MFU983118 LVX983118:LVY983118 LMB983118:LMC983118 LCF983118:LCG983118 KSJ983118:KSK983118 KIN983118:KIO983118 JYR983118:JYS983118 JOV983118:JOW983118 JEZ983118:JFA983118 IVD983118:IVE983118 ILH983118:ILI983118 IBL983118:IBM983118 HRP983118:HRQ983118 HHT983118:HHU983118 GXX983118:GXY983118 GOB983118:GOC983118 GEF983118:GEG983118 FUJ983118:FUK983118 FKN983118:FKO983118 FAR983118:FAS983118 EQV983118:EQW983118 EGZ983118:EHA983118 DXD983118:DXE983118 DNH983118:DNI983118 DDL983118:DDM983118 CTP983118:CTQ983118 CJT983118:CJU983118 BZX983118:BZY983118 BQB983118:BQC983118 BGF983118:BGG983118 AWJ983118:AWK983118 AMN983118:AMO983118 ACR983118:ACS983118 SV983118:SW983118 IZ983118:JA983118 D983118:E983118 WVL917582:WVM917582 WLP917582:WLQ917582 WBT917582:WBU917582 VRX917582:VRY917582 VIB917582:VIC917582 UYF917582:UYG917582 UOJ917582:UOK917582 UEN917582:UEO917582 TUR917582:TUS917582 TKV917582:TKW917582 TAZ917582:TBA917582 SRD917582:SRE917582 SHH917582:SHI917582 RXL917582:RXM917582 RNP917582:RNQ917582 RDT917582:RDU917582 QTX917582:QTY917582 QKB917582:QKC917582 QAF917582:QAG917582 PQJ917582:PQK917582 PGN917582:PGO917582 OWR917582:OWS917582 OMV917582:OMW917582 OCZ917582:ODA917582 NTD917582:NTE917582 NJH917582:NJI917582 MZL917582:MZM917582 MPP917582:MPQ917582 MFT917582:MFU917582 LVX917582:LVY917582 LMB917582:LMC917582 LCF917582:LCG917582 KSJ917582:KSK917582 KIN917582:KIO917582 JYR917582:JYS917582 JOV917582:JOW917582 JEZ917582:JFA917582 IVD917582:IVE917582 ILH917582:ILI917582 IBL917582:IBM917582 HRP917582:HRQ917582 HHT917582:HHU917582 GXX917582:GXY917582 GOB917582:GOC917582 GEF917582:GEG917582 FUJ917582:FUK917582 FKN917582:FKO917582 FAR917582:FAS917582 EQV917582:EQW917582 EGZ917582:EHA917582 DXD917582:DXE917582 DNH917582:DNI917582 DDL917582:DDM917582 CTP917582:CTQ917582 CJT917582:CJU917582 BZX917582:BZY917582 BQB917582:BQC917582 BGF917582:BGG917582 AWJ917582:AWK917582 AMN917582:AMO917582 ACR917582:ACS917582 SV917582:SW917582 IZ917582:JA917582 D917582:E917582 WVL852046:WVM852046 WLP852046:WLQ852046 WBT852046:WBU852046 VRX852046:VRY852046 VIB852046:VIC852046 UYF852046:UYG852046 UOJ852046:UOK852046 UEN852046:UEO852046 TUR852046:TUS852046 TKV852046:TKW852046 TAZ852046:TBA852046 SRD852046:SRE852046 SHH852046:SHI852046 RXL852046:RXM852046 RNP852046:RNQ852046 RDT852046:RDU852046 QTX852046:QTY852046 QKB852046:QKC852046 QAF852046:QAG852046 PQJ852046:PQK852046 PGN852046:PGO852046 OWR852046:OWS852046 OMV852046:OMW852046 OCZ852046:ODA852046 NTD852046:NTE852046 NJH852046:NJI852046 MZL852046:MZM852046 MPP852046:MPQ852046 MFT852046:MFU852046 LVX852046:LVY852046 LMB852046:LMC852046 LCF852046:LCG852046 KSJ852046:KSK852046 KIN852046:KIO852046 JYR852046:JYS852046 JOV852046:JOW852046 JEZ852046:JFA852046 IVD852046:IVE852046 ILH852046:ILI852046 IBL852046:IBM852046 HRP852046:HRQ852046 HHT852046:HHU852046 GXX852046:GXY852046 GOB852046:GOC852046 GEF852046:GEG852046 FUJ852046:FUK852046 FKN852046:FKO852046 FAR852046:FAS852046 EQV852046:EQW852046 EGZ852046:EHA852046 DXD852046:DXE852046 DNH852046:DNI852046 DDL852046:DDM852046 CTP852046:CTQ852046 CJT852046:CJU852046 BZX852046:BZY852046 BQB852046:BQC852046 BGF852046:BGG852046 AWJ852046:AWK852046 AMN852046:AMO852046 ACR852046:ACS852046 SV852046:SW852046 IZ852046:JA852046 D852046:E852046 WVL786510:WVM786510 WLP786510:WLQ786510 WBT786510:WBU786510 VRX786510:VRY786510 VIB786510:VIC786510 UYF786510:UYG786510 UOJ786510:UOK786510 UEN786510:UEO786510 TUR786510:TUS786510 TKV786510:TKW786510 TAZ786510:TBA786510 SRD786510:SRE786510 SHH786510:SHI786510 RXL786510:RXM786510 RNP786510:RNQ786510 RDT786510:RDU786510 QTX786510:QTY786510 QKB786510:QKC786510 QAF786510:QAG786510 PQJ786510:PQK786510 PGN786510:PGO786510 OWR786510:OWS786510 OMV786510:OMW786510 OCZ786510:ODA786510 NTD786510:NTE786510 NJH786510:NJI786510 MZL786510:MZM786510 MPP786510:MPQ786510 MFT786510:MFU786510 LVX786510:LVY786510 LMB786510:LMC786510 LCF786510:LCG786510 KSJ786510:KSK786510 KIN786510:KIO786510 JYR786510:JYS786510 JOV786510:JOW786510 JEZ786510:JFA786510 IVD786510:IVE786510 ILH786510:ILI786510 IBL786510:IBM786510 HRP786510:HRQ786510 HHT786510:HHU786510 GXX786510:GXY786510 GOB786510:GOC786510 GEF786510:GEG786510 FUJ786510:FUK786510 FKN786510:FKO786510 FAR786510:FAS786510 EQV786510:EQW786510 EGZ786510:EHA786510 DXD786510:DXE786510 DNH786510:DNI786510 DDL786510:DDM786510 CTP786510:CTQ786510 CJT786510:CJU786510 BZX786510:BZY786510 BQB786510:BQC786510 BGF786510:BGG786510 AWJ786510:AWK786510 AMN786510:AMO786510 ACR786510:ACS786510 SV786510:SW786510 IZ786510:JA786510 D786510:E786510 WVL720974:WVM720974 WLP720974:WLQ720974 WBT720974:WBU720974 VRX720974:VRY720974 VIB720974:VIC720974 UYF720974:UYG720974 UOJ720974:UOK720974 UEN720974:UEO720974 TUR720974:TUS720974 TKV720974:TKW720974 TAZ720974:TBA720974 SRD720974:SRE720974 SHH720974:SHI720974 RXL720974:RXM720974 RNP720974:RNQ720974 RDT720974:RDU720974 QTX720974:QTY720974 QKB720974:QKC720974 QAF720974:QAG720974 PQJ720974:PQK720974 PGN720974:PGO720974 OWR720974:OWS720974 OMV720974:OMW720974 OCZ720974:ODA720974 NTD720974:NTE720974 NJH720974:NJI720974 MZL720974:MZM720974 MPP720974:MPQ720974 MFT720974:MFU720974 LVX720974:LVY720974 LMB720974:LMC720974 LCF720974:LCG720974 KSJ720974:KSK720974 KIN720974:KIO720974 JYR720974:JYS720974 JOV720974:JOW720974 JEZ720974:JFA720974 IVD720974:IVE720974 ILH720974:ILI720974 IBL720974:IBM720974 HRP720974:HRQ720974 HHT720974:HHU720974 GXX720974:GXY720974 GOB720974:GOC720974 GEF720974:GEG720974 FUJ720974:FUK720974 FKN720974:FKO720974 FAR720974:FAS720974 EQV720974:EQW720974 EGZ720974:EHA720974 DXD720974:DXE720974 DNH720974:DNI720974 DDL720974:DDM720974 CTP720974:CTQ720974 CJT720974:CJU720974 BZX720974:BZY720974 BQB720974:BQC720974 BGF720974:BGG720974 AWJ720974:AWK720974 AMN720974:AMO720974 ACR720974:ACS720974 SV720974:SW720974 IZ720974:JA720974 D720974:E720974 WVL655438:WVM655438 WLP655438:WLQ655438 WBT655438:WBU655438 VRX655438:VRY655438 VIB655438:VIC655438 UYF655438:UYG655438 UOJ655438:UOK655438 UEN655438:UEO655438 TUR655438:TUS655438 TKV655438:TKW655438 TAZ655438:TBA655438 SRD655438:SRE655438 SHH655438:SHI655438 RXL655438:RXM655438 RNP655438:RNQ655438 RDT655438:RDU655438 QTX655438:QTY655438 QKB655438:QKC655438 QAF655438:QAG655438 PQJ655438:PQK655438 PGN655438:PGO655438 OWR655438:OWS655438 OMV655438:OMW655438 OCZ655438:ODA655438 NTD655438:NTE655438 NJH655438:NJI655438 MZL655438:MZM655438 MPP655438:MPQ655438 MFT655438:MFU655438 LVX655438:LVY655438 LMB655438:LMC655438 LCF655438:LCG655438 KSJ655438:KSK655438 KIN655438:KIO655438 JYR655438:JYS655438 JOV655438:JOW655438 JEZ655438:JFA655438 IVD655438:IVE655438 ILH655438:ILI655438 IBL655438:IBM655438 HRP655438:HRQ655438 HHT655438:HHU655438 GXX655438:GXY655438 GOB655438:GOC655438 GEF655438:GEG655438 FUJ655438:FUK655438 FKN655438:FKO655438 FAR655438:FAS655438 EQV655438:EQW655438 EGZ655438:EHA655438 DXD655438:DXE655438 DNH655438:DNI655438 DDL655438:DDM655438 CTP655438:CTQ655438 CJT655438:CJU655438 BZX655438:BZY655438 BQB655438:BQC655438 BGF655438:BGG655438 AWJ655438:AWK655438 AMN655438:AMO655438 ACR655438:ACS655438 SV655438:SW655438 IZ655438:JA655438 D655438:E655438 WVL589902:WVM589902 WLP589902:WLQ589902 WBT589902:WBU589902 VRX589902:VRY589902 VIB589902:VIC589902 UYF589902:UYG589902 UOJ589902:UOK589902 UEN589902:UEO589902 TUR589902:TUS589902 TKV589902:TKW589902 TAZ589902:TBA589902 SRD589902:SRE589902 SHH589902:SHI589902 RXL589902:RXM589902 RNP589902:RNQ589902 RDT589902:RDU589902 QTX589902:QTY589902 QKB589902:QKC589902 QAF589902:QAG589902 PQJ589902:PQK589902 PGN589902:PGO589902 OWR589902:OWS589902 OMV589902:OMW589902 OCZ589902:ODA589902 NTD589902:NTE589902 NJH589902:NJI589902 MZL589902:MZM589902 MPP589902:MPQ589902 MFT589902:MFU589902 LVX589902:LVY589902 LMB589902:LMC589902 LCF589902:LCG589902 KSJ589902:KSK589902 KIN589902:KIO589902 JYR589902:JYS589902 JOV589902:JOW589902 JEZ589902:JFA589902 IVD589902:IVE589902 ILH589902:ILI589902 IBL589902:IBM589902 HRP589902:HRQ589902 HHT589902:HHU589902 GXX589902:GXY589902 GOB589902:GOC589902 GEF589902:GEG589902 FUJ589902:FUK589902 FKN589902:FKO589902 FAR589902:FAS589902 EQV589902:EQW589902 EGZ589902:EHA589902 DXD589902:DXE589902 DNH589902:DNI589902 DDL589902:DDM589902 CTP589902:CTQ589902 CJT589902:CJU589902 BZX589902:BZY589902 BQB589902:BQC589902 BGF589902:BGG589902 AWJ589902:AWK589902 AMN589902:AMO589902 ACR589902:ACS589902 SV589902:SW589902 IZ589902:JA589902 D589902:E589902 WVL524366:WVM524366 WLP524366:WLQ524366 WBT524366:WBU524366 VRX524366:VRY524366 VIB524366:VIC524366 UYF524366:UYG524366 UOJ524366:UOK524366 UEN524366:UEO524366 TUR524366:TUS524366 TKV524366:TKW524366 TAZ524366:TBA524366 SRD524366:SRE524366 SHH524366:SHI524366 RXL524366:RXM524366 RNP524366:RNQ524366 RDT524366:RDU524366 QTX524366:QTY524366 QKB524366:QKC524366 QAF524366:QAG524366 PQJ524366:PQK524366 PGN524366:PGO524366 OWR524366:OWS524366 OMV524366:OMW524366 OCZ524366:ODA524366 NTD524366:NTE524366 NJH524366:NJI524366 MZL524366:MZM524366 MPP524366:MPQ524366 MFT524366:MFU524366 LVX524366:LVY524366 LMB524366:LMC524366 LCF524366:LCG524366 KSJ524366:KSK524366 KIN524366:KIO524366 JYR524366:JYS524366 JOV524366:JOW524366 JEZ524366:JFA524366 IVD524366:IVE524366 ILH524366:ILI524366 IBL524366:IBM524366 HRP524366:HRQ524366 HHT524366:HHU524366 GXX524366:GXY524366 GOB524366:GOC524366 GEF524366:GEG524366 FUJ524366:FUK524366 FKN524366:FKO524366 FAR524366:FAS524366 EQV524366:EQW524366 EGZ524366:EHA524366 DXD524366:DXE524366 DNH524366:DNI524366 DDL524366:DDM524366 CTP524366:CTQ524366 CJT524366:CJU524366 BZX524366:BZY524366 BQB524366:BQC524366 BGF524366:BGG524366 AWJ524366:AWK524366 AMN524366:AMO524366 ACR524366:ACS524366 SV524366:SW524366 IZ524366:JA524366 D524366:E524366 WVL458830:WVM458830 WLP458830:WLQ458830 WBT458830:WBU458830 VRX458830:VRY458830 VIB458830:VIC458830 UYF458830:UYG458830 UOJ458830:UOK458830 UEN458830:UEO458830 TUR458830:TUS458830 TKV458830:TKW458830 TAZ458830:TBA458830 SRD458830:SRE458830 SHH458830:SHI458830 RXL458830:RXM458830 RNP458830:RNQ458830 RDT458830:RDU458830 QTX458830:QTY458830 QKB458830:QKC458830 QAF458830:QAG458830 PQJ458830:PQK458830 PGN458830:PGO458830 OWR458830:OWS458830 OMV458830:OMW458830 OCZ458830:ODA458830 NTD458830:NTE458830 NJH458830:NJI458830 MZL458830:MZM458830 MPP458830:MPQ458830 MFT458830:MFU458830 LVX458830:LVY458830 LMB458830:LMC458830 LCF458830:LCG458830 KSJ458830:KSK458830 KIN458830:KIO458830 JYR458830:JYS458830 JOV458830:JOW458830 JEZ458830:JFA458830 IVD458830:IVE458830 ILH458830:ILI458830 IBL458830:IBM458830 HRP458830:HRQ458830 HHT458830:HHU458830 GXX458830:GXY458830 GOB458830:GOC458830 GEF458830:GEG458830 FUJ458830:FUK458830 FKN458830:FKO458830 FAR458830:FAS458830 EQV458830:EQW458830 EGZ458830:EHA458830 DXD458830:DXE458830 DNH458830:DNI458830 DDL458830:DDM458830 CTP458830:CTQ458830 CJT458830:CJU458830 BZX458830:BZY458830 BQB458830:BQC458830 BGF458830:BGG458830 AWJ458830:AWK458830 AMN458830:AMO458830 ACR458830:ACS458830 SV458830:SW458830 IZ458830:JA458830 D458830:E458830 WVL393294:WVM393294 WLP393294:WLQ393294 WBT393294:WBU393294 VRX393294:VRY393294 VIB393294:VIC393294 UYF393294:UYG393294 UOJ393294:UOK393294 UEN393294:UEO393294 TUR393294:TUS393294 TKV393294:TKW393294 TAZ393294:TBA393294 SRD393294:SRE393294 SHH393294:SHI393294 RXL393294:RXM393294 RNP393294:RNQ393294 RDT393294:RDU393294 QTX393294:QTY393294 QKB393294:QKC393294 QAF393294:QAG393294 PQJ393294:PQK393294 PGN393294:PGO393294 OWR393294:OWS393294 OMV393294:OMW393294 OCZ393294:ODA393294 NTD393294:NTE393294 NJH393294:NJI393294 MZL393294:MZM393294 MPP393294:MPQ393294 MFT393294:MFU393294 LVX393294:LVY393294 LMB393294:LMC393294 LCF393294:LCG393294 KSJ393294:KSK393294 KIN393294:KIO393294 JYR393294:JYS393294 JOV393294:JOW393294 JEZ393294:JFA393294 IVD393294:IVE393294 ILH393294:ILI393294 IBL393294:IBM393294 HRP393294:HRQ393294 HHT393294:HHU393294 GXX393294:GXY393294 GOB393294:GOC393294 GEF393294:GEG393294 FUJ393294:FUK393294 FKN393294:FKO393294 FAR393294:FAS393294 EQV393294:EQW393294 EGZ393294:EHA393294 DXD393294:DXE393294 DNH393294:DNI393294 DDL393294:DDM393294 CTP393294:CTQ393294 CJT393294:CJU393294 BZX393294:BZY393294 BQB393294:BQC393294 BGF393294:BGG393294 AWJ393294:AWK393294 AMN393294:AMO393294 ACR393294:ACS393294 SV393294:SW393294 IZ393294:JA393294 D393294:E393294 WVL327758:WVM327758 WLP327758:WLQ327758 WBT327758:WBU327758 VRX327758:VRY327758 VIB327758:VIC327758 UYF327758:UYG327758 UOJ327758:UOK327758 UEN327758:UEO327758 TUR327758:TUS327758 TKV327758:TKW327758 TAZ327758:TBA327758 SRD327758:SRE327758 SHH327758:SHI327758 RXL327758:RXM327758 RNP327758:RNQ327758 RDT327758:RDU327758 QTX327758:QTY327758 QKB327758:QKC327758 QAF327758:QAG327758 PQJ327758:PQK327758 PGN327758:PGO327758 OWR327758:OWS327758 OMV327758:OMW327758 OCZ327758:ODA327758 NTD327758:NTE327758 NJH327758:NJI327758 MZL327758:MZM327758 MPP327758:MPQ327758 MFT327758:MFU327758 LVX327758:LVY327758 LMB327758:LMC327758 LCF327758:LCG327758 KSJ327758:KSK327758 KIN327758:KIO327758 JYR327758:JYS327758 JOV327758:JOW327758 JEZ327758:JFA327758 IVD327758:IVE327758 ILH327758:ILI327758 IBL327758:IBM327758 HRP327758:HRQ327758 HHT327758:HHU327758 GXX327758:GXY327758 GOB327758:GOC327758 GEF327758:GEG327758 FUJ327758:FUK327758 FKN327758:FKO327758 FAR327758:FAS327758 EQV327758:EQW327758 EGZ327758:EHA327758 DXD327758:DXE327758 DNH327758:DNI327758 DDL327758:DDM327758 CTP327758:CTQ327758 CJT327758:CJU327758 BZX327758:BZY327758 BQB327758:BQC327758 BGF327758:BGG327758 AWJ327758:AWK327758 AMN327758:AMO327758 ACR327758:ACS327758 SV327758:SW327758 IZ327758:JA327758 D327758:E327758 WVL262222:WVM262222 WLP262222:WLQ262222 WBT262222:WBU262222 VRX262222:VRY262222 VIB262222:VIC262222 UYF262222:UYG262222 UOJ262222:UOK262222 UEN262222:UEO262222 TUR262222:TUS262222 TKV262222:TKW262222 TAZ262222:TBA262222 SRD262222:SRE262222 SHH262222:SHI262222 RXL262222:RXM262222 RNP262222:RNQ262222 RDT262222:RDU262222 QTX262222:QTY262222 QKB262222:QKC262222 QAF262222:QAG262222 PQJ262222:PQK262222 PGN262222:PGO262222 OWR262222:OWS262222 OMV262222:OMW262222 OCZ262222:ODA262222 NTD262222:NTE262222 NJH262222:NJI262222 MZL262222:MZM262222 MPP262222:MPQ262222 MFT262222:MFU262222 LVX262222:LVY262222 LMB262222:LMC262222 LCF262222:LCG262222 KSJ262222:KSK262222 KIN262222:KIO262222 JYR262222:JYS262222 JOV262222:JOW262222 JEZ262222:JFA262222 IVD262222:IVE262222 ILH262222:ILI262222 IBL262222:IBM262222 HRP262222:HRQ262222 HHT262222:HHU262222 GXX262222:GXY262222 GOB262222:GOC262222 GEF262222:GEG262222 FUJ262222:FUK262222 FKN262222:FKO262222 FAR262222:FAS262222 EQV262222:EQW262222 EGZ262222:EHA262222 DXD262222:DXE262222 DNH262222:DNI262222 DDL262222:DDM262222 CTP262222:CTQ262222 CJT262222:CJU262222 BZX262222:BZY262222 BQB262222:BQC262222 BGF262222:BGG262222 AWJ262222:AWK262222 AMN262222:AMO262222 ACR262222:ACS262222 SV262222:SW262222 IZ262222:JA262222 D262222:E262222 WVL196686:WVM196686 WLP196686:WLQ196686 WBT196686:WBU196686 VRX196686:VRY196686 VIB196686:VIC196686 UYF196686:UYG196686 UOJ196686:UOK196686 UEN196686:UEO196686 TUR196686:TUS196686 TKV196686:TKW196686 TAZ196686:TBA196686 SRD196686:SRE196686 SHH196686:SHI196686 RXL196686:RXM196686 RNP196686:RNQ196686 RDT196686:RDU196686 QTX196686:QTY196686 QKB196686:QKC196686 QAF196686:QAG196686 PQJ196686:PQK196686 PGN196686:PGO196686 OWR196686:OWS196686 OMV196686:OMW196686 OCZ196686:ODA196686 NTD196686:NTE196686 NJH196686:NJI196686 MZL196686:MZM196686 MPP196686:MPQ196686 MFT196686:MFU196686 LVX196686:LVY196686 LMB196686:LMC196686 LCF196686:LCG196686 KSJ196686:KSK196686 KIN196686:KIO196686 JYR196686:JYS196686 JOV196686:JOW196686 JEZ196686:JFA196686 IVD196686:IVE196686 ILH196686:ILI196686 IBL196686:IBM196686 HRP196686:HRQ196686 HHT196686:HHU196686 GXX196686:GXY196686 GOB196686:GOC196686 GEF196686:GEG196686 FUJ196686:FUK196686 FKN196686:FKO196686 FAR196686:FAS196686 EQV196686:EQW196686 EGZ196686:EHA196686 DXD196686:DXE196686 DNH196686:DNI196686 DDL196686:DDM196686 CTP196686:CTQ196686 CJT196686:CJU196686 BZX196686:BZY196686 BQB196686:BQC196686 BGF196686:BGG196686 AWJ196686:AWK196686 AMN196686:AMO196686 ACR196686:ACS196686 SV196686:SW196686 IZ196686:JA196686 D196686:E196686 WVL131150:WVM131150 WLP131150:WLQ131150 WBT131150:WBU131150 VRX131150:VRY131150 VIB131150:VIC131150 UYF131150:UYG131150 UOJ131150:UOK131150 UEN131150:UEO131150 TUR131150:TUS131150 TKV131150:TKW131150 TAZ131150:TBA131150 SRD131150:SRE131150 SHH131150:SHI131150 RXL131150:RXM131150 RNP131150:RNQ131150 RDT131150:RDU131150 QTX131150:QTY131150 QKB131150:QKC131150 QAF131150:QAG131150 PQJ131150:PQK131150 PGN131150:PGO131150 OWR131150:OWS131150 OMV131150:OMW131150 OCZ131150:ODA131150 NTD131150:NTE131150 NJH131150:NJI131150 MZL131150:MZM131150 MPP131150:MPQ131150 MFT131150:MFU131150 LVX131150:LVY131150 LMB131150:LMC131150 LCF131150:LCG131150 KSJ131150:KSK131150 KIN131150:KIO131150 JYR131150:JYS131150 JOV131150:JOW131150 JEZ131150:JFA131150 IVD131150:IVE131150 ILH131150:ILI131150 IBL131150:IBM131150 HRP131150:HRQ131150 HHT131150:HHU131150 GXX131150:GXY131150 GOB131150:GOC131150 GEF131150:GEG131150 FUJ131150:FUK131150 FKN131150:FKO131150 FAR131150:FAS131150 EQV131150:EQW131150 EGZ131150:EHA131150 DXD131150:DXE131150 DNH131150:DNI131150 DDL131150:DDM131150 CTP131150:CTQ131150 CJT131150:CJU131150 BZX131150:BZY131150 BQB131150:BQC131150 BGF131150:BGG131150 AWJ131150:AWK131150 AMN131150:AMO131150 ACR131150:ACS131150 SV131150:SW131150 IZ131150:JA131150 D131150:E131150 WVL65614:WVM65614 WLP65614:WLQ65614 WBT65614:WBU65614 VRX65614:VRY65614 VIB65614:VIC65614 UYF65614:UYG65614 UOJ65614:UOK65614 UEN65614:UEO65614 TUR65614:TUS65614 TKV65614:TKW65614 TAZ65614:TBA65614 SRD65614:SRE65614 SHH65614:SHI65614 RXL65614:RXM65614 RNP65614:RNQ65614 RDT65614:RDU65614 QTX65614:QTY65614 QKB65614:QKC65614 QAF65614:QAG65614 PQJ65614:PQK65614 PGN65614:PGO65614 OWR65614:OWS65614 OMV65614:OMW65614 OCZ65614:ODA65614 NTD65614:NTE65614 NJH65614:NJI65614 MZL65614:MZM65614 MPP65614:MPQ65614 MFT65614:MFU65614 LVX65614:LVY65614 LMB65614:LMC65614 LCF65614:LCG65614 KSJ65614:KSK65614 KIN65614:KIO65614 JYR65614:JYS65614 JOV65614:JOW65614 JEZ65614:JFA65614 IVD65614:IVE65614 ILH65614:ILI65614 IBL65614:IBM65614 HRP65614:HRQ65614 HHT65614:HHU65614 GXX65614:GXY65614 GOB65614:GOC65614 GEF65614:GEG65614 FUJ65614:FUK65614 FKN65614:FKO65614 FAR65614:FAS65614 EQV65614:EQW65614 EGZ65614:EHA65614 DXD65614:DXE65614 DNH65614:DNI65614 DDL65614:DDM65614 CTP65614:CTQ65614 CJT65614:CJU65614 BZX65614:BZY65614 BQB65614:BQC65614 BGF65614:BGG65614 AWJ65614:AWK65614 AMN65614:AMO65614 ACR65614:ACS65614 SV65614:SW65614 IZ65614:JA65614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$D$210:$D$214</formula1>
    </dataValidation>
    <dataValidation type="list" allowBlank="1" showInputMessage="1" showErrorMessage="1" sqref="D65616:E65616 WVL983120:WVM983120 WLP983120:WLQ983120 WBT983120:WBU983120 VRX983120:VRY983120 VIB983120:VIC983120 UYF983120:UYG983120 UOJ983120:UOK983120 UEN983120:UEO983120 TUR983120:TUS983120 TKV983120:TKW983120 TAZ983120:TBA983120 SRD983120:SRE983120 SHH983120:SHI983120 RXL983120:RXM983120 RNP983120:RNQ983120 RDT983120:RDU983120 QTX983120:QTY983120 QKB983120:QKC983120 QAF983120:QAG983120 PQJ983120:PQK983120 PGN983120:PGO983120 OWR983120:OWS983120 OMV983120:OMW983120 OCZ983120:ODA983120 NTD983120:NTE983120 NJH983120:NJI983120 MZL983120:MZM983120 MPP983120:MPQ983120 MFT983120:MFU983120 LVX983120:LVY983120 LMB983120:LMC983120 LCF983120:LCG983120 KSJ983120:KSK983120 KIN983120:KIO983120 JYR983120:JYS983120 JOV983120:JOW983120 JEZ983120:JFA983120 IVD983120:IVE983120 ILH983120:ILI983120 IBL983120:IBM983120 HRP983120:HRQ983120 HHT983120:HHU983120 GXX983120:GXY983120 GOB983120:GOC983120 GEF983120:GEG983120 FUJ983120:FUK983120 FKN983120:FKO983120 FAR983120:FAS983120 EQV983120:EQW983120 EGZ983120:EHA983120 DXD983120:DXE983120 DNH983120:DNI983120 DDL983120:DDM983120 CTP983120:CTQ983120 CJT983120:CJU983120 BZX983120:BZY983120 BQB983120:BQC983120 BGF983120:BGG983120 AWJ983120:AWK983120 AMN983120:AMO983120 ACR983120:ACS983120 SV983120:SW983120 IZ983120:JA983120 D983120:E983120 WVL917584:WVM917584 WLP917584:WLQ917584 WBT917584:WBU917584 VRX917584:VRY917584 VIB917584:VIC917584 UYF917584:UYG917584 UOJ917584:UOK917584 UEN917584:UEO917584 TUR917584:TUS917584 TKV917584:TKW917584 TAZ917584:TBA917584 SRD917584:SRE917584 SHH917584:SHI917584 RXL917584:RXM917584 RNP917584:RNQ917584 RDT917584:RDU917584 QTX917584:QTY917584 QKB917584:QKC917584 QAF917584:QAG917584 PQJ917584:PQK917584 PGN917584:PGO917584 OWR917584:OWS917584 OMV917584:OMW917584 OCZ917584:ODA917584 NTD917584:NTE917584 NJH917584:NJI917584 MZL917584:MZM917584 MPP917584:MPQ917584 MFT917584:MFU917584 LVX917584:LVY917584 LMB917584:LMC917584 LCF917584:LCG917584 KSJ917584:KSK917584 KIN917584:KIO917584 JYR917584:JYS917584 JOV917584:JOW917584 JEZ917584:JFA917584 IVD917584:IVE917584 ILH917584:ILI917584 IBL917584:IBM917584 HRP917584:HRQ917584 HHT917584:HHU917584 GXX917584:GXY917584 GOB917584:GOC917584 GEF917584:GEG917584 FUJ917584:FUK917584 FKN917584:FKO917584 FAR917584:FAS917584 EQV917584:EQW917584 EGZ917584:EHA917584 DXD917584:DXE917584 DNH917584:DNI917584 DDL917584:DDM917584 CTP917584:CTQ917584 CJT917584:CJU917584 BZX917584:BZY917584 BQB917584:BQC917584 BGF917584:BGG917584 AWJ917584:AWK917584 AMN917584:AMO917584 ACR917584:ACS917584 SV917584:SW917584 IZ917584:JA917584 D917584:E917584 WVL852048:WVM852048 WLP852048:WLQ852048 WBT852048:WBU852048 VRX852048:VRY852048 VIB852048:VIC852048 UYF852048:UYG852048 UOJ852048:UOK852048 UEN852048:UEO852048 TUR852048:TUS852048 TKV852048:TKW852048 TAZ852048:TBA852048 SRD852048:SRE852048 SHH852048:SHI852048 RXL852048:RXM852048 RNP852048:RNQ852048 RDT852048:RDU852048 QTX852048:QTY852048 QKB852048:QKC852048 QAF852048:QAG852048 PQJ852048:PQK852048 PGN852048:PGO852048 OWR852048:OWS852048 OMV852048:OMW852048 OCZ852048:ODA852048 NTD852048:NTE852048 NJH852048:NJI852048 MZL852048:MZM852048 MPP852048:MPQ852048 MFT852048:MFU852048 LVX852048:LVY852048 LMB852048:LMC852048 LCF852048:LCG852048 KSJ852048:KSK852048 KIN852048:KIO852048 JYR852048:JYS852048 JOV852048:JOW852048 JEZ852048:JFA852048 IVD852048:IVE852048 ILH852048:ILI852048 IBL852048:IBM852048 HRP852048:HRQ852048 HHT852048:HHU852048 GXX852048:GXY852048 GOB852048:GOC852048 GEF852048:GEG852048 FUJ852048:FUK852048 FKN852048:FKO852048 FAR852048:FAS852048 EQV852048:EQW852048 EGZ852048:EHA852048 DXD852048:DXE852048 DNH852048:DNI852048 DDL852048:DDM852048 CTP852048:CTQ852048 CJT852048:CJU852048 BZX852048:BZY852048 BQB852048:BQC852048 BGF852048:BGG852048 AWJ852048:AWK852048 AMN852048:AMO852048 ACR852048:ACS852048 SV852048:SW852048 IZ852048:JA852048 D852048:E852048 WVL786512:WVM786512 WLP786512:WLQ786512 WBT786512:WBU786512 VRX786512:VRY786512 VIB786512:VIC786512 UYF786512:UYG786512 UOJ786512:UOK786512 UEN786512:UEO786512 TUR786512:TUS786512 TKV786512:TKW786512 TAZ786512:TBA786512 SRD786512:SRE786512 SHH786512:SHI786512 RXL786512:RXM786512 RNP786512:RNQ786512 RDT786512:RDU786512 QTX786512:QTY786512 QKB786512:QKC786512 QAF786512:QAG786512 PQJ786512:PQK786512 PGN786512:PGO786512 OWR786512:OWS786512 OMV786512:OMW786512 OCZ786512:ODA786512 NTD786512:NTE786512 NJH786512:NJI786512 MZL786512:MZM786512 MPP786512:MPQ786512 MFT786512:MFU786512 LVX786512:LVY786512 LMB786512:LMC786512 LCF786512:LCG786512 KSJ786512:KSK786512 KIN786512:KIO786512 JYR786512:JYS786512 JOV786512:JOW786512 JEZ786512:JFA786512 IVD786512:IVE786512 ILH786512:ILI786512 IBL786512:IBM786512 HRP786512:HRQ786512 HHT786512:HHU786512 GXX786512:GXY786512 GOB786512:GOC786512 GEF786512:GEG786512 FUJ786512:FUK786512 FKN786512:FKO786512 FAR786512:FAS786512 EQV786512:EQW786512 EGZ786512:EHA786512 DXD786512:DXE786512 DNH786512:DNI786512 DDL786512:DDM786512 CTP786512:CTQ786512 CJT786512:CJU786512 BZX786512:BZY786512 BQB786512:BQC786512 BGF786512:BGG786512 AWJ786512:AWK786512 AMN786512:AMO786512 ACR786512:ACS786512 SV786512:SW786512 IZ786512:JA786512 D786512:E786512 WVL720976:WVM720976 WLP720976:WLQ720976 WBT720976:WBU720976 VRX720976:VRY720976 VIB720976:VIC720976 UYF720976:UYG720976 UOJ720976:UOK720976 UEN720976:UEO720976 TUR720976:TUS720976 TKV720976:TKW720976 TAZ720976:TBA720976 SRD720976:SRE720976 SHH720976:SHI720976 RXL720976:RXM720976 RNP720976:RNQ720976 RDT720976:RDU720976 QTX720976:QTY720976 QKB720976:QKC720976 QAF720976:QAG720976 PQJ720976:PQK720976 PGN720976:PGO720976 OWR720976:OWS720976 OMV720976:OMW720976 OCZ720976:ODA720976 NTD720976:NTE720976 NJH720976:NJI720976 MZL720976:MZM720976 MPP720976:MPQ720976 MFT720976:MFU720976 LVX720976:LVY720976 LMB720976:LMC720976 LCF720976:LCG720976 KSJ720976:KSK720976 KIN720976:KIO720976 JYR720976:JYS720976 JOV720976:JOW720976 JEZ720976:JFA720976 IVD720976:IVE720976 ILH720976:ILI720976 IBL720976:IBM720976 HRP720976:HRQ720976 HHT720976:HHU720976 GXX720976:GXY720976 GOB720976:GOC720976 GEF720976:GEG720976 FUJ720976:FUK720976 FKN720976:FKO720976 FAR720976:FAS720976 EQV720976:EQW720976 EGZ720976:EHA720976 DXD720976:DXE720976 DNH720976:DNI720976 DDL720976:DDM720976 CTP720976:CTQ720976 CJT720976:CJU720976 BZX720976:BZY720976 BQB720976:BQC720976 BGF720976:BGG720976 AWJ720976:AWK720976 AMN720976:AMO720976 ACR720976:ACS720976 SV720976:SW720976 IZ720976:JA720976 D720976:E720976 WVL655440:WVM655440 WLP655440:WLQ655440 WBT655440:WBU655440 VRX655440:VRY655440 VIB655440:VIC655440 UYF655440:UYG655440 UOJ655440:UOK655440 UEN655440:UEO655440 TUR655440:TUS655440 TKV655440:TKW655440 TAZ655440:TBA655440 SRD655440:SRE655440 SHH655440:SHI655440 RXL655440:RXM655440 RNP655440:RNQ655440 RDT655440:RDU655440 QTX655440:QTY655440 QKB655440:QKC655440 QAF655440:QAG655440 PQJ655440:PQK655440 PGN655440:PGO655440 OWR655440:OWS655440 OMV655440:OMW655440 OCZ655440:ODA655440 NTD655440:NTE655440 NJH655440:NJI655440 MZL655440:MZM655440 MPP655440:MPQ655440 MFT655440:MFU655440 LVX655440:LVY655440 LMB655440:LMC655440 LCF655440:LCG655440 KSJ655440:KSK655440 KIN655440:KIO655440 JYR655440:JYS655440 JOV655440:JOW655440 JEZ655440:JFA655440 IVD655440:IVE655440 ILH655440:ILI655440 IBL655440:IBM655440 HRP655440:HRQ655440 HHT655440:HHU655440 GXX655440:GXY655440 GOB655440:GOC655440 GEF655440:GEG655440 FUJ655440:FUK655440 FKN655440:FKO655440 FAR655440:FAS655440 EQV655440:EQW655440 EGZ655440:EHA655440 DXD655440:DXE655440 DNH655440:DNI655440 DDL655440:DDM655440 CTP655440:CTQ655440 CJT655440:CJU655440 BZX655440:BZY655440 BQB655440:BQC655440 BGF655440:BGG655440 AWJ655440:AWK655440 AMN655440:AMO655440 ACR655440:ACS655440 SV655440:SW655440 IZ655440:JA655440 D655440:E655440 WVL589904:WVM589904 WLP589904:WLQ589904 WBT589904:WBU589904 VRX589904:VRY589904 VIB589904:VIC589904 UYF589904:UYG589904 UOJ589904:UOK589904 UEN589904:UEO589904 TUR589904:TUS589904 TKV589904:TKW589904 TAZ589904:TBA589904 SRD589904:SRE589904 SHH589904:SHI589904 RXL589904:RXM589904 RNP589904:RNQ589904 RDT589904:RDU589904 QTX589904:QTY589904 QKB589904:QKC589904 QAF589904:QAG589904 PQJ589904:PQK589904 PGN589904:PGO589904 OWR589904:OWS589904 OMV589904:OMW589904 OCZ589904:ODA589904 NTD589904:NTE589904 NJH589904:NJI589904 MZL589904:MZM589904 MPP589904:MPQ589904 MFT589904:MFU589904 LVX589904:LVY589904 LMB589904:LMC589904 LCF589904:LCG589904 KSJ589904:KSK589904 KIN589904:KIO589904 JYR589904:JYS589904 JOV589904:JOW589904 JEZ589904:JFA589904 IVD589904:IVE589904 ILH589904:ILI589904 IBL589904:IBM589904 HRP589904:HRQ589904 HHT589904:HHU589904 GXX589904:GXY589904 GOB589904:GOC589904 GEF589904:GEG589904 FUJ589904:FUK589904 FKN589904:FKO589904 FAR589904:FAS589904 EQV589904:EQW589904 EGZ589904:EHA589904 DXD589904:DXE589904 DNH589904:DNI589904 DDL589904:DDM589904 CTP589904:CTQ589904 CJT589904:CJU589904 BZX589904:BZY589904 BQB589904:BQC589904 BGF589904:BGG589904 AWJ589904:AWK589904 AMN589904:AMO589904 ACR589904:ACS589904 SV589904:SW589904 IZ589904:JA589904 D589904:E589904 WVL524368:WVM524368 WLP524368:WLQ524368 WBT524368:WBU524368 VRX524368:VRY524368 VIB524368:VIC524368 UYF524368:UYG524368 UOJ524368:UOK524368 UEN524368:UEO524368 TUR524368:TUS524368 TKV524368:TKW524368 TAZ524368:TBA524368 SRD524368:SRE524368 SHH524368:SHI524368 RXL524368:RXM524368 RNP524368:RNQ524368 RDT524368:RDU524368 QTX524368:QTY524368 QKB524368:QKC524368 QAF524368:QAG524368 PQJ524368:PQK524368 PGN524368:PGO524368 OWR524368:OWS524368 OMV524368:OMW524368 OCZ524368:ODA524368 NTD524368:NTE524368 NJH524368:NJI524368 MZL524368:MZM524368 MPP524368:MPQ524368 MFT524368:MFU524368 LVX524368:LVY524368 LMB524368:LMC524368 LCF524368:LCG524368 KSJ524368:KSK524368 KIN524368:KIO524368 JYR524368:JYS524368 JOV524368:JOW524368 JEZ524368:JFA524368 IVD524368:IVE524368 ILH524368:ILI524368 IBL524368:IBM524368 HRP524368:HRQ524368 HHT524368:HHU524368 GXX524368:GXY524368 GOB524368:GOC524368 GEF524368:GEG524368 FUJ524368:FUK524368 FKN524368:FKO524368 FAR524368:FAS524368 EQV524368:EQW524368 EGZ524368:EHA524368 DXD524368:DXE524368 DNH524368:DNI524368 DDL524368:DDM524368 CTP524368:CTQ524368 CJT524368:CJU524368 BZX524368:BZY524368 BQB524368:BQC524368 BGF524368:BGG524368 AWJ524368:AWK524368 AMN524368:AMO524368 ACR524368:ACS524368 SV524368:SW524368 IZ524368:JA524368 D524368:E524368 WVL458832:WVM458832 WLP458832:WLQ458832 WBT458832:WBU458832 VRX458832:VRY458832 VIB458832:VIC458832 UYF458832:UYG458832 UOJ458832:UOK458832 UEN458832:UEO458832 TUR458832:TUS458832 TKV458832:TKW458832 TAZ458832:TBA458832 SRD458832:SRE458832 SHH458832:SHI458832 RXL458832:RXM458832 RNP458832:RNQ458832 RDT458832:RDU458832 QTX458832:QTY458832 QKB458832:QKC458832 QAF458832:QAG458832 PQJ458832:PQK458832 PGN458832:PGO458832 OWR458832:OWS458832 OMV458832:OMW458832 OCZ458832:ODA458832 NTD458832:NTE458832 NJH458832:NJI458832 MZL458832:MZM458832 MPP458832:MPQ458832 MFT458832:MFU458832 LVX458832:LVY458832 LMB458832:LMC458832 LCF458832:LCG458832 KSJ458832:KSK458832 KIN458832:KIO458832 JYR458832:JYS458832 JOV458832:JOW458832 JEZ458832:JFA458832 IVD458832:IVE458832 ILH458832:ILI458832 IBL458832:IBM458832 HRP458832:HRQ458832 HHT458832:HHU458832 GXX458832:GXY458832 GOB458832:GOC458832 GEF458832:GEG458832 FUJ458832:FUK458832 FKN458832:FKO458832 FAR458832:FAS458832 EQV458832:EQW458832 EGZ458832:EHA458832 DXD458832:DXE458832 DNH458832:DNI458832 DDL458832:DDM458832 CTP458832:CTQ458832 CJT458832:CJU458832 BZX458832:BZY458832 BQB458832:BQC458832 BGF458832:BGG458832 AWJ458832:AWK458832 AMN458832:AMO458832 ACR458832:ACS458832 SV458832:SW458832 IZ458832:JA458832 D458832:E458832 WVL393296:WVM393296 WLP393296:WLQ393296 WBT393296:WBU393296 VRX393296:VRY393296 VIB393296:VIC393296 UYF393296:UYG393296 UOJ393296:UOK393296 UEN393296:UEO393296 TUR393296:TUS393296 TKV393296:TKW393296 TAZ393296:TBA393296 SRD393296:SRE393296 SHH393296:SHI393296 RXL393296:RXM393296 RNP393296:RNQ393296 RDT393296:RDU393296 QTX393296:QTY393296 QKB393296:QKC393296 QAF393296:QAG393296 PQJ393296:PQK393296 PGN393296:PGO393296 OWR393296:OWS393296 OMV393296:OMW393296 OCZ393296:ODA393296 NTD393296:NTE393296 NJH393296:NJI393296 MZL393296:MZM393296 MPP393296:MPQ393296 MFT393296:MFU393296 LVX393296:LVY393296 LMB393296:LMC393296 LCF393296:LCG393296 KSJ393296:KSK393296 KIN393296:KIO393296 JYR393296:JYS393296 JOV393296:JOW393296 JEZ393296:JFA393296 IVD393296:IVE393296 ILH393296:ILI393296 IBL393296:IBM393296 HRP393296:HRQ393296 HHT393296:HHU393296 GXX393296:GXY393296 GOB393296:GOC393296 GEF393296:GEG393296 FUJ393296:FUK393296 FKN393296:FKO393296 FAR393296:FAS393296 EQV393296:EQW393296 EGZ393296:EHA393296 DXD393296:DXE393296 DNH393296:DNI393296 DDL393296:DDM393296 CTP393296:CTQ393296 CJT393296:CJU393296 BZX393296:BZY393296 BQB393296:BQC393296 BGF393296:BGG393296 AWJ393296:AWK393296 AMN393296:AMO393296 ACR393296:ACS393296 SV393296:SW393296 IZ393296:JA393296 D393296:E393296 WVL327760:WVM327760 WLP327760:WLQ327760 WBT327760:WBU327760 VRX327760:VRY327760 VIB327760:VIC327760 UYF327760:UYG327760 UOJ327760:UOK327760 UEN327760:UEO327760 TUR327760:TUS327760 TKV327760:TKW327760 TAZ327760:TBA327760 SRD327760:SRE327760 SHH327760:SHI327760 RXL327760:RXM327760 RNP327760:RNQ327760 RDT327760:RDU327760 QTX327760:QTY327760 QKB327760:QKC327760 QAF327760:QAG327760 PQJ327760:PQK327760 PGN327760:PGO327760 OWR327760:OWS327760 OMV327760:OMW327760 OCZ327760:ODA327760 NTD327760:NTE327760 NJH327760:NJI327760 MZL327760:MZM327760 MPP327760:MPQ327760 MFT327760:MFU327760 LVX327760:LVY327760 LMB327760:LMC327760 LCF327760:LCG327760 KSJ327760:KSK327760 KIN327760:KIO327760 JYR327760:JYS327760 JOV327760:JOW327760 JEZ327760:JFA327760 IVD327760:IVE327760 ILH327760:ILI327760 IBL327760:IBM327760 HRP327760:HRQ327760 HHT327760:HHU327760 GXX327760:GXY327760 GOB327760:GOC327760 GEF327760:GEG327760 FUJ327760:FUK327760 FKN327760:FKO327760 FAR327760:FAS327760 EQV327760:EQW327760 EGZ327760:EHA327760 DXD327760:DXE327760 DNH327760:DNI327760 DDL327760:DDM327760 CTP327760:CTQ327760 CJT327760:CJU327760 BZX327760:BZY327760 BQB327760:BQC327760 BGF327760:BGG327760 AWJ327760:AWK327760 AMN327760:AMO327760 ACR327760:ACS327760 SV327760:SW327760 IZ327760:JA327760 D327760:E327760 WVL262224:WVM262224 WLP262224:WLQ262224 WBT262224:WBU262224 VRX262224:VRY262224 VIB262224:VIC262224 UYF262224:UYG262224 UOJ262224:UOK262224 UEN262224:UEO262224 TUR262224:TUS262224 TKV262224:TKW262224 TAZ262224:TBA262224 SRD262224:SRE262224 SHH262224:SHI262224 RXL262224:RXM262224 RNP262224:RNQ262224 RDT262224:RDU262224 QTX262224:QTY262224 QKB262224:QKC262224 QAF262224:QAG262224 PQJ262224:PQK262224 PGN262224:PGO262224 OWR262224:OWS262224 OMV262224:OMW262224 OCZ262224:ODA262224 NTD262224:NTE262224 NJH262224:NJI262224 MZL262224:MZM262224 MPP262224:MPQ262224 MFT262224:MFU262224 LVX262224:LVY262224 LMB262224:LMC262224 LCF262224:LCG262224 KSJ262224:KSK262224 KIN262224:KIO262224 JYR262224:JYS262224 JOV262224:JOW262224 JEZ262224:JFA262224 IVD262224:IVE262224 ILH262224:ILI262224 IBL262224:IBM262224 HRP262224:HRQ262224 HHT262224:HHU262224 GXX262224:GXY262224 GOB262224:GOC262224 GEF262224:GEG262224 FUJ262224:FUK262224 FKN262224:FKO262224 FAR262224:FAS262224 EQV262224:EQW262224 EGZ262224:EHA262224 DXD262224:DXE262224 DNH262224:DNI262224 DDL262224:DDM262224 CTP262224:CTQ262224 CJT262224:CJU262224 BZX262224:BZY262224 BQB262224:BQC262224 BGF262224:BGG262224 AWJ262224:AWK262224 AMN262224:AMO262224 ACR262224:ACS262224 SV262224:SW262224 IZ262224:JA262224 D262224:E262224 WVL196688:WVM196688 WLP196688:WLQ196688 WBT196688:WBU196688 VRX196688:VRY196688 VIB196688:VIC196688 UYF196688:UYG196688 UOJ196688:UOK196688 UEN196688:UEO196688 TUR196688:TUS196688 TKV196688:TKW196688 TAZ196688:TBA196688 SRD196688:SRE196688 SHH196688:SHI196688 RXL196688:RXM196688 RNP196688:RNQ196688 RDT196688:RDU196688 QTX196688:QTY196688 QKB196688:QKC196688 QAF196688:QAG196688 PQJ196688:PQK196688 PGN196688:PGO196688 OWR196688:OWS196688 OMV196688:OMW196688 OCZ196688:ODA196688 NTD196688:NTE196688 NJH196688:NJI196688 MZL196688:MZM196688 MPP196688:MPQ196688 MFT196688:MFU196688 LVX196688:LVY196688 LMB196688:LMC196688 LCF196688:LCG196688 KSJ196688:KSK196688 KIN196688:KIO196688 JYR196688:JYS196688 JOV196688:JOW196688 JEZ196688:JFA196688 IVD196688:IVE196688 ILH196688:ILI196688 IBL196688:IBM196688 HRP196688:HRQ196688 HHT196688:HHU196688 GXX196688:GXY196688 GOB196688:GOC196688 GEF196688:GEG196688 FUJ196688:FUK196688 FKN196688:FKO196688 FAR196688:FAS196688 EQV196688:EQW196688 EGZ196688:EHA196688 DXD196688:DXE196688 DNH196688:DNI196688 DDL196688:DDM196688 CTP196688:CTQ196688 CJT196688:CJU196688 BZX196688:BZY196688 BQB196688:BQC196688 BGF196688:BGG196688 AWJ196688:AWK196688 AMN196688:AMO196688 ACR196688:ACS196688 SV196688:SW196688 IZ196688:JA196688 D196688:E196688 WVL131152:WVM131152 WLP131152:WLQ131152 WBT131152:WBU131152 VRX131152:VRY131152 VIB131152:VIC131152 UYF131152:UYG131152 UOJ131152:UOK131152 UEN131152:UEO131152 TUR131152:TUS131152 TKV131152:TKW131152 TAZ131152:TBA131152 SRD131152:SRE131152 SHH131152:SHI131152 RXL131152:RXM131152 RNP131152:RNQ131152 RDT131152:RDU131152 QTX131152:QTY131152 QKB131152:QKC131152 QAF131152:QAG131152 PQJ131152:PQK131152 PGN131152:PGO131152 OWR131152:OWS131152 OMV131152:OMW131152 OCZ131152:ODA131152 NTD131152:NTE131152 NJH131152:NJI131152 MZL131152:MZM131152 MPP131152:MPQ131152 MFT131152:MFU131152 LVX131152:LVY131152 LMB131152:LMC131152 LCF131152:LCG131152 KSJ131152:KSK131152 KIN131152:KIO131152 JYR131152:JYS131152 JOV131152:JOW131152 JEZ131152:JFA131152 IVD131152:IVE131152 ILH131152:ILI131152 IBL131152:IBM131152 HRP131152:HRQ131152 HHT131152:HHU131152 GXX131152:GXY131152 GOB131152:GOC131152 GEF131152:GEG131152 FUJ131152:FUK131152 FKN131152:FKO131152 FAR131152:FAS131152 EQV131152:EQW131152 EGZ131152:EHA131152 DXD131152:DXE131152 DNH131152:DNI131152 DDL131152:DDM131152 CTP131152:CTQ131152 CJT131152:CJU131152 BZX131152:BZY131152 BQB131152:BQC131152 BGF131152:BGG131152 AWJ131152:AWK131152 AMN131152:AMO131152 ACR131152:ACS131152 SV131152:SW131152 IZ131152:JA131152 D131152:E131152 WVL65616:WVM65616 WLP65616:WLQ65616 WBT65616:WBU65616 VRX65616:VRY65616 VIB65616:VIC65616 UYF65616:UYG65616 UOJ65616:UOK65616 UEN65616:UEO65616 TUR65616:TUS65616 TKV65616:TKW65616 TAZ65616:TBA65616 SRD65616:SRE65616 SHH65616:SHI65616 RXL65616:RXM65616 RNP65616:RNQ65616 RDT65616:RDU65616 QTX65616:QTY65616 QKB65616:QKC65616 QAF65616:QAG65616 PQJ65616:PQK65616 PGN65616:PGO65616 OWR65616:OWS65616 OMV65616:OMW65616 OCZ65616:ODA65616 NTD65616:NTE65616 NJH65616:NJI65616 MZL65616:MZM65616 MPP65616:MPQ65616 MFT65616:MFU65616 LVX65616:LVY65616 LMB65616:LMC65616 LCF65616:LCG65616 KSJ65616:KSK65616 KIN65616:KIO65616 JYR65616:JYS65616 JOV65616:JOW65616 JEZ65616:JFA65616 IVD65616:IVE65616 ILH65616:ILI65616 IBL65616:IBM65616 HRP65616:HRQ65616 HHT65616:HHU65616 GXX65616:GXY65616 GOB65616:GOC65616 GEF65616:GEG65616 FUJ65616:FUK65616 FKN65616:FKO65616 FAR65616:FAS65616 EQV65616:EQW65616 EGZ65616:EHA65616 DXD65616:DXE65616 DNH65616:DNI65616 DDL65616:DDM65616 CTP65616:CTQ65616 CJT65616:CJU65616 BZX65616:BZY65616 BQB65616:BQC65616 BGF65616:BGG65616 AWJ65616:AWK65616 AMN65616:AMO65616 ACR65616:ACS65616 SV65616:SW65616 IZ65616:JA65616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$E$210:$E$215</formula1>
    </dataValidation>
  </dataValidations>
  <pageMargins left="0.25" right="0.25" top="0.5" bottom="0.5" header="0.3" footer="0.3"/>
  <pageSetup paperSize="3" scale="59" fitToHeight="100" orientation="landscape"/>
  <headerFooter alignWithMargins="0">
    <oddFooter>Page &amp;P&amp;R&amp;F</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R130"/>
  <sheetViews>
    <sheetView workbookViewId="0">
      <pane xSplit="3" ySplit="6" topLeftCell="AE7" activePane="bottomRight" state="frozen"/>
      <selection pane="topRight" activeCell="D1" sqref="D1"/>
      <selection pane="bottomLeft" activeCell="A7" sqref="A7"/>
      <selection pane="bottomRight" activeCell="B12" sqref="B12"/>
    </sheetView>
  </sheetViews>
  <sheetFormatPr defaultColWidth="9.140625" defaultRowHeight="15" x14ac:dyDescent="0.25"/>
  <cols>
    <col min="1" max="1" width="3.42578125" customWidth="1"/>
    <col min="2" max="2" width="42.42578125" customWidth="1"/>
    <col min="3" max="3" width="32.140625" customWidth="1"/>
    <col min="4" max="64" width="16.42578125" customWidth="1"/>
    <col min="65" max="65" width="93.85546875" bestFit="1" customWidth="1"/>
    <col min="315" max="315" width="2.42578125" customWidth="1"/>
    <col min="316" max="316" width="24.42578125" customWidth="1"/>
    <col min="317" max="317" width="32.140625" customWidth="1"/>
    <col min="318" max="320" width="16.42578125" customWidth="1"/>
    <col min="321" max="321" width="83.85546875" customWidth="1"/>
    <col min="571" max="571" width="2.42578125" customWidth="1"/>
    <col min="572" max="572" width="24.42578125" customWidth="1"/>
    <col min="573" max="573" width="32.140625" customWidth="1"/>
    <col min="574" max="576" width="16.42578125" customWidth="1"/>
    <col min="577" max="577" width="83.85546875" customWidth="1"/>
    <col min="827" max="827" width="2.42578125" customWidth="1"/>
    <col min="828" max="828" width="24.42578125" customWidth="1"/>
    <col min="829" max="829" width="32.140625" customWidth="1"/>
    <col min="830" max="832" width="16.42578125" customWidth="1"/>
    <col min="833" max="833" width="83.85546875" customWidth="1"/>
    <col min="1083" max="1083" width="2.42578125" customWidth="1"/>
    <col min="1084" max="1084" width="24.42578125" customWidth="1"/>
    <col min="1085" max="1085" width="32.140625" customWidth="1"/>
    <col min="1086" max="1088" width="16.42578125" customWidth="1"/>
    <col min="1089" max="1089" width="83.85546875" customWidth="1"/>
    <col min="1339" max="1339" width="2.42578125" customWidth="1"/>
    <col min="1340" max="1340" width="24.42578125" customWidth="1"/>
    <col min="1341" max="1341" width="32.140625" customWidth="1"/>
    <col min="1342" max="1344" width="16.42578125" customWidth="1"/>
    <col min="1345" max="1345" width="83.85546875" customWidth="1"/>
    <col min="1595" max="1595" width="2.42578125" customWidth="1"/>
    <col min="1596" max="1596" width="24.42578125" customWidth="1"/>
    <col min="1597" max="1597" width="32.140625" customWidth="1"/>
    <col min="1598" max="1600" width="16.42578125" customWidth="1"/>
    <col min="1601" max="1601" width="83.85546875" customWidth="1"/>
    <col min="1851" max="1851" width="2.42578125" customWidth="1"/>
    <col min="1852" max="1852" width="24.42578125" customWidth="1"/>
    <col min="1853" max="1853" width="32.140625" customWidth="1"/>
    <col min="1854" max="1856" width="16.42578125" customWidth="1"/>
    <col min="1857" max="1857" width="83.85546875" customWidth="1"/>
    <col min="2107" max="2107" width="2.42578125" customWidth="1"/>
    <col min="2108" max="2108" width="24.42578125" customWidth="1"/>
    <col min="2109" max="2109" width="32.140625" customWidth="1"/>
    <col min="2110" max="2112" width="16.42578125" customWidth="1"/>
    <col min="2113" max="2113" width="83.85546875" customWidth="1"/>
    <col min="2363" max="2363" width="2.42578125" customWidth="1"/>
    <col min="2364" max="2364" width="24.42578125" customWidth="1"/>
    <col min="2365" max="2365" width="32.140625" customWidth="1"/>
    <col min="2366" max="2368" width="16.42578125" customWidth="1"/>
    <col min="2369" max="2369" width="83.85546875" customWidth="1"/>
    <col min="2619" max="2619" width="2.42578125" customWidth="1"/>
    <col min="2620" max="2620" width="24.42578125" customWidth="1"/>
    <col min="2621" max="2621" width="32.140625" customWidth="1"/>
    <col min="2622" max="2624" width="16.42578125" customWidth="1"/>
    <col min="2625" max="2625" width="83.85546875" customWidth="1"/>
    <col min="2875" max="2875" width="2.42578125" customWidth="1"/>
    <col min="2876" max="2876" width="24.42578125" customWidth="1"/>
    <col min="2877" max="2877" width="32.140625" customWidth="1"/>
    <col min="2878" max="2880" width="16.42578125" customWidth="1"/>
    <col min="2881" max="2881" width="83.85546875" customWidth="1"/>
    <col min="3131" max="3131" width="2.42578125" customWidth="1"/>
    <col min="3132" max="3132" width="24.42578125" customWidth="1"/>
    <col min="3133" max="3133" width="32.140625" customWidth="1"/>
    <col min="3134" max="3136" width="16.42578125" customWidth="1"/>
    <col min="3137" max="3137" width="83.85546875" customWidth="1"/>
    <col min="3387" max="3387" width="2.42578125" customWidth="1"/>
    <col min="3388" max="3388" width="24.42578125" customWidth="1"/>
    <col min="3389" max="3389" width="32.140625" customWidth="1"/>
    <col min="3390" max="3392" width="16.42578125" customWidth="1"/>
    <col min="3393" max="3393" width="83.85546875" customWidth="1"/>
    <col min="3643" max="3643" width="2.42578125" customWidth="1"/>
    <col min="3644" max="3644" width="24.42578125" customWidth="1"/>
    <col min="3645" max="3645" width="32.140625" customWidth="1"/>
    <col min="3646" max="3648" width="16.42578125" customWidth="1"/>
    <col min="3649" max="3649" width="83.85546875" customWidth="1"/>
    <col min="3899" max="3899" width="2.42578125" customWidth="1"/>
    <col min="3900" max="3900" width="24.42578125" customWidth="1"/>
    <col min="3901" max="3901" width="32.140625" customWidth="1"/>
    <col min="3902" max="3904" width="16.42578125" customWidth="1"/>
    <col min="3905" max="3905" width="83.85546875" customWidth="1"/>
    <col min="4155" max="4155" width="2.42578125" customWidth="1"/>
    <col min="4156" max="4156" width="24.42578125" customWidth="1"/>
    <col min="4157" max="4157" width="32.140625" customWidth="1"/>
    <col min="4158" max="4160" width="16.42578125" customWidth="1"/>
    <col min="4161" max="4161" width="83.85546875" customWidth="1"/>
    <col min="4411" max="4411" width="2.42578125" customWidth="1"/>
    <col min="4412" max="4412" width="24.42578125" customWidth="1"/>
    <col min="4413" max="4413" width="32.140625" customWidth="1"/>
    <col min="4414" max="4416" width="16.42578125" customWidth="1"/>
    <col min="4417" max="4417" width="83.85546875" customWidth="1"/>
    <col min="4667" max="4667" width="2.42578125" customWidth="1"/>
    <col min="4668" max="4668" width="24.42578125" customWidth="1"/>
    <col min="4669" max="4669" width="32.140625" customWidth="1"/>
    <col min="4670" max="4672" width="16.42578125" customWidth="1"/>
    <col min="4673" max="4673" width="83.85546875" customWidth="1"/>
    <col min="4923" max="4923" width="2.42578125" customWidth="1"/>
    <col min="4924" max="4924" width="24.42578125" customWidth="1"/>
    <col min="4925" max="4925" width="32.140625" customWidth="1"/>
    <col min="4926" max="4928" width="16.42578125" customWidth="1"/>
    <col min="4929" max="4929" width="83.85546875" customWidth="1"/>
    <col min="5179" max="5179" width="2.42578125" customWidth="1"/>
    <col min="5180" max="5180" width="24.42578125" customWidth="1"/>
    <col min="5181" max="5181" width="32.140625" customWidth="1"/>
    <col min="5182" max="5184" width="16.42578125" customWidth="1"/>
    <col min="5185" max="5185" width="83.85546875" customWidth="1"/>
    <col min="5435" max="5435" width="2.42578125" customWidth="1"/>
    <col min="5436" max="5436" width="24.42578125" customWidth="1"/>
    <col min="5437" max="5437" width="32.140625" customWidth="1"/>
    <col min="5438" max="5440" width="16.42578125" customWidth="1"/>
    <col min="5441" max="5441" width="83.85546875" customWidth="1"/>
    <col min="5691" max="5691" width="2.42578125" customWidth="1"/>
    <col min="5692" max="5692" width="24.42578125" customWidth="1"/>
    <col min="5693" max="5693" width="32.140625" customWidth="1"/>
    <col min="5694" max="5696" width="16.42578125" customWidth="1"/>
    <col min="5697" max="5697" width="83.85546875" customWidth="1"/>
    <col min="5947" max="5947" width="2.42578125" customWidth="1"/>
    <col min="5948" max="5948" width="24.42578125" customWidth="1"/>
    <col min="5949" max="5949" width="32.140625" customWidth="1"/>
    <col min="5950" max="5952" width="16.42578125" customWidth="1"/>
    <col min="5953" max="5953" width="83.85546875" customWidth="1"/>
    <col min="6203" max="6203" width="2.42578125" customWidth="1"/>
    <col min="6204" max="6204" width="24.42578125" customWidth="1"/>
    <col min="6205" max="6205" width="32.140625" customWidth="1"/>
    <col min="6206" max="6208" width="16.42578125" customWidth="1"/>
    <col min="6209" max="6209" width="83.85546875" customWidth="1"/>
    <col min="6459" max="6459" width="2.42578125" customWidth="1"/>
    <col min="6460" max="6460" width="24.42578125" customWidth="1"/>
    <col min="6461" max="6461" width="32.140625" customWidth="1"/>
    <col min="6462" max="6464" width="16.42578125" customWidth="1"/>
    <col min="6465" max="6465" width="83.85546875" customWidth="1"/>
    <col min="6715" max="6715" width="2.42578125" customWidth="1"/>
    <col min="6716" max="6716" width="24.42578125" customWidth="1"/>
    <col min="6717" max="6717" width="32.140625" customWidth="1"/>
    <col min="6718" max="6720" width="16.42578125" customWidth="1"/>
    <col min="6721" max="6721" width="83.85546875" customWidth="1"/>
    <col min="6971" max="6971" width="2.42578125" customWidth="1"/>
    <col min="6972" max="6972" width="24.42578125" customWidth="1"/>
    <col min="6973" max="6973" width="32.140625" customWidth="1"/>
    <col min="6974" max="6976" width="16.42578125" customWidth="1"/>
    <col min="6977" max="6977" width="83.85546875" customWidth="1"/>
    <col min="7227" max="7227" width="2.42578125" customWidth="1"/>
    <col min="7228" max="7228" width="24.42578125" customWidth="1"/>
    <col min="7229" max="7229" width="32.140625" customWidth="1"/>
    <col min="7230" max="7232" width="16.42578125" customWidth="1"/>
    <col min="7233" max="7233" width="83.85546875" customWidth="1"/>
    <col min="7483" max="7483" width="2.42578125" customWidth="1"/>
    <col min="7484" max="7484" width="24.42578125" customWidth="1"/>
    <col min="7485" max="7485" width="32.140625" customWidth="1"/>
    <col min="7486" max="7488" width="16.42578125" customWidth="1"/>
    <col min="7489" max="7489" width="83.85546875" customWidth="1"/>
    <col min="7739" max="7739" width="2.42578125" customWidth="1"/>
    <col min="7740" max="7740" width="24.42578125" customWidth="1"/>
    <col min="7741" max="7741" width="32.140625" customWidth="1"/>
    <col min="7742" max="7744" width="16.42578125" customWidth="1"/>
    <col min="7745" max="7745" width="83.85546875" customWidth="1"/>
    <col min="7995" max="7995" width="2.42578125" customWidth="1"/>
    <col min="7996" max="7996" width="24.42578125" customWidth="1"/>
    <col min="7997" max="7997" width="32.140625" customWidth="1"/>
    <col min="7998" max="8000" width="16.42578125" customWidth="1"/>
    <col min="8001" max="8001" width="83.85546875" customWidth="1"/>
    <col min="8251" max="8251" width="2.42578125" customWidth="1"/>
    <col min="8252" max="8252" width="24.42578125" customWidth="1"/>
    <col min="8253" max="8253" width="32.140625" customWidth="1"/>
    <col min="8254" max="8256" width="16.42578125" customWidth="1"/>
    <col min="8257" max="8257" width="83.85546875" customWidth="1"/>
    <col min="8507" max="8507" width="2.42578125" customWidth="1"/>
    <col min="8508" max="8508" width="24.42578125" customWidth="1"/>
    <col min="8509" max="8509" width="32.140625" customWidth="1"/>
    <col min="8510" max="8512" width="16.42578125" customWidth="1"/>
    <col min="8513" max="8513" width="83.85546875" customWidth="1"/>
    <col min="8763" max="8763" width="2.42578125" customWidth="1"/>
    <col min="8764" max="8764" width="24.42578125" customWidth="1"/>
    <col min="8765" max="8765" width="32.140625" customWidth="1"/>
    <col min="8766" max="8768" width="16.42578125" customWidth="1"/>
    <col min="8769" max="8769" width="83.85546875" customWidth="1"/>
    <col min="9019" max="9019" width="2.42578125" customWidth="1"/>
    <col min="9020" max="9020" width="24.42578125" customWidth="1"/>
    <col min="9021" max="9021" width="32.140625" customWidth="1"/>
    <col min="9022" max="9024" width="16.42578125" customWidth="1"/>
    <col min="9025" max="9025" width="83.85546875" customWidth="1"/>
    <col min="9275" max="9275" width="2.42578125" customWidth="1"/>
    <col min="9276" max="9276" width="24.42578125" customWidth="1"/>
    <col min="9277" max="9277" width="32.140625" customWidth="1"/>
    <col min="9278" max="9280" width="16.42578125" customWidth="1"/>
    <col min="9281" max="9281" width="83.85546875" customWidth="1"/>
    <col min="9531" max="9531" width="2.42578125" customWidth="1"/>
    <col min="9532" max="9532" width="24.42578125" customWidth="1"/>
    <col min="9533" max="9533" width="32.140625" customWidth="1"/>
    <col min="9534" max="9536" width="16.42578125" customWidth="1"/>
    <col min="9537" max="9537" width="83.85546875" customWidth="1"/>
    <col min="9787" max="9787" width="2.42578125" customWidth="1"/>
    <col min="9788" max="9788" width="24.42578125" customWidth="1"/>
    <col min="9789" max="9789" width="32.140625" customWidth="1"/>
    <col min="9790" max="9792" width="16.42578125" customWidth="1"/>
    <col min="9793" max="9793" width="83.85546875" customWidth="1"/>
    <col min="10043" max="10043" width="2.42578125" customWidth="1"/>
    <col min="10044" max="10044" width="24.42578125" customWidth="1"/>
    <col min="10045" max="10045" width="32.140625" customWidth="1"/>
    <col min="10046" max="10048" width="16.42578125" customWidth="1"/>
    <col min="10049" max="10049" width="83.85546875" customWidth="1"/>
    <col min="10299" max="10299" width="2.42578125" customWidth="1"/>
    <col min="10300" max="10300" width="24.42578125" customWidth="1"/>
    <col min="10301" max="10301" width="32.140625" customWidth="1"/>
    <col min="10302" max="10304" width="16.42578125" customWidth="1"/>
    <col min="10305" max="10305" width="83.85546875" customWidth="1"/>
    <col min="10555" max="10555" width="2.42578125" customWidth="1"/>
    <col min="10556" max="10556" width="24.42578125" customWidth="1"/>
    <col min="10557" max="10557" width="32.140625" customWidth="1"/>
    <col min="10558" max="10560" width="16.42578125" customWidth="1"/>
    <col min="10561" max="10561" width="83.85546875" customWidth="1"/>
    <col min="10811" max="10811" width="2.42578125" customWidth="1"/>
    <col min="10812" max="10812" width="24.42578125" customWidth="1"/>
    <col min="10813" max="10813" width="32.140625" customWidth="1"/>
    <col min="10814" max="10816" width="16.42578125" customWidth="1"/>
    <col min="10817" max="10817" width="83.85546875" customWidth="1"/>
    <col min="11067" max="11067" width="2.42578125" customWidth="1"/>
    <col min="11068" max="11068" width="24.42578125" customWidth="1"/>
    <col min="11069" max="11069" width="32.140625" customWidth="1"/>
    <col min="11070" max="11072" width="16.42578125" customWidth="1"/>
    <col min="11073" max="11073" width="83.85546875" customWidth="1"/>
    <col min="11323" max="11323" width="2.42578125" customWidth="1"/>
    <col min="11324" max="11324" width="24.42578125" customWidth="1"/>
    <col min="11325" max="11325" width="32.140625" customWidth="1"/>
    <col min="11326" max="11328" width="16.42578125" customWidth="1"/>
    <col min="11329" max="11329" width="83.85546875" customWidth="1"/>
    <col min="11579" max="11579" width="2.42578125" customWidth="1"/>
    <col min="11580" max="11580" width="24.42578125" customWidth="1"/>
    <col min="11581" max="11581" width="32.140625" customWidth="1"/>
    <col min="11582" max="11584" width="16.42578125" customWidth="1"/>
    <col min="11585" max="11585" width="83.85546875" customWidth="1"/>
    <col min="11835" max="11835" width="2.42578125" customWidth="1"/>
    <col min="11836" max="11836" width="24.42578125" customWidth="1"/>
    <col min="11837" max="11837" width="32.140625" customWidth="1"/>
    <col min="11838" max="11840" width="16.42578125" customWidth="1"/>
    <col min="11841" max="11841" width="83.85546875" customWidth="1"/>
    <col min="12091" max="12091" width="2.42578125" customWidth="1"/>
    <col min="12092" max="12092" width="24.42578125" customWidth="1"/>
    <col min="12093" max="12093" width="32.140625" customWidth="1"/>
    <col min="12094" max="12096" width="16.42578125" customWidth="1"/>
    <col min="12097" max="12097" width="83.85546875" customWidth="1"/>
    <col min="12347" max="12347" width="2.42578125" customWidth="1"/>
    <col min="12348" max="12348" width="24.42578125" customWidth="1"/>
    <col min="12349" max="12349" width="32.140625" customWidth="1"/>
    <col min="12350" max="12352" width="16.42578125" customWidth="1"/>
    <col min="12353" max="12353" width="83.85546875" customWidth="1"/>
    <col min="12603" max="12603" width="2.42578125" customWidth="1"/>
    <col min="12604" max="12604" width="24.42578125" customWidth="1"/>
    <col min="12605" max="12605" width="32.140625" customWidth="1"/>
    <col min="12606" max="12608" width="16.42578125" customWidth="1"/>
    <col min="12609" max="12609" width="83.85546875" customWidth="1"/>
    <col min="12859" max="12859" width="2.42578125" customWidth="1"/>
    <col min="12860" max="12860" width="24.42578125" customWidth="1"/>
    <col min="12861" max="12861" width="32.140625" customWidth="1"/>
    <col min="12862" max="12864" width="16.42578125" customWidth="1"/>
    <col min="12865" max="12865" width="83.85546875" customWidth="1"/>
    <col min="13115" max="13115" width="2.42578125" customWidth="1"/>
    <col min="13116" max="13116" width="24.42578125" customWidth="1"/>
    <col min="13117" max="13117" width="32.140625" customWidth="1"/>
    <col min="13118" max="13120" width="16.42578125" customWidth="1"/>
    <col min="13121" max="13121" width="83.85546875" customWidth="1"/>
    <col min="13371" max="13371" width="2.42578125" customWidth="1"/>
    <col min="13372" max="13372" width="24.42578125" customWidth="1"/>
    <col min="13373" max="13373" width="32.140625" customWidth="1"/>
    <col min="13374" max="13376" width="16.42578125" customWidth="1"/>
    <col min="13377" max="13377" width="83.85546875" customWidth="1"/>
    <col min="13627" max="13627" width="2.42578125" customWidth="1"/>
    <col min="13628" max="13628" width="24.42578125" customWidth="1"/>
    <col min="13629" max="13629" width="32.140625" customWidth="1"/>
    <col min="13630" max="13632" width="16.42578125" customWidth="1"/>
    <col min="13633" max="13633" width="83.85546875" customWidth="1"/>
    <col min="13883" max="13883" width="2.42578125" customWidth="1"/>
    <col min="13884" max="13884" width="24.42578125" customWidth="1"/>
    <col min="13885" max="13885" width="32.140625" customWidth="1"/>
    <col min="13886" max="13888" width="16.42578125" customWidth="1"/>
    <col min="13889" max="13889" width="83.85546875" customWidth="1"/>
    <col min="14139" max="14139" width="2.42578125" customWidth="1"/>
    <col min="14140" max="14140" width="24.42578125" customWidth="1"/>
    <col min="14141" max="14141" width="32.140625" customWidth="1"/>
    <col min="14142" max="14144" width="16.42578125" customWidth="1"/>
    <col min="14145" max="14145" width="83.85546875" customWidth="1"/>
    <col min="14395" max="14395" width="2.42578125" customWidth="1"/>
    <col min="14396" max="14396" width="24.42578125" customWidth="1"/>
    <col min="14397" max="14397" width="32.140625" customWidth="1"/>
    <col min="14398" max="14400" width="16.42578125" customWidth="1"/>
    <col min="14401" max="14401" width="83.85546875" customWidth="1"/>
    <col min="14651" max="14651" width="2.42578125" customWidth="1"/>
    <col min="14652" max="14652" width="24.42578125" customWidth="1"/>
    <col min="14653" max="14653" width="32.140625" customWidth="1"/>
    <col min="14654" max="14656" width="16.42578125" customWidth="1"/>
    <col min="14657" max="14657" width="83.85546875" customWidth="1"/>
    <col min="14907" max="14907" width="2.42578125" customWidth="1"/>
    <col min="14908" max="14908" width="24.42578125" customWidth="1"/>
    <col min="14909" max="14909" width="32.140625" customWidth="1"/>
    <col min="14910" max="14912" width="16.42578125" customWidth="1"/>
    <col min="14913" max="14913" width="83.85546875" customWidth="1"/>
    <col min="15163" max="15163" width="2.42578125" customWidth="1"/>
    <col min="15164" max="15164" width="24.42578125" customWidth="1"/>
    <col min="15165" max="15165" width="32.140625" customWidth="1"/>
    <col min="15166" max="15168" width="16.42578125" customWidth="1"/>
    <col min="15169" max="15169" width="83.85546875" customWidth="1"/>
    <col min="15419" max="15419" width="2.42578125" customWidth="1"/>
    <col min="15420" max="15420" width="24.42578125" customWidth="1"/>
    <col min="15421" max="15421" width="32.140625" customWidth="1"/>
    <col min="15422" max="15424" width="16.42578125" customWidth="1"/>
    <col min="15425" max="15425" width="83.85546875" customWidth="1"/>
    <col min="15675" max="15675" width="2.42578125" customWidth="1"/>
    <col min="15676" max="15676" width="24.42578125" customWidth="1"/>
    <col min="15677" max="15677" width="32.140625" customWidth="1"/>
    <col min="15678" max="15680" width="16.42578125" customWidth="1"/>
    <col min="15681" max="15681" width="83.85546875" customWidth="1"/>
    <col min="15931" max="15931" width="2.42578125" customWidth="1"/>
    <col min="15932" max="15932" width="24.42578125" customWidth="1"/>
    <col min="15933" max="15933" width="32.140625" customWidth="1"/>
    <col min="15934" max="15936" width="16.42578125" customWidth="1"/>
    <col min="15937" max="15937" width="83.85546875" customWidth="1"/>
    <col min="16187" max="16187" width="2.42578125" customWidth="1"/>
    <col min="16188" max="16188" width="24.42578125" customWidth="1"/>
    <col min="16189" max="16189" width="32.140625" customWidth="1"/>
    <col min="16190" max="16192" width="16.42578125" customWidth="1"/>
    <col min="16193" max="16193" width="83.85546875" customWidth="1"/>
  </cols>
  <sheetData>
    <row r="1" spans="1:96" s="3" customFormat="1" ht="20.25" x14ac:dyDescent="0.3">
      <c r="A1" s="897" t="s">
        <v>13</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7"/>
      <c r="AC1" s="897"/>
      <c r="AD1" s="897"/>
      <c r="AE1" s="897"/>
      <c r="AF1" s="897"/>
      <c r="AG1" s="897"/>
      <c r="AH1" s="897"/>
      <c r="AI1" s="897"/>
      <c r="AJ1" s="897"/>
      <c r="AK1" s="897"/>
      <c r="AL1" s="897"/>
      <c r="AM1" s="897"/>
      <c r="AN1" s="897"/>
      <c r="AO1" s="897"/>
      <c r="AP1" s="897"/>
      <c r="AQ1" s="897"/>
      <c r="AR1" s="897"/>
      <c r="AS1" s="897"/>
      <c r="AT1" s="897"/>
      <c r="AU1" s="897"/>
      <c r="AV1" s="897"/>
      <c r="AW1" s="897"/>
      <c r="AX1" s="897"/>
      <c r="AY1" s="897"/>
      <c r="AZ1" s="897"/>
      <c r="BA1" s="897"/>
      <c r="BB1" s="897"/>
      <c r="BC1" s="897"/>
      <c r="BD1" s="897"/>
      <c r="BE1" s="897"/>
      <c r="BF1" s="897"/>
      <c r="BG1" s="897"/>
      <c r="BH1" s="897"/>
      <c r="BI1" s="897"/>
      <c r="BJ1" s="897"/>
      <c r="BK1" s="897"/>
      <c r="BL1" s="897"/>
      <c r="BM1" s="897"/>
      <c r="BN1" s="897"/>
      <c r="BO1" s="897"/>
      <c r="BP1" s="897"/>
      <c r="BT1" s="11"/>
      <c r="BU1" s="11"/>
      <c r="BV1" s="11"/>
      <c r="BW1" s="11"/>
      <c r="BX1" s="11"/>
      <c r="BY1" s="11"/>
      <c r="BZ1" s="11"/>
      <c r="CA1" s="11"/>
      <c r="CB1" s="11"/>
      <c r="CC1" s="11"/>
      <c r="CD1" s="11"/>
      <c r="CE1" s="11"/>
      <c r="CF1" s="11"/>
      <c r="CG1" s="11"/>
      <c r="CH1" s="11"/>
      <c r="CI1" s="11"/>
      <c r="CJ1" s="11"/>
      <c r="CK1" s="11"/>
      <c r="CL1" s="11"/>
      <c r="CM1" s="11"/>
      <c r="CN1" s="11"/>
      <c r="CO1" s="11"/>
      <c r="CP1" s="11"/>
      <c r="CQ1" s="11"/>
      <c r="CR1" s="11"/>
    </row>
    <row r="2" spans="1:96" s="3" customFormat="1" ht="21" thickBot="1" x14ac:dyDescent="0.35">
      <c r="A2" s="70"/>
      <c r="B2" s="70"/>
      <c r="C2" s="70"/>
      <c r="D2" s="70"/>
      <c r="E2" s="70"/>
      <c r="F2" s="70"/>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784"/>
      <c r="BK2" s="784"/>
      <c r="BL2" s="822"/>
      <c r="BM2" s="70"/>
      <c r="BN2" s="70"/>
      <c r="BO2" s="70"/>
      <c r="BP2" s="70"/>
      <c r="BT2" s="11"/>
      <c r="BU2" s="11"/>
      <c r="BV2" s="11"/>
      <c r="BW2" s="11"/>
      <c r="BX2" s="11"/>
      <c r="BY2" s="11"/>
      <c r="BZ2" s="11"/>
      <c r="CA2" s="11"/>
      <c r="CB2" s="11"/>
      <c r="CC2" s="11"/>
      <c r="CD2" s="11"/>
      <c r="CE2" s="11"/>
      <c r="CF2" s="11"/>
      <c r="CG2" s="11"/>
      <c r="CH2" s="11"/>
      <c r="CI2" s="11"/>
      <c r="CJ2" s="11"/>
      <c r="CK2" s="11"/>
      <c r="CL2" s="11"/>
      <c r="CM2" s="11"/>
      <c r="CN2" s="11"/>
      <c r="CO2" s="11"/>
      <c r="CP2" s="11"/>
      <c r="CQ2" s="11"/>
      <c r="CR2" s="11"/>
    </row>
    <row r="3" spans="1:96" s="3" customFormat="1" ht="15" customHeight="1" x14ac:dyDescent="0.3">
      <c r="A3" s="70"/>
      <c r="B3" s="898" t="s">
        <v>57</v>
      </c>
      <c r="C3" s="376" t="s">
        <v>110</v>
      </c>
      <c r="D3" s="908" t="s">
        <v>111</v>
      </c>
      <c r="E3" s="908"/>
      <c r="F3" s="908"/>
      <c r="G3" s="909"/>
      <c r="H3" s="909"/>
      <c r="I3" s="909"/>
      <c r="J3" s="909"/>
      <c r="K3" s="909"/>
      <c r="L3" s="909"/>
      <c r="M3" s="909"/>
      <c r="N3" s="909"/>
      <c r="O3" s="909"/>
      <c r="P3" s="909"/>
      <c r="Q3" s="909"/>
      <c r="R3" s="909"/>
      <c r="S3" s="909"/>
      <c r="T3" s="909"/>
      <c r="U3" s="909"/>
      <c r="V3" s="909"/>
      <c r="W3" s="909"/>
      <c r="X3" s="909"/>
      <c r="Y3" s="909"/>
      <c r="Z3" s="909"/>
      <c r="AA3" s="909"/>
      <c r="AB3" s="909"/>
      <c r="AC3" s="909"/>
      <c r="AD3" s="909"/>
      <c r="AE3" s="909"/>
      <c r="AF3" s="909"/>
      <c r="AG3" s="909"/>
      <c r="AH3" s="91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786"/>
      <c r="BK3" s="786"/>
      <c r="BL3" s="824"/>
      <c r="BM3" s="901" t="s">
        <v>112</v>
      </c>
      <c r="BN3" s="70"/>
      <c r="BO3" s="70"/>
      <c r="BP3" s="70"/>
      <c r="BT3" s="11"/>
      <c r="BU3" s="11"/>
      <c r="BV3" s="11"/>
      <c r="BW3" s="11"/>
      <c r="BX3" s="11"/>
      <c r="BY3" s="11"/>
      <c r="BZ3" s="11"/>
      <c r="CA3" s="11"/>
      <c r="CB3" s="11"/>
      <c r="CC3" s="11"/>
      <c r="CD3" s="11"/>
      <c r="CE3" s="11"/>
      <c r="CF3" s="11"/>
      <c r="CG3" s="11"/>
      <c r="CH3" s="11"/>
      <c r="CI3" s="11"/>
      <c r="CJ3" s="11"/>
      <c r="CK3" s="11"/>
      <c r="CL3" s="11"/>
      <c r="CM3" s="11"/>
      <c r="CN3" s="11"/>
      <c r="CO3" s="11"/>
      <c r="CP3" s="11"/>
      <c r="CQ3" s="11"/>
      <c r="CR3" s="11"/>
    </row>
    <row r="4" spans="1:96" ht="15" customHeight="1" x14ac:dyDescent="0.25">
      <c r="B4" s="899"/>
      <c r="C4" s="374">
        <v>31</v>
      </c>
      <c r="D4" s="373">
        <v>1</v>
      </c>
      <c r="E4" s="71">
        <v>2</v>
      </c>
      <c r="F4" s="71">
        <v>3</v>
      </c>
      <c r="G4" s="71">
        <v>4</v>
      </c>
      <c r="H4" s="71">
        <v>5</v>
      </c>
      <c r="I4" s="71">
        <v>6</v>
      </c>
      <c r="J4" s="71">
        <v>7</v>
      </c>
      <c r="K4" s="71">
        <v>8</v>
      </c>
      <c r="L4" s="71">
        <v>9</v>
      </c>
      <c r="M4" s="71">
        <v>10</v>
      </c>
      <c r="N4" s="71">
        <v>11</v>
      </c>
      <c r="O4" s="71">
        <v>12</v>
      </c>
      <c r="P4" s="71">
        <v>13</v>
      </c>
      <c r="Q4" s="71">
        <v>14</v>
      </c>
      <c r="R4" s="71">
        <v>15</v>
      </c>
      <c r="S4" s="71">
        <v>16</v>
      </c>
      <c r="T4" s="71">
        <v>17</v>
      </c>
      <c r="U4" s="71">
        <v>18</v>
      </c>
      <c r="V4" s="71">
        <v>19</v>
      </c>
      <c r="W4" s="71">
        <v>20</v>
      </c>
      <c r="X4" s="71">
        <v>21</v>
      </c>
      <c r="Y4" s="71">
        <v>22</v>
      </c>
      <c r="Z4" s="71">
        <v>23</v>
      </c>
      <c r="AA4" s="71">
        <v>24</v>
      </c>
      <c r="AB4" s="71">
        <v>25</v>
      </c>
      <c r="AC4" s="71">
        <v>26</v>
      </c>
      <c r="AD4" s="71">
        <v>27</v>
      </c>
      <c r="AE4" s="71">
        <v>28</v>
      </c>
      <c r="AF4" s="71">
        <v>29</v>
      </c>
      <c r="AG4" s="71">
        <v>30</v>
      </c>
      <c r="AH4" s="71">
        <v>31</v>
      </c>
      <c r="AI4" s="71">
        <v>32</v>
      </c>
      <c r="AJ4" s="71">
        <v>33</v>
      </c>
      <c r="AK4" s="71">
        <v>34</v>
      </c>
      <c r="AL4" s="71">
        <v>35</v>
      </c>
      <c r="AM4" s="71">
        <v>36</v>
      </c>
      <c r="AN4" s="71">
        <v>37</v>
      </c>
      <c r="AO4" s="71">
        <v>38</v>
      </c>
      <c r="AP4" s="71">
        <v>39</v>
      </c>
      <c r="AQ4" s="71">
        <v>40</v>
      </c>
      <c r="AR4" s="71">
        <v>41</v>
      </c>
      <c r="AS4" s="71">
        <v>42</v>
      </c>
      <c r="AT4" s="71">
        <v>43</v>
      </c>
      <c r="AU4" s="71">
        <v>44</v>
      </c>
      <c r="AV4" s="71">
        <v>45</v>
      </c>
      <c r="AW4" s="71">
        <v>46</v>
      </c>
      <c r="AX4" s="71">
        <v>47</v>
      </c>
      <c r="AY4" s="71">
        <v>48</v>
      </c>
      <c r="AZ4" s="71">
        <v>49</v>
      </c>
      <c r="BA4" s="71">
        <v>50</v>
      </c>
      <c r="BB4" s="71">
        <v>51</v>
      </c>
      <c r="BC4" s="71">
        <v>52</v>
      </c>
      <c r="BD4" s="71">
        <v>53</v>
      </c>
      <c r="BE4" s="71">
        <v>54</v>
      </c>
      <c r="BF4" s="71">
        <v>55</v>
      </c>
      <c r="BG4" s="71">
        <v>56</v>
      </c>
      <c r="BH4" s="71">
        <v>57</v>
      </c>
      <c r="BI4" s="71">
        <v>58</v>
      </c>
      <c r="BJ4" s="803">
        <v>59</v>
      </c>
      <c r="BK4" s="803">
        <v>60</v>
      </c>
      <c r="BL4" s="803">
        <v>61</v>
      </c>
      <c r="BM4" s="902"/>
    </row>
    <row r="5" spans="1:96" ht="15" customHeight="1" x14ac:dyDescent="0.25">
      <c r="B5" s="899"/>
      <c r="C5" s="375"/>
      <c r="D5" s="905"/>
      <c r="E5" s="905"/>
      <c r="F5" s="905"/>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7"/>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785"/>
      <c r="BK5" s="785"/>
      <c r="BL5" s="823"/>
      <c r="BM5" s="903"/>
    </row>
    <row r="6" spans="1:96" ht="77.25" thickBot="1" x14ac:dyDescent="0.3">
      <c r="B6" s="900"/>
      <c r="C6" s="615" t="str">
        <f>HLOOKUP($C$4,$D$4:$BL$64,3,FALSE)</f>
        <v>Mobile Sources, Truck</v>
      </c>
      <c r="D6" s="616" t="s">
        <v>961</v>
      </c>
      <c r="E6" s="616" t="s">
        <v>1406</v>
      </c>
      <c r="F6" s="616" t="s">
        <v>962</v>
      </c>
      <c r="G6" s="616" t="s">
        <v>963</v>
      </c>
      <c r="H6" s="616" t="s">
        <v>1413</v>
      </c>
      <c r="I6" s="616" t="s">
        <v>964</v>
      </c>
      <c r="J6" s="616" t="s">
        <v>965</v>
      </c>
      <c r="K6" s="616" t="s">
        <v>1407</v>
      </c>
      <c r="L6" s="616" t="s">
        <v>966</v>
      </c>
      <c r="M6" s="616" t="s">
        <v>967</v>
      </c>
      <c r="N6" s="616" t="s">
        <v>1408</v>
      </c>
      <c r="O6" s="616" t="s">
        <v>968</v>
      </c>
      <c r="P6" s="616" t="s">
        <v>969</v>
      </c>
      <c r="Q6" s="616" t="s">
        <v>1409</v>
      </c>
      <c r="R6" s="616" t="s">
        <v>970</v>
      </c>
      <c r="S6" s="616" t="s">
        <v>971</v>
      </c>
      <c r="T6" s="616" t="s">
        <v>972</v>
      </c>
      <c r="U6" s="616" t="s">
        <v>973</v>
      </c>
      <c r="V6" s="616" t="s">
        <v>1410</v>
      </c>
      <c r="W6" s="616" t="s">
        <v>974</v>
      </c>
      <c r="X6" s="616" t="s">
        <v>975</v>
      </c>
      <c r="Y6" s="616" t="s">
        <v>977</v>
      </c>
      <c r="Z6" s="616" t="s">
        <v>1411</v>
      </c>
      <c r="AA6" s="616" t="s">
        <v>978</v>
      </c>
      <c r="AB6" s="616" t="s">
        <v>976</v>
      </c>
      <c r="AC6" s="616" t="s">
        <v>979</v>
      </c>
      <c r="AD6" s="616" t="s">
        <v>1412</v>
      </c>
      <c r="AE6" s="616" t="s">
        <v>980</v>
      </c>
      <c r="AF6" s="616" t="s">
        <v>981</v>
      </c>
      <c r="AG6" s="616" t="s">
        <v>982</v>
      </c>
      <c r="AH6" s="616" t="s">
        <v>983</v>
      </c>
      <c r="AI6" s="625" t="s">
        <v>1221</v>
      </c>
      <c r="AJ6" s="625" t="s">
        <v>1222</v>
      </c>
      <c r="AK6" s="625" t="s">
        <v>1223</v>
      </c>
      <c r="AL6" s="625" t="s">
        <v>1224</v>
      </c>
      <c r="AM6" s="625" t="s">
        <v>1225</v>
      </c>
      <c r="AN6" s="625" t="s">
        <v>1226</v>
      </c>
      <c r="AO6" s="625" t="s">
        <v>1227</v>
      </c>
      <c r="AP6" s="625" t="s">
        <v>1228</v>
      </c>
      <c r="AQ6" s="625" t="s">
        <v>1229</v>
      </c>
      <c r="AR6" s="625" t="s">
        <v>1230</v>
      </c>
      <c r="AS6" s="625" t="s">
        <v>1231</v>
      </c>
      <c r="AT6" s="625" t="s">
        <v>1232</v>
      </c>
      <c r="AU6" s="625" t="s">
        <v>1233</v>
      </c>
      <c r="AV6" s="625" t="s">
        <v>1234</v>
      </c>
      <c r="AW6" s="625" t="s">
        <v>1235</v>
      </c>
      <c r="AX6" s="625" t="s">
        <v>1236</v>
      </c>
      <c r="AY6" s="625" t="s">
        <v>1237</v>
      </c>
      <c r="AZ6" s="625" t="s">
        <v>1238</v>
      </c>
      <c r="BA6" s="625" t="s">
        <v>1239</v>
      </c>
      <c r="BB6" s="625" t="s">
        <v>1240</v>
      </c>
      <c r="BC6" s="626" t="s">
        <v>1241</v>
      </c>
      <c r="BD6" s="625" t="s">
        <v>1242</v>
      </c>
      <c r="BE6" s="625" t="s">
        <v>1243</v>
      </c>
      <c r="BF6" s="625" t="s">
        <v>1244</v>
      </c>
      <c r="BG6" s="625" t="s">
        <v>1245</v>
      </c>
      <c r="BH6" s="625" t="s">
        <v>1246</v>
      </c>
      <c r="BI6" s="627" t="s">
        <v>1247</v>
      </c>
      <c r="BJ6" s="804" t="s">
        <v>1445</v>
      </c>
      <c r="BK6" s="804" t="s">
        <v>1446</v>
      </c>
      <c r="BL6" s="804" t="s">
        <v>1512</v>
      </c>
      <c r="BM6" s="904"/>
    </row>
    <row r="7" spans="1:96" ht="15" customHeight="1" x14ac:dyDescent="0.25">
      <c r="A7" s="156">
        <v>4</v>
      </c>
      <c r="B7" s="618" t="s">
        <v>984</v>
      </c>
      <c r="C7" s="619">
        <f>HLOOKUP($C$4,$D$4:$BL$64,A7,FALSE)</f>
        <v>0</v>
      </c>
      <c r="D7" s="620">
        <v>0</v>
      </c>
      <c r="E7" s="620">
        <v>0</v>
      </c>
      <c r="F7" s="620">
        <v>0</v>
      </c>
      <c r="G7" s="620">
        <f>'Diesel Scenarios_(X)'!H10</f>
        <v>7.2239089140112373E-7</v>
      </c>
      <c r="H7" s="620">
        <f>'Diesel Scenarios_(X)'!I10</f>
        <v>7.2239089140112373E-7</v>
      </c>
      <c r="I7" s="620">
        <f>'Diesel Scenarios_(X)'!J10</f>
        <v>7.2239089140112373E-7</v>
      </c>
      <c r="J7" s="620">
        <f>'Diesel Scenarios_(X)'!N10</f>
        <v>2.9560752589304299E-7</v>
      </c>
      <c r="K7" s="620">
        <f>'Diesel Scenarios_(X)'!O10</f>
        <v>2.9560752589304299E-7</v>
      </c>
      <c r="L7" s="620">
        <f>'Diesel Scenarios_(X)'!P10</f>
        <v>2.9560752589304299E-7</v>
      </c>
      <c r="M7" s="620">
        <f>'Diesel Scenarios_(X)'!U10</f>
        <v>7.2239089140112373E-7</v>
      </c>
      <c r="N7" s="620">
        <f>'Diesel Scenarios_(X)'!V10</f>
        <v>7.2239089140112373E-7</v>
      </c>
      <c r="O7" s="620">
        <f>'Diesel Scenarios_(X)'!W10</f>
        <v>7.2239089140112373E-7</v>
      </c>
      <c r="P7" s="620">
        <v>0</v>
      </c>
      <c r="Q7" s="620">
        <v>0</v>
      </c>
      <c r="R7" s="620">
        <v>0</v>
      </c>
      <c r="S7" s="620">
        <v>0</v>
      </c>
      <c r="T7" s="620">
        <v>0</v>
      </c>
      <c r="U7" s="620">
        <f>'Diesel Scenarios_(X)'!J70</f>
        <v>2.9560752589304299E-7</v>
      </c>
      <c r="V7" s="620">
        <f>'Diesel Scenarios_(X)'!K70</f>
        <v>2.9560752589304299E-7</v>
      </c>
      <c r="W7" s="620">
        <f>'Diesel Scenarios_(X)'!L70</f>
        <v>2.9560752589304299E-7</v>
      </c>
      <c r="X7" s="620">
        <f>'Diesel Scenarios_(X)'!M70</f>
        <v>2.9560752589304299E-7</v>
      </c>
      <c r="Y7" s="620">
        <v>0</v>
      </c>
      <c r="Z7" s="620">
        <v>0</v>
      </c>
      <c r="AA7" s="620">
        <v>0</v>
      </c>
      <c r="AB7" s="620">
        <v>0</v>
      </c>
      <c r="AC7" s="620">
        <f>'Diesel Scenarios_(X)'!X70</f>
        <v>2.9560752589304299E-7</v>
      </c>
      <c r="AD7" s="620">
        <f>'Diesel Scenarios_(X)'!Y70</f>
        <v>2.9560752589304299E-7</v>
      </c>
      <c r="AE7" s="620">
        <f>'Diesel Scenarios_(X)'!Z70</f>
        <v>2.9560752589304299E-7</v>
      </c>
      <c r="AF7" s="620">
        <f>'Diesel Scenarios_(X)'!AA70</f>
        <v>2.9560752589304299E-7</v>
      </c>
      <c r="AG7" s="620">
        <v>0</v>
      </c>
      <c r="AH7" s="620">
        <v>0</v>
      </c>
      <c r="AI7" s="620">
        <f>'Diesel Scenarios_(X)'!J124</f>
        <v>0</v>
      </c>
      <c r="AJ7" s="620">
        <f>'Diesel Scenarios_(X)'!K124</f>
        <v>0</v>
      </c>
      <c r="AK7" s="620">
        <f>'Diesel Scenarios_(X)'!L124</f>
        <v>0</v>
      </c>
      <c r="AL7" s="620">
        <f>'Diesel Scenarios_(X)'!Q124</f>
        <v>0</v>
      </c>
      <c r="AM7" s="620">
        <f>'Diesel Scenarios_(X)'!R124</f>
        <v>0</v>
      </c>
      <c r="AN7" s="620">
        <f>'Diesel Scenarios_(X)'!S124</f>
        <v>0</v>
      </c>
      <c r="AO7" s="620">
        <f>'Diesel Scenarios_(X)'!X124</f>
        <v>0</v>
      </c>
      <c r="AP7" s="620">
        <f>'Diesel Scenarios_(X)'!Y124</f>
        <v>0</v>
      </c>
      <c r="AQ7" s="620">
        <f>'Diesel Scenarios_(X)'!Z124</f>
        <v>0</v>
      </c>
      <c r="AR7" s="620">
        <f>'Diesel Scenarios_(X)'!J189</f>
        <v>0</v>
      </c>
      <c r="AS7" s="620">
        <f>'Diesel Scenarios_(X)'!K189</f>
        <v>0</v>
      </c>
      <c r="AT7" s="620">
        <f>'Diesel Scenarios_(X)'!L189</f>
        <v>0</v>
      </c>
      <c r="AU7" s="620">
        <f>'Diesel Scenarios_(X)'!Q189</f>
        <v>0</v>
      </c>
      <c r="AV7" s="620">
        <f>'Diesel Scenarios_(X)'!R189</f>
        <v>0</v>
      </c>
      <c r="AW7" s="620">
        <f>'Diesel Scenarios_(X)'!S189</f>
        <v>0</v>
      </c>
      <c r="AX7" s="620">
        <f>'Diesel Scenarios_(X)'!X189</f>
        <v>0</v>
      </c>
      <c r="AY7" s="620">
        <f>'Diesel Scenarios_(X)'!Y189</f>
        <v>0</v>
      </c>
      <c r="AZ7" s="620">
        <f>'Diesel Scenarios_(X)'!Z189</f>
        <v>0</v>
      </c>
      <c r="BA7" s="620">
        <f>'Diesel Scenarios_(X)'!J254</f>
        <v>0</v>
      </c>
      <c r="BB7" s="620">
        <f>'Diesel Scenarios_(X)'!K254</f>
        <v>0</v>
      </c>
      <c r="BC7" s="620">
        <f>'Diesel Scenarios_(X)'!L254</f>
        <v>0</v>
      </c>
      <c r="BD7" s="620">
        <f>'Diesel Scenarios_(X)'!Q254</f>
        <v>7.2239175050594664E-7</v>
      </c>
      <c r="BE7" s="620">
        <f>'Diesel Scenarios_(X)'!X254</f>
        <v>7.2239175050594664E-7</v>
      </c>
      <c r="BF7" s="620">
        <f>'Diesel Scenarios_(X)'!R254</f>
        <v>7.2239175050594664E-7</v>
      </c>
      <c r="BG7" s="620">
        <f>'Diesel Scenarios_(X)'!Y254</f>
        <v>7.2239175050594664E-7</v>
      </c>
      <c r="BH7" s="620">
        <f>'Diesel Scenarios_(X)'!S254</f>
        <v>0</v>
      </c>
      <c r="BI7" s="620">
        <f>'Diesel Scenarios_(X)'!Z254</f>
        <v>0</v>
      </c>
      <c r="BJ7" s="827">
        <f>VLOOKUP(B7,'Tier IV Regulations'!$A$192:$B$221,2,FALSE)</f>
        <v>4.2916215724281004E-7</v>
      </c>
      <c r="BK7" s="827">
        <f>VLOOKUP(B7,'Tier IV Regulations'!$A$224:$B$254,2,FALSE)</f>
        <v>4.2916215724281004E-7</v>
      </c>
      <c r="BL7" s="827">
        <f>VLOOKUP(B7,'Tier IV Regulations (Trains)'!$A$171:$B$200,2,FALSE)</f>
        <v>4.2916215724281004E-7</v>
      </c>
      <c r="BM7" s="621" t="s">
        <v>852</v>
      </c>
      <c r="BN7" s="815"/>
    </row>
    <row r="8" spans="1:96" ht="15" customHeight="1" x14ac:dyDescent="0.25">
      <c r="A8" s="156">
        <v>5</v>
      </c>
      <c r="B8" s="171" t="s">
        <v>987</v>
      </c>
      <c r="C8" s="617">
        <f>HLOOKUP($C$4,$D$4:$BL$64,A8,FALSE)</f>
        <v>0</v>
      </c>
      <c r="D8" s="361">
        <v>0</v>
      </c>
      <c r="E8" s="361">
        <v>0</v>
      </c>
      <c r="F8" s="361">
        <v>0</v>
      </c>
      <c r="G8" s="361">
        <f>'Diesel Scenarios_(X)'!H11</f>
        <v>2.6235167923007564E-8</v>
      </c>
      <c r="H8" s="361">
        <f>'Diesel Scenarios_(X)'!I11</f>
        <v>2.6235167923007564E-8</v>
      </c>
      <c r="I8" s="361">
        <f>'Diesel Scenarios_(X)'!J11</f>
        <v>2.6235167923007564E-8</v>
      </c>
      <c r="J8" s="361">
        <v>0</v>
      </c>
      <c r="K8" s="361">
        <v>0</v>
      </c>
      <c r="L8" s="361">
        <v>0</v>
      </c>
      <c r="M8" s="361">
        <f>'Diesel Scenarios_(X)'!U11</f>
        <v>2.6235167923007564E-8</v>
      </c>
      <c r="N8" s="361">
        <f>'Diesel Scenarios_(X)'!V11</f>
        <v>2.6235167923007564E-8</v>
      </c>
      <c r="O8" s="361">
        <f>'Diesel Scenarios_(X)'!W11</f>
        <v>2.6235167923007564E-8</v>
      </c>
      <c r="P8" s="361">
        <v>0</v>
      </c>
      <c r="Q8" s="361">
        <v>0</v>
      </c>
      <c r="R8" s="361">
        <v>0</v>
      </c>
      <c r="S8" s="361">
        <v>0</v>
      </c>
      <c r="T8" s="361">
        <v>0</v>
      </c>
      <c r="U8" s="361">
        <v>0</v>
      </c>
      <c r="V8" s="361">
        <v>0</v>
      </c>
      <c r="W8" s="361">
        <v>0</v>
      </c>
      <c r="X8" s="361">
        <v>0</v>
      </c>
      <c r="Y8" s="361">
        <v>0</v>
      </c>
      <c r="Z8" s="361">
        <v>0</v>
      </c>
      <c r="AA8" s="361">
        <v>0</v>
      </c>
      <c r="AB8" s="361">
        <v>0</v>
      </c>
      <c r="AC8" s="361">
        <v>0</v>
      </c>
      <c r="AD8" s="361">
        <v>0</v>
      </c>
      <c r="AE8" s="361">
        <v>0</v>
      </c>
      <c r="AF8" s="361">
        <v>0</v>
      </c>
      <c r="AG8" s="361">
        <v>0</v>
      </c>
      <c r="AH8" s="361">
        <v>0</v>
      </c>
      <c r="AI8" s="361">
        <f>'Diesel Scenarios_(X)'!J125</f>
        <v>0</v>
      </c>
      <c r="AJ8" s="361">
        <f>'Diesel Scenarios_(X)'!K125</f>
        <v>0</v>
      </c>
      <c r="AK8" s="361">
        <f>'Diesel Scenarios_(X)'!L125</f>
        <v>0</v>
      </c>
      <c r="AL8" s="361">
        <f>'Diesel Scenarios_(X)'!Q125</f>
        <v>0</v>
      </c>
      <c r="AM8" s="361">
        <f>'Diesel Scenarios_(X)'!R125</f>
        <v>0</v>
      </c>
      <c r="AN8" s="361">
        <f>'Diesel Scenarios_(X)'!S125</f>
        <v>0</v>
      </c>
      <c r="AO8" s="361">
        <f>'Diesel Scenarios_(X)'!X125</f>
        <v>0</v>
      </c>
      <c r="AP8" s="361">
        <f>'Diesel Scenarios_(X)'!Y125</f>
        <v>0</v>
      </c>
      <c r="AQ8" s="361">
        <f>'Diesel Scenarios_(X)'!Z125</f>
        <v>0</v>
      </c>
      <c r="AR8" s="361">
        <f>'Diesel Scenarios_(X)'!J190</f>
        <v>0</v>
      </c>
      <c r="AS8" s="361">
        <f>'Diesel Scenarios_(X)'!K190</f>
        <v>0</v>
      </c>
      <c r="AT8" s="361">
        <f>'Diesel Scenarios_(X)'!L190</f>
        <v>0</v>
      </c>
      <c r="AU8" s="361">
        <f>'Diesel Scenarios_(X)'!Q190</f>
        <v>0</v>
      </c>
      <c r="AV8" s="361">
        <f>'Diesel Scenarios_(X)'!R190</f>
        <v>0</v>
      </c>
      <c r="AW8" s="361">
        <f>'Diesel Scenarios_(X)'!S190</f>
        <v>0</v>
      </c>
      <c r="AX8" s="361">
        <f>'Diesel Scenarios_(X)'!X190</f>
        <v>0</v>
      </c>
      <c r="AY8" s="361">
        <f>'Diesel Scenarios_(X)'!Y190</f>
        <v>0</v>
      </c>
      <c r="AZ8" s="361">
        <f>'Diesel Scenarios_(X)'!Z190</f>
        <v>0</v>
      </c>
      <c r="BA8" s="361">
        <f>'Diesel Scenarios_(X)'!J255</f>
        <v>0</v>
      </c>
      <c r="BB8" s="361">
        <f>'Diesel Scenarios_(X)'!K255</f>
        <v>0</v>
      </c>
      <c r="BC8" s="361">
        <f>'Diesel Scenarios_(X)'!L255</f>
        <v>0</v>
      </c>
      <c r="BD8" s="361">
        <f>'Diesel Scenarios_(X)'!Q255</f>
        <v>2.6235199123233864E-8</v>
      </c>
      <c r="BE8" s="361">
        <f>'Diesel Scenarios_(X)'!X255</f>
        <v>2.6235199123233864E-8</v>
      </c>
      <c r="BF8" s="361">
        <f>'Diesel Scenarios_(X)'!R255</f>
        <v>2.6235199123233864E-8</v>
      </c>
      <c r="BG8" s="361">
        <f>'Diesel Scenarios_(X)'!Y255</f>
        <v>2.6235199123233864E-8</v>
      </c>
      <c r="BH8" s="361">
        <f>'Diesel Scenarios_(X)'!S255</f>
        <v>0</v>
      </c>
      <c r="BI8" s="361">
        <f>'Diesel Scenarios_(X)'!Z255</f>
        <v>0</v>
      </c>
      <c r="BJ8" s="828">
        <f>VLOOKUP(B8,'Tier IV Regulations'!$A$192:$B$221,2,FALSE)</f>
        <v>1.5585940237462668E-8</v>
      </c>
      <c r="BK8" s="828">
        <f>VLOOKUP(B8,'Tier IV Regulations'!$A$224:$B$254,2,FALSE)</f>
        <v>1.5585940237462668E-8</v>
      </c>
      <c r="BL8" s="828">
        <f>VLOOKUP(B8,'Tier IV Regulations (Trains)'!$A$171:$B$200,2,FALSE)</f>
        <v>1.5585940237462668E-8</v>
      </c>
      <c r="BM8" s="622" t="s">
        <v>853</v>
      </c>
    </row>
    <row r="9" spans="1:96" s="156" customFormat="1" ht="15" customHeight="1" x14ac:dyDescent="0.25">
      <c r="A9" s="156">
        <v>6</v>
      </c>
      <c r="B9" s="171" t="s">
        <v>985</v>
      </c>
      <c r="C9" s="617">
        <f t="shared" ref="C9:C63" si="0">HLOOKUP($C$4,$D$4:$BL$64,A9,FALSE)</f>
        <v>0</v>
      </c>
      <c r="D9" s="361">
        <v>0</v>
      </c>
      <c r="E9" s="361">
        <v>0</v>
      </c>
      <c r="F9" s="361">
        <v>0</v>
      </c>
      <c r="G9" s="361">
        <f>'Diesel Scenarios_(X)'!H13</f>
        <v>9.348588006367485E-8</v>
      </c>
      <c r="H9" s="361">
        <f>'Diesel Scenarios_(X)'!I13</f>
        <v>9.348588006367485E-8</v>
      </c>
      <c r="I9" s="361">
        <f>'Diesel Scenarios_(X)'!J13</f>
        <v>9.348588006367485E-8</v>
      </c>
      <c r="J9" s="361">
        <v>0</v>
      </c>
      <c r="K9" s="361">
        <v>0</v>
      </c>
      <c r="L9" s="361">
        <v>0</v>
      </c>
      <c r="M9" s="361">
        <f>'Diesel Scenarios_(X)'!U13</f>
        <v>9.348588006367485E-8</v>
      </c>
      <c r="N9" s="361">
        <f>'Diesel Scenarios_(X)'!V13</f>
        <v>9.348588006367485E-8</v>
      </c>
      <c r="O9" s="361">
        <f>'Diesel Scenarios_(X)'!W13</f>
        <v>9.348588006367485E-8</v>
      </c>
      <c r="P9" s="361">
        <v>0</v>
      </c>
      <c r="Q9" s="361">
        <v>0</v>
      </c>
      <c r="R9" s="361">
        <v>0</v>
      </c>
      <c r="S9" s="361">
        <v>0</v>
      </c>
      <c r="T9" s="361">
        <v>0</v>
      </c>
      <c r="U9" s="361">
        <v>0</v>
      </c>
      <c r="V9" s="361">
        <v>0</v>
      </c>
      <c r="W9" s="361">
        <v>0</v>
      </c>
      <c r="X9" s="361">
        <v>0</v>
      </c>
      <c r="Y9" s="361">
        <v>0</v>
      </c>
      <c r="Z9" s="361">
        <v>0</v>
      </c>
      <c r="AA9" s="361">
        <v>0</v>
      </c>
      <c r="AB9" s="361">
        <v>0</v>
      </c>
      <c r="AC9" s="361">
        <v>0</v>
      </c>
      <c r="AD9" s="361">
        <v>0</v>
      </c>
      <c r="AE9" s="361">
        <v>0</v>
      </c>
      <c r="AF9" s="361">
        <v>0</v>
      </c>
      <c r="AG9" s="361">
        <v>0</v>
      </c>
      <c r="AH9" s="361">
        <v>0</v>
      </c>
      <c r="AI9" s="361">
        <f>'Diesel Scenarios_(X)'!J127</f>
        <v>0</v>
      </c>
      <c r="AJ9" s="361">
        <f>'Diesel Scenarios_(X)'!K127</f>
        <v>0</v>
      </c>
      <c r="AK9" s="361">
        <f>'Diesel Scenarios_(X)'!L127</f>
        <v>0</v>
      </c>
      <c r="AL9" s="361">
        <f>'Diesel Scenarios_(X)'!Q127</f>
        <v>0</v>
      </c>
      <c r="AM9" s="361">
        <f>'Diesel Scenarios_(X)'!R127</f>
        <v>0</v>
      </c>
      <c r="AN9" s="361">
        <f>'Diesel Scenarios_(X)'!S127</f>
        <v>0</v>
      </c>
      <c r="AO9" s="361">
        <f>'Diesel Scenarios_(X)'!X127</f>
        <v>0</v>
      </c>
      <c r="AP9" s="361">
        <f>'Diesel Scenarios_(X)'!Y127</f>
        <v>0</v>
      </c>
      <c r="AQ9" s="361">
        <f>'Diesel Scenarios_(X)'!Z127</f>
        <v>0</v>
      </c>
      <c r="AR9" s="361">
        <f>'Diesel Scenarios_(X)'!J192</f>
        <v>0</v>
      </c>
      <c r="AS9" s="361">
        <f>'Diesel Scenarios_(X)'!K192</f>
        <v>0</v>
      </c>
      <c r="AT9" s="361">
        <f>'Diesel Scenarios_(X)'!L192</f>
        <v>0</v>
      </c>
      <c r="AU9" s="361">
        <f>'Diesel Scenarios_(X)'!Q192</f>
        <v>0</v>
      </c>
      <c r="AV9" s="361">
        <f>'Diesel Scenarios_(X)'!R192</f>
        <v>0</v>
      </c>
      <c r="AW9" s="361">
        <f>'Diesel Scenarios_(X)'!S192</f>
        <v>0</v>
      </c>
      <c r="AX9" s="361">
        <f>'Diesel Scenarios_(X)'!X192</f>
        <v>0</v>
      </c>
      <c r="AY9" s="361">
        <f>'Diesel Scenarios_(X)'!Y192</f>
        <v>0</v>
      </c>
      <c r="AZ9" s="361">
        <f>'Diesel Scenarios_(X)'!Z192</f>
        <v>0</v>
      </c>
      <c r="BA9" s="361">
        <f>'Diesel Scenarios_(X)'!J257</f>
        <v>0</v>
      </c>
      <c r="BB9" s="361">
        <f>'Diesel Scenarios_(X)'!K257</f>
        <v>0</v>
      </c>
      <c r="BC9" s="361">
        <f>'Diesel Scenarios_(X)'!L257</f>
        <v>0</v>
      </c>
      <c r="BD9" s="361">
        <f>'Diesel Scenarios_(X)'!Q257</f>
        <v>9.3485991241946029E-8</v>
      </c>
      <c r="BE9" s="361">
        <f>'Diesel Scenarios_(X)'!X257</f>
        <v>9.3485991241946029E-8</v>
      </c>
      <c r="BF9" s="361">
        <f>'Diesel Scenarios_(X)'!R257</f>
        <v>9.3485991241946029E-8</v>
      </c>
      <c r="BG9" s="361">
        <f>'Diesel Scenarios_(X)'!Y257</f>
        <v>9.3485991241946029E-8</v>
      </c>
      <c r="BH9" s="361">
        <f>'Diesel Scenarios_(X)'!S257</f>
        <v>0</v>
      </c>
      <c r="BI9" s="361">
        <f>'Diesel Scenarios_(X)'!Z257</f>
        <v>0</v>
      </c>
      <c r="BJ9" s="828">
        <f>VLOOKUP(B9,'Tier IV Regulations'!$A$192:$B$221,2,FALSE)</f>
        <v>5.5538632113775431E-8</v>
      </c>
      <c r="BK9" s="828">
        <f>VLOOKUP(B9,'Tier IV Regulations'!$A$224:$B$254,2,FALSE)</f>
        <v>5.5538632113775431E-8</v>
      </c>
      <c r="BL9" s="828">
        <f>VLOOKUP(B9,'Tier IV Regulations (Trains)'!$A$171:$B$200,2,FALSE)</f>
        <v>5.5538632113775431E-8</v>
      </c>
      <c r="BM9" s="622" t="s">
        <v>854</v>
      </c>
      <c r="BN9"/>
    </row>
    <row r="10" spans="1:96" s="156" customFormat="1" ht="15" customHeight="1" x14ac:dyDescent="0.25">
      <c r="A10" s="156">
        <v>7</v>
      </c>
      <c r="B10" s="171" t="s">
        <v>986</v>
      </c>
      <c r="C10" s="617">
        <f t="shared" si="0"/>
        <v>0</v>
      </c>
      <c r="D10" s="361">
        <v>0</v>
      </c>
      <c r="E10" s="361">
        <v>0</v>
      </c>
      <c r="F10" s="361">
        <v>0</v>
      </c>
      <c r="G10" s="361">
        <f>'Diesel Scenarios_(X)'!H12</f>
        <v>1.4170685772497751E-5</v>
      </c>
      <c r="H10" s="361">
        <f>'Diesel Scenarios_(X)'!I12</f>
        <v>1.4170685772497751E-5</v>
      </c>
      <c r="I10" s="361">
        <f>'Diesel Scenarios_(X)'!J12</f>
        <v>1.4170685772497751E-5</v>
      </c>
      <c r="J10" s="361">
        <f>'Diesel Scenarios_(X)'!N11</f>
        <v>1.976875329409725E-5</v>
      </c>
      <c r="K10" s="361">
        <f>'Diesel Scenarios_(X)'!O11</f>
        <v>1.976875329409725E-5</v>
      </c>
      <c r="L10" s="361">
        <f>'Diesel Scenarios_(X)'!P11</f>
        <v>1.976875329409725E-5</v>
      </c>
      <c r="M10" s="361">
        <f>'Diesel Scenarios_(X)'!U12</f>
        <v>1.4170685772497751E-5</v>
      </c>
      <c r="N10" s="361">
        <f>'Diesel Scenarios_(X)'!V12</f>
        <v>1.4170685772497751E-5</v>
      </c>
      <c r="O10" s="361">
        <f>'Diesel Scenarios_(X)'!W12</f>
        <v>1.4170685772497751E-5</v>
      </c>
      <c r="P10" s="361">
        <v>0</v>
      </c>
      <c r="Q10" s="361">
        <v>0</v>
      </c>
      <c r="R10" s="361">
        <v>0</v>
      </c>
      <c r="S10" s="361">
        <v>0</v>
      </c>
      <c r="T10" s="361">
        <v>0</v>
      </c>
      <c r="U10" s="361">
        <v>0</v>
      </c>
      <c r="V10" s="361">
        <v>0</v>
      </c>
      <c r="W10" s="361">
        <v>0</v>
      </c>
      <c r="X10" s="361">
        <v>0</v>
      </c>
      <c r="Y10" s="361">
        <v>0</v>
      </c>
      <c r="Z10" s="361">
        <v>0</v>
      </c>
      <c r="AA10" s="361">
        <v>0</v>
      </c>
      <c r="AB10" s="361">
        <v>0</v>
      </c>
      <c r="AC10" s="361">
        <v>0</v>
      </c>
      <c r="AD10" s="361">
        <v>0</v>
      </c>
      <c r="AE10" s="361">
        <v>0</v>
      </c>
      <c r="AF10" s="361">
        <v>0</v>
      </c>
      <c r="AG10" s="361">
        <v>0</v>
      </c>
      <c r="AH10" s="361">
        <v>0</v>
      </c>
      <c r="AI10" s="361">
        <f>'Diesel Scenarios_(X)'!J126</f>
        <v>0</v>
      </c>
      <c r="AJ10" s="361">
        <f>'Diesel Scenarios_(X)'!K126</f>
        <v>0</v>
      </c>
      <c r="AK10" s="361">
        <f>'Diesel Scenarios_(X)'!L126</f>
        <v>0</v>
      </c>
      <c r="AL10" s="361">
        <f>'Diesel Scenarios_(X)'!Q126</f>
        <v>0</v>
      </c>
      <c r="AM10" s="361">
        <f>'Diesel Scenarios_(X)'!R126</f>
        <v>0</v>
      </c>
      <c r="AN10" s="361">
        <f>'Diesel Scenarios_(X)'!S126</f>
        <v>0</v>
      </c>
      <c r="AO10" s="361">
        <f>'Diesel Scenarios_(X)'!X126</f>
        <v>0</v>
      </c>
      <c r="AP10" s="361">
        <f>'Diesel Scenarios_(X)'!Y126</f>
        <v>0</v>
      </c>
      <c r="AQ10" s="361">
        <f>'Diesel Scenarios_(X)'!Z126</f>
        <v>0</v>
      </c>
      <c r="AR10" s="361">
        <f>'Diesel Scenarios_(X)'!J191</f>
        <v>0</v>
      </c>
      <c r="AS10" s="361">
        <f>'Diesel Scenarios_(X)'!K191</f>
        <v>0</v>
      </c>
      <c r="AT10" s="361">
        <f>'Diesel Scenarios_(X)'!L191</f>
        <v>0</v>
      </c>
      <c r="AU10" s="361">
        <f>'Diesel Scenarios_(X)'!Q191</f>
        <v>0</v>
      </c>
      <c r="AV10" s="361">
        <f>'Diesel Scenarios_(X)'!R191</f>
        <v>0</v>
      </c>
      <c r="AW10" s="361">
        <f>'Diesel Scenarios_(X)'!S191</f>
        <v>0</v>
      </c>
      <c r="AX10" s="361">
        <f>'Diesel Scenarios_(X)'!X191</f>
        <v>0</v>
      </c>
      <c r="AY10" s="361">
        <f>'Diesel Scenarios_(X)'!Y191</f>
        <v>0</v>
      </c>
      <c r="AZ10" s="361">
        <f>'Diesel Scenarios_(X)'!Z191</f>
        <v>0</v>
      </c>
      <c r="BA10" s="361">
        <f>'Diesel Scenarios_(X)'!J256</f>
        <v>0</v>
      </c>
      <c r="BB10" s="361">
        <f>'Diesel Scenarios_(X)'!K256</f>
        <v>0</v>
      </c>
      <c r="BC10" s="361">
        <f>'Diesel Scenarios_(X)'!L256</f>
        <v>0</v>
      </c>
      <c r="BD10" s="361">
        <f>'Diesel Scenarios_(X)'!Q256</f>
        <v>1.417070262501435E-5</v>
      </c>
      <c r="BE10" s="361">
        <f>'Diesel Scenarios_(X)'!X256</f>
        <v>1.417070262501435E-5</v>
      </c>
      <c r="BF10" s="361">
        <f>'Diesel Scenarios_(X)'!R256</f>
        <v>1.417070262501435E-5</v>
      </c>
      <c r="BG10" s="361">
        <f>'Diesel Scenarios_(X)'!Y256</f>
        <v>1.417070262501435E-5</v>
      </c>
      <c r="BH10" s="361">
        <f>'Diesel Scenarios_(X)'!S256</f>
        <v>0</v>
      </c>
      <c r="BI10" s="361">
        <f>'Diesel Scenarios_(X)'!Z256</f>
        <v>0</v>
      </c>
      <c r="BJ10" s="828">
        <f>VLOOKUP(B10,'Tier IV Regulations'!$A$192:$B$221,2,FALSE)</f>
        <v>8.4186029310801894E-6</v>
      </c>
      <c r="BK10" s="828">
        <f>VLOOKUP(B10,'Tier IV Regulations'!$A$224:$B$254,2,FALSE)</f>
        <v>8.4186029310801894E-6</v>
      </c>
      <c r="BL10" s="828">
        <f>VLOOKUP(B10,'Tier IV Regulations (Trains)'!$A$171:$B$200,2,FALSE)</f>
        <v>8.4186029310801894E-6</v>
      </c>
      <c r="BM10" s="622" t="s">
        <v>855</v>
      </c>
      <c r="BN10"/>
    </row>
    <row r="11" spans="1:96" ht="15" customHeight="1" x14ac:dyDescent="0.25">
      <c r="A11" s="156">
        <v>8</v>
      </c>
      <c r="B11" s="171" t="s">
        <v>586</v>
      </c>
      <c r="C11" s="617">
        <f t="shared" si="0"/>
        <v>0</v>
      </c>
      <c r="D11" s="361">
        <v>0</v>
      </c>
      <c r="E11" s="361">
        <v>0</v>
      </c>
      <c r="F11" s="361">
        <v>0</v>
      </c>
      <c r="G11" s="361">
        <f>'Diesel Scenarios_(X)'!H14</f>
        <v>1.7089810090691551E-6</v>
      </c>
      <c r="H11" s="361">
        <f>'Diesel Scenarios_(X)'!I14</f>
        <v>1.7089810090691551E-6</v>
      </c>
      <c r="I11" s="361">
        <f>'Diesel Scenarios_(X)'!J14</f>
        <v>1.7089810090691551E-6</v>
      </c>
      <c r="J11" s="361">
        <f>'Diesel Scenarios_(X)'!N12</f>
        <v>9.7919992952070476E-7</v>
      </c>
      <c r="K11" s="361">
        <f>'Diesel Scenarios_(X)'!O12</f>
        <v>9.7919992952070476E-7</v>
      </c>
      <c r="L11" s="361">
        <f>'Diesel Scenarios_(X)'!P12</f>
        <v>9.7919992952070476E-7</v>
      </c>
      <c r="M11" s="361">
        <f>'Diesel Scenarios_(X)'!U14</f>
        <v>1.7089810090691551E-6</v>
      </c>
      <c r="N11" s="361">
        <f>'Diesel Scenarios_(X)'!V14</f>
        <v>1.7089810090691551E-6</v>
      </c>
      <c r="O11" s="361">
        <f>'Diesel Scenarios_(X)'!W14</f>
        <v>1.7089810090691551E-6</v>
      </c>
      <c r="P11" s="361">
        <v>0</v>
      </c>
      <c r="Q11" s="361">
        <v>0</v>
      </c>
      <c r="R11" s="361">
        <v>0</v>
      </c>
      <c r="S11" s="361">
        <v>0</v>
      </c>
      <c r="T11" s="361">
        <v>0</v>
      </c>
      <c r="U11" s="361">
        <v>0</v>
      </c>
      <c r="V11" s="361">
        <v>0</v>
      </c>
      <c r="W11" s="361">
        <v>0</v>
      </c>
      <c r="X11" s="361">
        <v>0</v>
      </c>
      <c r="Y11" s="361">
        <v>0</v>
      </c>
      <c r="Z11" s="361">
        <v>0</v>
      </c>
      <c r="AA11" s="361">
        <v>0</v>
      </c>
      <c r="AB11" s="361">
        <v>0</v>
      </c>
      <c r="AC11" s="361">
        <v>0</v>
      </c>
      <c r="AD11" s="361">
        <v>0</v>
      </c>
      <c r="AE11" s="361">
        <v>0</v>
      </c>
      <c r="AF11" s="361">
        <v>0</v>
      </c>
      <c r="AG11" s="361">
        <v>0</v>
      </c>
      <c r="AH11" s="361">
        <v>0</v>
      </c>
      <c r="AI11" s="361">
        <f>'Diesel Scenarios_(X)'!J128</f>
        <v>0</v>
      </c>
      <c r="AJ11" s="361">
        <f>'Diesel Scenarios_(X)'!K128</f>
        <v>0</v>
      </c>
      <c r="AK11" s="361">
        <f>'Diesel Scenarios_(X)'!L128</f>
        <v>0</v>
      </c>
      <c r="AL11" s="361">
        <f>'Diesel Scenarios_(X)'!Q128</f>
        <v>0</v>
      </c>
      <c r="AM11" s="361">
        <f>'Diesel Scenarios_(X)'!R128</f>
        <v>0</v>
      </c>
      <c r="AN11" s="361">
        <f>'Diesel Scenarios_(X)'!S128</f>
        <v>0</v>
      </c>
      <c r="AO11" s="361">
        <f>'Diesel Scenarios_(X)'!X128</f>
        <v>0</v>
      </c>
      <c r="AP11" s="361">
        <f>'Diesel Scenarios_(X)'!Y128</f>
        <v>0</v>
      </c>
      <c r="AQ11" s="361">
        <f>'Diesel Scenarios_(X)'!Z128</f>
        <v>0</v>
      </c>
      <c r="AR11" s="361">
        <f>'Diesel Scenarios_(X)'!J193</f>
        <v>0</v>
      </c>
      <c r="AS11" s="361">
        <f>'Diesel Scenarios_(X)'!K193</f>
        <v>0</v>
      </c>
      <c r="AT11" s="361">
        <f>'Diesel Scenarios_(X)'!L193</f>
        <v>0</v>
      </c>
      <c r="AU11" s="361">
        <f>'Diesel Scenarios_(X)'!Q193</f>
        <v>0</v>
      </c>
      <c r="AV11" s="361">
        <f>'Diesel Scenarios_(X)'!R193</f>
        <v>0</v>
      </c>
      <c r="AW11" s="361">
        <f>'Diesel Scenarios_(X)'!S193</f>
        <v>0</v>
      </c>
      <c r="AX11" s="361">
        <f>'Diesel Scenarios_(X)'!X193</f>
        <v>0</v>
      </c>
      <c r="AY11" s="361">
        <f>'Diesel Scenarios_(X)'!Y193</f>
        <v>0</v>
      </c>
      <c r="AZ11" s="361">
        <f>'Diesel Scenarios_(X)'!Z193</f>
        <v>0</v>
      </c>
      <c r="BA11" s="361">
        <f>'Diesel Scenarios_(X)'!J258</f>
        <v>0</v>
      </c>
      <c r="BB11" s="361">
        <f>'Diesel Scenarios_(X)'!K258</f>
        <v>0</v>
      </c>
      <c r="BC11" s="361">
        <f>'Diesel Scenarios_(X)'!L258</f>
        <v>0</v>
      </c>
      <c r="BD11" s="361">
        <f>'Diesel Scenarios_(X)'!Q258</f>
        <v>1.7089830414782622E-6</v>
      </c>
      <c r="BE11" s="361">
        <f>'Diesel Scenarios_(X)'!X258</f>
        <v>1.7089830414782622E-6</v>
      </c>
      <c r="BF11" s="361">
        <f>'Diesel Scenarios_(X)'!R258</f>
        <v>1.7089830414782622E-6</v>
      </c>
      <c r="BG11" s="361">
        <f>'Diesel Scenarios_(X)'!Y258</f>
        <v>1.7089830414782622E-6</v>
      </c>
      <c r="BH11" s="361">
        <f>'Diesel Scenarios_(X)'!S258</f>
        <v>0</v>
      </c>
      <c r="BI11" s="361">
        <f>'Diesel Scenarios_(X)'!Z258</f>
        <v>0</v>
      </c>
      <c r="BJ11" s="828">
        <f>VLOOKUP(B11,'Tier IV Regulations'!$A$192:$B$221,2,FALSE)</f>
        <v>1.0152813182854205E-6</v>
      </c>
      <c r="BK11" s="828">
        <f>VLOOKUP(B11,'Tier IV Regulations'!$A$224:$B$254,2,FALSE)</f>
        <v>1.0152813182854205E-6</v>
      </c>
      <c r="BL11" s="828">
        <f>VLOOKUP(B11,'Tier IV Regulations (Trains)'!$A$171:$B$200,2,FALSE)</f>
        <v>1.0152813182854205E-6</v>
      </c>
      <c r="BM11" s="622" t="s">
        <v>856</v>
      </c>
    </row>
    <row r="12" spans="1:96" ht="15" customHeight="1" x14ac:dyDescent="0.25">
      <c r="A12" s="156">
        <v>9</v>
      </c>
      <c r="B12" s="360" t="s">
        <v>587</v>
      </c>
      <c r="C12" s="617">
        <f t="shared" si="0"/>
        <v>0</v>
      </c>
      <c r="D12" s="361">
        <v>0</v>
      </c>
      <c r="E12" s="361">
        <v>0</v>
      </c>
      <c r="F12" s="361">
        <v>0</v>
      </c>
      <c r="G12" s="361">
        <f>'Diesel Scenarios_(X)'!H15</f>
        <v>1.2932829257820632E-3</v>
      </c>
      <c r="H12" s="361">
        <f>'Diesel Scenarios_(X)'!I15</f>
        <v>1.2932829257820632E-3</v>
      </c>
      <c r="I12" s="361">
        <f>'Diesel Scenarios_(X)'!J15</f>
        <v>1.2932829257820632E-3</v>
      </c>
      <c r="J12" s="361">
        <v>0</v>
      </c>
      <c r="K12" s="361">
        <v>0</v>
      </c>
      <c r="L12" s="361">
        <v>0</v>
      </c>
      <c r="M12" s="361">
        <f>'Diesel Scenarios_(X)'!U15</f>
        <v>1.2932829257820632E-3</v>
      </c>
      <c r="N12" s="361">
        <f>'Diesel Scenarios_(X)'!V15</f>
        <v>1.2932829257820632E-3</v>
      </c>
      <c r="O12" s="361">
        <f>'Diesel Scenarios_(X)'!W15</f>
        <v>1.2932829257820632E-3</v>
      </c>
      <c r="P12" s="361">
        <v>0</v>
      </c>
      <c r="Q12" s="361">
        <v>0</v>
      </c>
      <c r="R12" s="361">
        <v>0</v>
      </c>
      <c r="S12" s="361">
        <v>0</v>
      </c>
      <c r="T12" s="361">
        <v>0</v>
      </c>
      <c r="U12" s="361">
        <v>0</v>
      </c>
      <c r="V12" s="361">
        <v>0</v>
      </c>
      <c r="W12" s="361">
        <v>0</v>
      </c>
      <c r="X12" s="361">
        <v>0</v>
      </c>
      <c r="Y12" s="361">
        <v>0</v>
      </c>
      <c r="Z12" s="361">
        <v>0</v>
      </c>
      <c r="AA12" s="361">
        <v>0</v>
      </c>
      <c r="AB12" s="361">
        <v>0</v>
      </c>
      <c r="AC12" s="361">
        <v>0</v>
      </c>
      <c r="AD12" s="361">
        <v>0</v>
      </c>
      <c r="AE12" s="361">
        <v>0</v>
      </c>
      <c r="AF12" s="361">
        <v>0</v>
      </c>
      <c r="AG12" s="361">
        <v>0</v>
      </c>
      <c r="AH12" s="361">
        <v>0</v>
      </c>
      <c r="AI12" s="361">
        <f>'Diesel Scenarios_(X)'!J129</f>
        <v>0</v>
      </c>
      <c r="AJ12" s="361">
        <f>'Diesel Scenarios_(X)'!K129</f>
        <v>0</v>
      </c>
      <c r="AK12" s="361">
        <f>'Diesel Scenarios_(X)'!L129</f>
        <v>0</v>
      </c>
      <c r="AL12" s="361">
        <f>'Diesel Scenarios_(X)'!Q129</f>
        <v>0</v>
      </c>
      <c r="AM12" s="361">
        <f>'Diesel Scenarios_(X)'!R129</f>
        <v>0</v>
      </c>
      <c r="AN12" s="361">
        <f>'Diesel Scenarios_(X)'!S129</f>
        <v>0</v>
      </c>
      <c r="AO12" s="361">
        <f>'Diesel Scenarios_(X)'!X129</f>
        <v>0</v>
      </c>
      <c r="AP12" s="361">
        <f>'Diesel Scenarios_(X)'!Y129</f>
        <v>0</v>
      </c>
      <c r="AQ12" s="361">
        <f>'Diesel Scenarios_(X)'!Z129</f>
        <v>0</v>
      </c>
      <c r="AR12" s="361">
        <f>'Diesel Scenarios_(X)'!J194</f>
        <v>0</v>
      </c>
      <c r="AS12" s="361">
        <f>'Diesel Scenarios_(X)'!K194</f>
        <v>0</v>
      </c>
      <c r="AT12" s="361">
        <f>'Diesel Scenarios_(X)'!L194</f>
        <v>0</v>
      </c>
      <c r="AU12" s="361">
        <f>'Diesel Scenarios_(X)'!Q194</f>
        <v>0</v>
      </c>
      <c r="AV12" s="361">
        <f>'Diesel Scenarios_(X)'!R194</f>
        <v>0</v>
      </c>
      <c r="AW12" s="361">
        <f>'Diesel Scenarios_(X)'!S194</f>
        <v>0</v>
      </c>
      <c r="AX12" s="361">
        <f>'Diesel Scenarios_(X)'!X194</f>
        <v>0</v>
      </c>
      <c r="AY12" s="361">
        <f>'Diesel Scenarios_(X)'!Y194</f>
        <v>0</v>
      </c>
      <c r="AZ12" s="361">
        <f>'Diesel Scenarios_(X)'!Z194</f>
        <v>0</v>
      </c>
      <c r="BA12" s="361">
        <f>'Diesel Scenarios_(X)'!J259</f>
        <v>0</v>
      </c>
      <c r="BB12" s="361">
        <f>'Diesel Scenarios_(X)'!K259</f>
        <v>0</v>
      </c>
      <c r="BC12" s="361">
        <f>'Diesel Scenarios_(X)'!L259</f>
        <v>0</v>
      </c>
      <c r="BD12" s="361">
        <f>'Diesel Scenarios_(X)'!Q259</f>
        <v>1.2932844638213878E-3</v>
      </c>
      <c r="BE12" s="361">
        <f>'Diesel Scenarios_(X)'!X259</f>
        <v>1.2932844638213878E-3</v>
      </c>
      <c r="BF12" s="361">
        <f>'Diesel Scenarios_(X)'!R259</f>
        <v>1.2932844638213878E-3</v>
      </c>
      <c r="BG12" s="361">
        <f>'Diesel Scenarios_(X)'!Y259</f>
        <v>1.2932844638213878E-3</v>
      </c>
      <c r="BH12" s="361">
        <f>'Diesel Scenarios_(X)'!S259</f>
        <v>0</v>
      </c>
      <c r="BI12" s="361">
        <f>'Diesel Scenarios_(X)'!Z259</f>
        <v>0</v>
      </c>
      <c r="BJ12" s="828">
        <f>VLOOKUP(B12,'Tier IV Regulations'!$A$192:$B$221,2,FALSE)</f>
        <v>7.6832099762139919E-4</v>
      </c>
      <c r="BK12" s="828">
        <f>VLOOKUP(B12,'Tier IV Regulations'!$A$224:$B$254,2,FALSE)</f>
        <v>7.6832099762139919E-4</v>
      </c>
      <c r="BL12" s="828">
        <f>VLOOKUP(B12,'Tier IV Regulations (Trains)'!$A$171:$B$200,2,FALSE)</f>
        <v>7.6832099762139919E-4</v>
      </c>
      <c r="BM12" s="622" t="s">
        <v>857</v>
      </c>
    </row>
    <row r="13" spans="1:96" ht="15" customHeight="1" x14ac:dyDescent="0.25">
      <c r="A13" s="156">
        <v>10</v>
      </c>
      <c r="B13" s="171" t="s">
        <v>588</v>
      </c>
      <c r="C13" s="617">
        <f t="shared" si="0"/>
        <v>0</v>
      </c>
      <c r="D13" s="361">
        <v>0</v>
      </c>
      <c r="E13" s="361">
        <v>0</v>
      </c>
      <c r="F13" s="361">
        <v>0</v>
      </c>
      <c r="G13" s="361">
        <f>'Diesel Scenarios_(X)'!H16</f>
        <v>3.45491295887494E-8</v>
      </c>
      <c r="H13" s="361">
        <f>'Diesel Scenarios_(X)'!I16</f>
        <v>3.45491295887494E-8</v>
      </c>
      <c r="I13" s="361">
        <f>'Diesel Scenarios_(X)'!J16</f>
        <v>3.45491295887494E-8</v>
      </c>
      <c r="J13" s="361">
        <v>0</v>
      </c>
      <c r="K13" s="361">
        <v>0</v>
      </c>
      <c r="L13" s="361">
        <v>0</v>
      </c>
      <c r="M13" s="361">
        <f>'Diesel Scenarios_(X)'!U16</f>
        <v>3.45491295887494E-8</v>
      </c>
      <c r="N13" s="361">
        <f>'Diesel Scenarios_(X)'!V16</f>
        <v>3.45491295887494E-8</v>
      </c>
      <c r="O13" s="361">
        <f>'Diesel Scenarios_(X)'!W16</f>
        <v>3.45491295887494E-8</v>
      </c>
      <c r="P13" s="361">
        <v>0</v>
      </c>
      <c r="Q13" s="361">
        <v>0</v>
      </c>
      <c r="R13" s="361">
        <v>0</v>
      </c>
      <c r="S13" s="361">
        <v>0</v>
      </c>
      <c r="T13" s="361">
        <v>0</v>
      </c>
      <c r="U13" s="361">
        <v>0</v>
      </c>
      <c r="V13" s="361">
        <v>0</v>
      </c>
      <c r="W13" s="361">
        <v>0</v>
      </c>
      <c r="X13" s="361">
        <v>0</v>
      </c>
      <c r="Y13" s="361">
        <v>0</v>
      </c>
      <c r="Z13" s="361">
        <v>0</v>
      </c>
      <c r="AA13" s="361">
        <v>0</v>
      </c>
      <c r="AB13" s="361">
        <v>0</v>
      </c>
      <c r="AC13" s="361">
        <v>0</v>
      </c>
      <c r="AD13" s="361">
        <v>0</v>
      </c>
      <c r="AE13" s="361">
        <v>0</v>
      </c>
      <c r="AF13" s="361">
        <v>0</v>
      </c>
      <c r="AG13" s="361">
        <v>0</v>
      </c>
      <c r="AH13" s="361">
        <v>0</v>
      </c>
      <c r="AI13" s="361">
        <f>'Diesel Scenarios_(X)'!J130</f>
        <v>0</v>
      </c>
      <c r="AJ13" s="361">
        <f>'Diesel Scenarios_(X)'!K130</f>
        <v>0</v>
      </c>
      <c r="AK13" s="361">
        <f>'Diesel Scenarios_(X)'!L130</f>
        <v>0</v>
      </c>
      <c r="AL13" s="361">
        <f>'Diesel Scenarios_(X)'!Q130</f>
        <v>0</v>
      </c>
      <c r="AM13" s="361">
        <f>'Diesel Scenarios_(X)'!R130</f>
        <v>0</v>
      </c>
      <c r="AN13" s="361">
        <f>'Diesel Scenarios_(X)'!S130</f>
        <v>0</v>
      </c>
      <c r="AO13" s="361">
        <f>'Diesel Scenarios_(X)'!X130</f>
        <v>0</v>
      </c>
      <c r="AP13" s="361">
        <f>'Diesel Scenarios_(X)'!Y130</f>
        <v>0</v>
      </c>
      <c r="AQ13" s="361">
        <f>'Diesel Scenarios_(X)'!Z130</f>
        <v>0</v>
      </c>
      <c r="AR13" s="361">
        <f>'Diesel Scenarios_(X)'!J195</f>
        <v>0</v>
      </c>
      <c r="AS13" s="361">
        <f>'Diesel Scenarios_(X)'!K195</f>
        <v>0</v>
      </c>
      <c r="AT13" s="361">
        <f>'Diesel Scenarios_(X)'!L195</f>
        <v>0</v>
      </c>
      <c r="AU13" s="361">
        <f>'Diesel Scenarios_(X)'!Q195</f>
        <v>0</v>
      </c>
      <c r="AV13" s="361">
        <f>'Diesel Scenarios_(X)'!R195</f>
        <v>0</v>
      </c>
      <c r="AW13" s="361">
        <f>'Diesel Scenarios_(X)'!S195</f>
        <v>0</v>
      </c>
      <c r="AX13" s="361">
        <f>'Diesel Scenarios_(X)'!X195</f>
        <v>0</v>
      </c>
      <c r="AY13" s="361">
        <f>'Diesel Scenarios_(X)'!Y195</f>
        <v>0</v>
      </c>
      <c r="AZ13" s="361">
        <f>'Diesel Scenarios_(X)'!Z195</f>
        <v>0</v>
      </c>
      <c r="BA13" s="361">
        <f>'Diesel Scenarios_(X)'!J260</f>
        <v>0</v>
      </c>
      <c r="BB13" s="361">
        <f>'Diesel Scenarios_(X)'!K260</f>
        <v>0</v>
      </c>
      <c r="BC13" s="361">
        <f>'Diesel Scenarios_(X)'!L260</f>
        <v>0</v>
      </c>
      <c r="BD13" s="361">
        <f>'Diesel Scenarios_(X)'!Q260</f>
        <v>3.4549170676371361E-8</v>
      </c>
      <c r="BE13" s="361">
        <f>'Diesel Scenarios_(X)'!X260</f>
        <v>3.4549170676371361E-8</v>
      </c>
      <c r="BF13" s="361">
        <f>'Diesel Scenarios_(X)'!R260</f>
        <v>3.4549170676371361E-8</v>
      </c>
      <c r="BG13" s="361">
        <f>'Diesel Scenarios_(X)'!Y260</f>
        <v>3.4549170676371361E-8</v>
      </c>
      <c r="BH13" s="361">
        <f>'Diesel Scenarios_(X)'!S260</f>
        <v>0</v>
      </c>
      <c r="BI13" s="361">
        <f>'Diesel Scenarios_(X)'!Z260</f>
        <v>0</v>
      </c>
      <c r="BJ13" s="828">
        <f>VLOOKUP(B13,'Tier IV Regulations'!$A$192:$B$221,2,FALSE)</f>
        <v>2.0525146650743091E-8</v>
      </c>
      <c r="BK13" s="828">
        <f>VLOOKUP(B13,'Tier IV Regulations'!$A$224:$B$254,2,FALSE)</f>
        <v>2.0525146650743091E-8</v>
      </c>
      <c r="BL13" s="828">
        <f>VLOOKUP(B13,'Tier IV Regulations (Trains)'!$A$171:$B$200,2,FALSE)</f>
        <v>2.0525146650743091E-8</v>
      </c>
      <c r="BM13" s="622" t="s">
        <v>949</v>
      </c>
    </row>
    <row r="14" spans="1:96" ht="15" customHeight="1" x14ac:dyDescent="0.25">
      <c r="A14" s="156">
        <v>11</v>
      </c>
      <c r="B14" s="362" t="s">
        <v>589</v>
      </c>
      <c r="C14" s="617">
        <f t="shared" si="0"/>
        <v>0</v>
      </c>
      <c r="D14" s="361">
        <v>0</v>
      </c>
      <c r="E14" s="361">
        <v>0</v>
      </c>
      <c r="F14" s="361">
        <v>0</v>
      </c>
      <c r="G14" s="361">
        <v>0</v>
      </c>
      <c r="H14" s="361">
        <v>0</v>
      </c>
      <c r="I14" s="361">
        <v>0</v>
      </c>
      <c r="J14" s="361">
        <v>0</v>
      </c>
      <c r="K14" s="361">
        <v>0</v>
      </c>
      <c r="L14" s="361">
        <v>0</v>
      </c>
      <c r="M14" s="361">
        <v>0</v>
      </c>
      <c r="N14" s="361">
        <v>0</v>
      </c>
      <c r="O14" s="361">
        <v>0</v>
      </c>
      <c r="P14" s="361">
        <f>'Diesel Scenarios_(X)'!B70</f>
        <v>2.0323017405146704E-7</v>
      </c>
      <c r="Q14" s="361">
        <f>'Diesel Scenarios_(X)'!C70</f>
        <v>2.0323017405146704E-7</v>
      </c>
      <c r="R14" s="361">
        <f>'Diesel Scenarios_(X)'!D70</f>
        <v>2.0323017405146704E-7</v>
      </c>
      <c r="S14" s="361">
        <f>'Diesel Scenarios_(X)'!E70</f>
        <v>2.0323017405146704E-7</v>
      </c>
      <c r="T14" s="361">
        <f>'Diesel Scenarios_(X)'!F70</f>
        <v>2.0323017405146704E-7</v>
      </c>
      <c r="U14" s="361">
        <f>'Diesel Scenarios_(X)'!J71</f>
        <v>2.0323017405146704E-7</v>
      </c>
      <c r="V14" s="361">
        <f>'Diesel Scenarios_(X)'!K71</f>
        <v>2.0323017405146704E-7</v>
      </c>
      <c r="W14" s="361">
        <f>'Diesel Scenarios_(X)'!L71</f>
        <v>2.0323017405146704E-7</v>
      </c>
      <c r="X14" s="361">
        <f>'Diesel Scenarios_(X)'!M71</f>
        <v>2.0323017405146704E-7</v>
      </c>
      <c r="Y14" s="361">
        <f>'Diesel Scenarios_(X)'!Q70</f>
        <v>2.0323017405146704E-7</v>
      </c>
      <c r="Z14" s="361">
        <f>'Diesel Scenarios_(X)'!R70</f>
        <v>2.0323017405146704E-7</v>
      </c>
      <c r="AA14" s="361">
        <f>'Diesel Scenarios_(X)'!S70</f>
        <v>2.0323017405146704E-7</v>
      </c>
      <c r="AB14" s="361">
        <f>'Diesel Scenarios_(X)'!T70</f>
        <v>2.0323017405146704E-7</v>
      </c>
      <c r="AC14" s="361">
        <f>'Diesel Scenarios_(X)'!X71</f>
        <v>2.0323017405146704E-7</v>
      </c>
      <c r="AD14" s="361">
        <f>'Diesel Scenarios_(X)'!Y71</f>
        <v>2.0323017405146704E-7</v>
      </c>
      <c r="AE14" s="361">
        <f>'Diesel Scenarios_(X)'!Z71</f>
        <v>2.0323017405146704E-7</v>
      </c>
      <c r="AF14" s="361">
        <f>'Diesel Scenarios_(X)'!AA71</f>
        <v>2.0323017405146704E-7</v>
      </c>
      <c r="AG14" s="361">
        <v>0</v>
      </c>
      <c r="AH14" s="361">
        <v>0</v>
      </c>
      <c r="AI14" s="361">
        <f>'Diesel Scenarios_(X)'!J131</f>
        <v>7.3901881473260741E-9</v>
      </c>
      <c r="AJ14" s="361">
        <f>'Diesel Scenarios_(X)'!K131</f>
        <v>7.3901881473260741E-9</v>
      </c>
      <c r="AK14" s="361">
        <f>'Diesel Scenarios_(X)'!L131</f>
        <v>7.3901881473260741E-9</v>
      </c>
      <c r="AL14" s="361">
        <f>'Diesel Scenarios_(X)'!Q131</f>
        <v>7.3901881473260741E-9</v>
      </c>
      <c r="AM14" s="361">
        <f>'Diesel Scenarios_(X)'!R131</f>
        <v>7.3901881473260741E-9</v>
      </c>
      <c r="AN14" s="361">
        <f>'Diesel Scenarios_(X)'!S131</f>
        <v>7.3901881473260741E-9</v>
      </c>
      <c r="AO14" s="361">
        <f>'Diesel Scenarios_(X)'!X131</f>
        <v>7.3901881473260741E-9</v>
      </c>
      <c r="AP14" s="361">
        <f>'Diesel Scenarios_(X)'!Y131</f>
        <v>7.3901881473260741E-9</v>
      </c>
      <c r="AQ14" s="361">
        <f>'Diesel Scenarios_(X)'!Z131</f>
        <v>7.3901881473260741E-9</v>
      </c>
      <c r="AR14" s="361">
        <f>'Diesel Scenarios_(X)'!J196</f>
        <v>7.3901881473260741E-9</v>
      </c>
      <c r="AS14" s="361">
        <f>'Diesel Scenarios_(X)'!K196</f>
        <v>7.3901881473260741E-9</v>
      </c>
      <c r="AT14" s="361">
        <f>'Diesel Scenarios_(X)'!L196</f>
        <v>7.3901881473260741E-9</v>
      </c>
      <c r="AU14" s="361">
        <f>'Diesel Scenarios_(X)'!Q196</f>
        <v>7.3901881473260741E-9</v>
      </c>
      <c r="AV14" s="361">
        <f>'Diesel Scenarios_(X)'!R196</f>
        <v>7.3901881473260741E-9</v>
      </c>
      <c r="AW14" s="361">
        <f>'Diesel Scenarios_(X)'!S196</f>
        <v>7.3901881473260741E-9</v>
      </c>
      <c r="AX14" s="361">
        <f>'Diesel Scenarios_(X)'!X196</f>
        <v>7.3901881473260741E-9</v>
      </c>
      <c r="AY14" s="361">
        <f>'Diesel Scenarios_(X)'!Y196</f>
        <v>7.3901881473260741E-9</v>
      </c>
      <c r="AZ14" s="361">
        <f>'Diesel Scenarios_(X)'!Z196</f>
        <v>7.3901881473260741E-9</v>
      </c>
      <c r="BA14" s="361">
        <f>'Diesel Scenarios_(X)'!J261</f>
        <v>7.3901881473260741E-9</v>
      </c>
      <c r="BB14" s="361">
        <f>'Diesel Scenarios_(X)'!K261</f>
        <v>7.3901881473260741E-9</v>
      </c>
      <c r="BC14" s="361">
        <f>'Diesel Scenarios_(X)'!L261</f>
        <v>7.3901881473260741E-9</v>
      </c>
      <c r="BD14" s="361">
        <f>'Diesel Scenarios_(X)'!Q261</f>
        <v>0</v>
      </c>
      <c r="BE14" s="361">
        <f>'Diesel Scenarios_(X)'!X261</f>
        <v>0</v>
      </c>
      <c r="BF14" s="361">
        <f>'Diesel Scenarios_(X)'!R261</f>
        <v>0</v>
      </c>
      <c r="BG14" s="361">
        <f>'Diesel Scenarios_(X)'!Y261</f>
        <v>0</v>
      </c>
      <c r="BH14" s="361">
        <f>'Diesel Scenarios_(X)'!S261</f>
        <v>0</v>
      </c>
      <c r="BI14" s="361">
        <f>'Diesel Scenarios_(X)'!Z261</f>
        <v>0</v>
      </c>
      <c r="BJ14" s="805">
        <f t="shared" ref="BJ14:BJ64" si="1">G14</f>
        <v>0</v>
      </c>
      <c r="BK14" s="805">
        <f t="shared" ref="BK14:BK64" si="2">G14</f>
        <v>0</v>
      </c>
      <c r="BL14" s="805">
        <f t="shared" ref="BL14:BL64" si="3">G14</f>
        <v>0</v>
      </c>
      <c r="BM14" s="622" t="s">
        <v>950</v>
      </c>
    </row>
    <row r="15" spans="1:96" ht="15" customHeight="1" x14ac:dyDescent="0.25">
      <c r="A15" s="156">
        <v>12</v>
      </c>
      <c r="B15" s="171" t="s">
        <v>590</v>
      </c>
      <c r="C15" s="617">
        <f t="shared" si="0"/>
        <v>0</v>
      </c>
      <c r="D15" s="361">
        <f>'Diesel Scenarios_(X)'!B10</f>
        <v>1.8333351365481993E-5</v>
      </c>
      <c r="E15" s="361">
        <f>'Diesel Scenarios_(X)'!C10</f>
        <v>1.8333351365481993E-5</v>
      </c>
      <c r="F15" s="361">
        <f>'Diesel Scenarios_(X)'!D10</f>
        <v>1.8333351365481993E-5</v>
      </c>
      <c r="G15" s="361">
        <f>'Diesel Scenarios_(X)'!H17</f>
        <v>1.7237613853638071E-5</v>
      </c>
      <c r="H15" s="361">
        <f>'Diesel Scenarios_(X)'!I17</f>
        <v>1.7237613853638071E-5</v>
      </c>
      <c r="I15" s="361">
        <f>'Diesel Scenarios_(X)'!J17</f>
        <v>1.7237613853638071E-5</v>
      </c>
      <c r="J15" s="361">
        <f>'Diesel Scenarios_(X)'!N13</f>
        <v>9.9028521174169422E-6</v>
      </c>
      <c r="K15" s="361">
        <f>'Diesel Scenarios_(X)'!O13</f>
        <v>9.9028521174169422E-6</v>
      </c>
      <c r="L15" s="361">
        <f>'Diesel Scenarios_(X)'!P13</f>
        <v>9.9028521174169422E-6</v>
      </c>
      <c r="M15" s="361">
        <f>'Diesel Scenarios_(X)'!U17</f>
        <v>1.7237613853638071E-5</v>
      </c>
      <c r="N15" s="361">
        <f>'Diesel Scenarios_(X)'!V17</f>
        <v>1.7237613853638071E-5</v>
      </c>
      <c r="O15" s="361">
        <f>'Diesel Scenarios_(X)'!W17</f>
        <v>1.7237613853638071E-5</v>
      </c>
      <c r="P15" s="361">
        <f>'Diesel Scenarios_(X)'!B71</f>
        <v>1.0161508702573354E-6</v>
      </c>
      <c r="Q15" s="361">
        <f>'Diesel Scenarios_(X)'!C71</f>
        <v>1.0161508702573354E-6</v>
      </c>
      <c r="R15" s="361">
        <f>'Diesel Scenarios_(X)'!D71</f>
        <v>1.0161508702573354E-6</v>
      </c>
      <c r="S15" s="361">
        <f>'Diesel Scenarios_(X)'!E71</f>
        <v>1.6868104446271767E-6</v>
      </c>
      <c r="T15" s="361">
        <f>'Diesel Scenarios_(X)'!F71</f>
        <v>1.0161508702573354E-6</v>
      </c>
      <c r="U15" s="361">
        <f>'Diesel Scenarios_(X)'!J72</f>
        <v>1.0161508702573354E-6</v>
      </c>
      <c r="V15" s="361">
        <f>'Diesel Scenarios_(X)'!K72</f>
        <v>1.0161508702573354E-6</v>
      </c>
      <c r="W15" s="361">
        <f>'Diesel Scenarios_(X)'!L72</f>
        <v>1.0161508702573354E-6</v>
      </c>
      <c r="X15" s="361">
        <f>'Diesel Scenarios_(X)'!M72</f>
        <v>1.0161508702573354E-6</v>
      </c>
      <c r="Y15" s="361">
        <f>'Diesel Scenarios_(X)'!Q71</f>
        <v>1.0161508702573354E-6</v>
      </c>
      <c r="Z15" s="361">
        <f>'Diesel Scenarios_(X)'!R71</f>
        <v>1.0161508702573354E-6</v>
      </c>
      <c r="AA15" s="361">
        <f>'Diesel Scenarios_(X)'!S71</f>
        <v>1.0161508702573354E-6</v>
      </c>
      <c r="AB15" s="361">
        <f>'Diesel Scenarios_(X)'!T71</f>
        <v>1.0161508702573354E-6</v>
      </c>
      <c r="AC15" s="361">
        <f>'Diesel Scenarios_(X)'!X72</f>
        <v>1.0161508702573354E-6</v>
      </c>
      <c r="AD15" s="361">
        <f>'Diesel Scenarios_(X)'!Y72</f>
        <v>1.0161508702573354E-6</v>
      </c>
      <c r="AE15" s="361">
        <f>'Diesel Scenarios_(X)'!Z72</f>
        <v>1.0161508702573354E-6</v>
      </c>
      <c r="AF15" s="361">
        <f>'Diesel Scenarios_(X)'!AA72</f>
        <v>1.0161508702573354E-6</v>
      </c>
      <c r="AG15" s="361">
        <v>0</v>
      </c>
      <c r="AH15" s="361">
        <v>0</v>
      </c>
      <c r="AI15" s="361">
        <f>'Diesel Scenarios_(X)'!J132</f>
        <v>0</v>
      </c>
      <c r="AJ15" s="361">
        <f>'Diesel Scenarios_(X)'!K132</f>
        <v>0</v>
      </c>
      <c r="AK15" s="361">
        <f>'Diesel Scenarios_(X)'!L132</f>
        <v>0</v>
      </c>
      <c r="AL15" s="361">
        <f>'Diesel Scenarios_(X)'!Q132</f>
        <v>0</v>
      </c>
      <c r="AM15" s="361">
        <f>'Diesel Scenarios_(X)'!R132</f>
        <v>0</v>
      </c>
      <c r="AN15" s="361">
        <f>'Diesel Scenarios_(X)'!S132</f>
        <v>0</v>
      </c>
      <c r="AO15" s="361">
        <f>'Diesel Scenarios_(X)'!X132</f>
        <v>0</v>
      </c>
      <c r="AP15" s="361">
        <f>'Diesel Scenarios_(X)'!Y132</f>
        <v>0</v>
      </c>
      <c r="AQ15" s="361">
        <f>'Diesel Scenarios_(X)'!Z132</f>
        <v>0</v>
      </c>
      <c r="AR15" s="361">
        <f>'Diesel Scenarios_(X)'!J197</f>
        <v>0</v>
      </c>
      <c r="AS15" s="361">
        <f>'Diesel Scenarios_(X)'!K197</f>
        <v>0</v>
      </c>
      <c r="AT15" s="361">
        <f>'Diesel Scenarios_(X)'!L197</f>
        <v>0</v>
      </c>
      <c r="AU15" s="361">
        <f>'Diesel Scenarios_(X)'!Q197</f>
        <v>0</v>
      </c>
      <c r="AV15" s="361">
        <f>'Diesel Scenarios_(X)'!R197</f>
        <v>0</v>
      </c>
      <c r="AW15" s="361">
        <f>'Diesel Scenarios_(X)'!S197</f>
        <v>0</v>
      </c>
      <c r="AX15" s="361">
        <f>'Diesel Scenarios_(X)'!X197</f>
        <v>0</v>
      </c>
      <c r="AY15" s="361">
        <f>'Diesel Scenarios_(X)'!Y197</f>
        <v>0</v>
      </c>
      <c r="AZ15" s="361">
        <f>'Diesel Scenarios_(X)'!Z197</f>
        <v>0</v>
      </c>
      <c r="BA15" s="361">
        <f>'Diesel Scenarios_(X)'!J262</f>
        <v>0</v>
      </c>
      <c r="BB15" s="361">
        <f>'Diesel Scenarios_(X)'!K262</f>
        <v>0</v>
      </c>
      <c r="BC15" s="361">
        <f>'Diesel Scenarios_(X)'!L262</f>
        <v>0</v>
      </c>
      <c r="BD15" s="361">
        <f>'Diesel Scenarios_(X)'!Q262</f>
        <v>1.7237634353505066E-5</v>
      </c>
      <c r="BE15" s="361">
        <f>'Diesel Scenarios_(X)'!X262</f>
        <v>1.7237634353505066E-5</v>
      </c>
      <c r="BF15" s="361">
        <f>'Diesel Scenarios_(X)'!R262</f>
        <v>1.7237634353505066E-5</v>
      </c>
      <c r="BG15" s="361">
        <f>'Diesel Scenarios_(X)'!Y262</f>
        <v>1.7237634353505066E-5</v>
      </c>
      <c r="BH15" s="361">
        <f>'Diesel Scenarios_(X)'!S262</f>
        <v>1.8333373168457034E-5</v>
      </c>
      <c r="BI15" s="361">
        <f>'Diesel Scenarios_(X)'!Z262</f>
        <v>1.8333373168457034E-5</v>
      </c>
      <c r="BJ15" s="828">
        <f>VLOOKUP(B15,'Tier IV Regulations'!$A$192:$B$221,2,FALSE)</f>
        <v>1.0240621296868077E-5</v>
      </c>
      <c r="BK15" s="828">
        <f>VLOOKUP(B15,'Tier IV Regulations'!$A$224:$B$254,2,FALSE)</f>
        <v>1.0240621296868077E-5</v>
      </c>
      <c r="BL15" s="828">
        <f>VLOOKUP(B15,'Tier IV Regulations (Trains)'!$A$171:$B$200,2,FALSE)</f>
        <v>1.0240621296868077E-5</v>
      </c>
      <c r="BM15" s="622" t="s">
        <v>951</v>
      </c>
    </row>
    <row r="16" spans="1:96" ht="15" customHeight="1" x14ac:dyDescent="0.25">
      <c r="A16" s="156">
        <v>13</v>
      </c>
      <c r="B16" s="171" t="s">
        <v>988</v>
      </c>
      <c r="C16" s="617">
        <f t="shared" si="0"/>
        <v>0</v>
      </c>
      <c r="D16" s="361">
        <f>'Diesel Scenarios_(X)'!B11</f>
        <v>2.1602088430645451E-10</v>
      </c>
      <c r="E16" s="361">
        <f>'Diesel Scenarios_(X)'!C11</f>
        <v>2.1602088430645451E-10</v>
      </c>
      <c r="F16" s="361">
        <f>'Diesel Scenarios_(X)'!D11</f>
        <v>2.1602088430645451E-10</v>
      </c>
      <c r="G16" s="361">
        <f>'Diesel Scenarios_(X)'!H18</f>
        <v>3.1038790218769509E-8</v>
      </c>
      <c r="H16" s="361">
        <f>'Diesel Scenarios_(X)'!I18</f>
        <v>3.1038790218769509E-8</v>
      </c>
      <c r="I16" s="361">
        <f>'Diesel Scenarios_(X)'!J18</f>
        <v>3.1038790218769509E-8</v>
      </c>
      <c r="J16" s="361">
        <f>'Diesel Scenarios_(X)'!N14</f>
        <v>4.9699015290767851E-8</v>
      </c>
      <c r="K16" s="361">
        <f>'Diesel Scenarios_(X)'!O14</f>
        <v>4.9699015290767851E-8</v>
      </c>
      <c r="L16" s="361">
        <f>'Diesel Scenarios_(X)'!P14</f>
        <v>4.9699015290767851E-8</v>
      </c>
      <c r="M16" s="361">
        <f>'Diesel Scenarios_(X)'!U18</f>
        <v>3.1038790218769509E-8</v>
      </c>
      <c r="N16" s="361">
        <f>'Diesel Scenarios_(X)'!V18</f>
        <v>3.1038790218769509E-8</v>
      </c>
      <c r="O16" s="361">
        <f>'Diesel Scenarios_(X)'!W18</f>
        <v>3.1038790218769509E-8</v>
      </c>
      <c r="P16" s="361">
        <v>0</v>
      </c>
      <c r="Q16" s="361">
        <v>0</v>
      </c>
      <c r="R16" s="361">
        <v>0</v>
      </c>
      <c r="S16" s="361">
        <v>0</v>
      </c>
      <c r="T16" s="361">
        <v>0</v>
      </c>
      <c r="U16" s="361">
        <f>'Diesel Scenarios_(X)'!J73</f>
        <v>5.5426411104945561E-4</v>
      </c>
      <c r="V16" s="361">
        <f>'Diesel Scenarios_(X)'!K73</f>
        <v>5.5426411104945561E-4</v>
      </c>
      <c r="W16" s="361">
        <f>'Diesel Scenarios_(X)'!L73</f>
        <v>5.5426411104945561E-4</v>
      </c>
      <c r="X16" s="361">
        <f>'Diesel Scenarios_(X)'!M73</f>
        <v>5.5426411104945561E-4</v>
      </c>
      <c r="Y16" s="361">
        <v>0</v>
      </c>
      <c r="Z16" s="361">
        <v>0</v>
      </c>
      <c r="AA16" s="361">
        <v>0</v>
      </c>
      <c r="AB16" s="361">
        <v>0</v>
      </c>
      <c r="AC16" s="361">
        <v>0</v>
      </c>
      <c r="AD16" s="361">
        <v>0</v>
      </c>
      <c r="AE16" s="361">
        <v>0</v>
      </c>
      <c r="AF16" s="361">
        <v>0</v>
      </c>
      <c r="AG16" s="361">
        <v>0</v>
      </c>
      <c r="AH16" s="361">
        <v>0</v>
      </c>
      <c r="AI16" s="361">
        <f>'Diesel Scenarios_(X)'!J133</f>
        <v>0</v>
      </c>
      <c r="AJ16" s="361">
        <f>'Diesel Scenarios_(X)'!K133</f>
        <v>0</v>
      </c>
      <c r="AK16" s="361">
        <f>'Diesel Scenarios_(X)'!L133</f>
        <v>0</v>
      </c>
      <c r="AL16" s="361">
        <f>'Diesel Scenarios_(X)'!Q133</f>
        <v>0</v>
      </c>
      <c r="AM16" s="361">
        <f>'Diesel Scenarios_(X)'!R133</f>
        <v>0</v>
      </c>
      <c r="AN16" s="361">
        <f>'Diesel Scenarios_(X)'!S133</f>
        <v>0</v>
      </c>
      <c r="AO16" s="361">
        <f>'Diesel Scenarios_(X)'!X133</f>
        <v>0</v>
      </c>
      <c r="AP16" s="361">
        <f>'Diesel Scenarios_(X)'!Y133</f>
        <v>0</v>
      </c>
      <c r="AQ16" s="361">
        <f>'Diesel Scenarios_(X)'!Z133</f>
        <v>0</v>
      </c>
      <c r="AR16" s="361">
        <f>'Diesel Scenarios_(X)'!J198</f>
        <v>0</v>
      </c>
      <c r="AS16" s="361">
        <f>'Diesel Scenarios_(X)'!K198</f>
        <v>0</v>
      </c>
      <c r="AT16" s="361">
        <f>'Diesel Scenarios_(X)'!L198</f>
        <v>0</v>
      </c>
      <c r="AU16" s="361">
        <f>'Diesel Scenarios_(X)'!Q198</f>
        <v>0</v>
      </c>
      <c r="AV16" s="361">
        <f>'Diesel Scenarios_(X)'!R198</f>
        <v>0</v>
      </c>
      <c r="AW16" s="361">
        <f>'Diesel Scenarios_(X)'!S198</f>
        <v>0</v>
      </c>
      <c r="AX16" s="361">
        <f>'Diesel Scenarios_(X)'!X198</f>
        <v>0</v>
      </c>
      <c r="AY16" s="361">
        <f>'Diesel Scenarios_(X)'!Y198</f>
        <v>0</v>
      </c>
      <c r="AZ16" s="361">
        <f>'Diesel Scenarios_(X)'!Z198</f>
        <v>0</v>
      </c>
      <c r="BA16" s="361">
        <f>'Diesel Scenarios_(X)'!J263</f>
        <v>0</v>
      </c>
      <c r="BB16" s="361">
        <f>'Diesel Scenarios_(X)'!K263</f>
        <v>0</v>
      </c>
      <c r="BC16" s="361">
        <f>'Diesel Scenarios_(X)'!L263</f>
        <v>0</v>
      </c>
      <c r="BD16" s="361">
        <f>'Diesel Scenarios_(X)'!Q263</f>
        <v>3.1038827131713304E-8</v>
      </c>
      <c r="BE16" s="361">
        <f>'Diesel Scenarios_(X)'!X263</f>
        <v>3.1038827131713304E-8</v>
      </c>
      <c r="BF16" s="361">
        <f>'Diesel Scenarios_(X)'!R263</f>
        <v>3.1038827131713304E-8</v>
      </c>
      <c r="BG16" s="361">
        <f>'Diesel Scenarios_(X)'!Y263</f>
        <v>3.1038827131713304E-8</v>
      </c>
      <c r="BH16" s="361">
        <f>'Diesel Scenarios_(X)'!S263</f>
        <v>2.1602114120972632E-10</v>
      </c>
      <c r="BI16" s="361">
        <f>'Diesel Scenarios_(X)'!Z263</f>
        <v>2.1602114120972632E-10</v>
      </c>
      <c r="BJ16" s="828">
        <f>VLOOKUP(B16,'Tier IV Regulations'!$A$192:$B$221,2,FALSE)</f>
        <v>1.8439703942913576E-8</v>
      </c>
      <c r="BK16" s="828">
        <f>VLOOKUP(B16,'Tier IV Regulations'!$A$224:$B$254,2,FALSE)</f>
        <v>1.8439703942913576E-8</v>
      </c>
      <c r="BL16" s="828">
        <f>VLOOKUP(B16,'Tier IV Regulations (Trains)'!$A$171:$B$200,2,FALSE)</f>
        <v>1.8439703942913576E-8</v>
      </c>
      <c r="BM16" s="622" t="s">
        <v>858</v>
      </c>
    </row>
    <row r="17" spans="1:66" ht="15" customHeight="1" x14ac:dyDescent="0.25">
      <c r="A17" s="156">
        <v>14</v>
      </c>
      <c r="B17" s="171" t="s">
        <v>991</v>
      </c>
      <c r="C17" s="617">
        <f t="shared" si="0"/>
        <v>0</v>
      </c>
      <c r="D17" s="361">
        <f>'Diesel Scenarios_(X)'!B12</f>
        <v>7.9259767880072164E-9</v>
      </c>
      <c r="E17" s="361">
        <f>'Diesel Scenarios_(X)'!C12</f>
        <v>7.9259767880072164E-9</v>
      </c>
      <c r="F17" s="361">
        <f>'Diesel Scenarios_(X)'!D12</f>
        <v>7.9259767880072164E-9</v>
      </c>
      <c r="G17" s="361">
        <f>'Diesel Scenarios_(X)'!H19</f>
        <v>3.473388429243255E-9</v>
      </c>
      <c r="H17" s="361">
        <f>'Diesel Scenarios_(X)'!I19</f>
        <v>3.473388429243255E-9</v>
      </c>
      <c r="I17" s="361">
        <f>'Diesel Scenarios_(X)'!J19</f>
        <v>3.473388429243255E-9</v>
      </c>
      <c r="J17" s="361">
        <f>'Diesel Scenarios_(X)'!N15</f>
        <v>1.9029734479364642E-10</v>
      </c>
      <c r="K17" s="361">
        <f>'Diesel Scenarios_(X)'!O15</f>
        <v>1.9029734479364642E-10</v>
      </c>
      <c r="L17" s="361">
        <f>'Diesel Scenarios_(X)'!P15</f>
        <v>1.9029734479364642E-10</v>
      </c>
      <c r="M17" s="361">
        <f>'Diesel Scenarios_(X)'!U19</f>
        <v>3.473388429243255E-9</v>
      </c>
      <c r="N17" s="361">
        <f>'Diesel Scenarios_(X)'!V19</f>
        <v>3.473388429243255E-9</v>
      </c>
      <c r="O17" s="361">
        <f>'Diesel Scenarios_(X)'!W19</f>
        <v>3.473388429243255E-9</v>
      </c>
      <c r="P17" s="361">
        <v>0</v>
      </c>
      <c r="Q17" s="361">
        <v>0</v>
      </c>
      <c r="R17" s="361">
        <v>0</v>
      </c>
      <c r="S17" s="361">
        <v>0</v>
      </c>
      <c r="T17" s="361">
        <v>0</v>
      </c>
      <c r="U17" s="361">
        <f>'Diesel Scenarios_(X)'!J74</f>
        <v>3.5581216768820493E-11</v>
      </c>
      <c r="V17" s="361">
        <f>'Diesel Scenarios_(X)'!K74</f>
        <v>3.5581216768820493E-11</v>
      </c>
      <c r="W17" s="361">
        <f>'Diesel Scenarios_(X)'!L74</f>
        <v>3.5581216768820493E-11</v>
      </c>
      <c r="X17" s="361">
        <f>'Diesel Scenarios_(X)'!M74</f>
        <v>3.5581216768820493E-11</v>
      </c>
      <c r="Y17" s="361">
        <v>0</v>
      </c>
      <c r="Z17" s="361">
        <v>0</v>
      </c>
      <c r="AA17" s="361">
        <v>0</v>
      </c>
      <c r="AB17" s="361">
        <v>0</v>
      </c>
      <c r="AC17" s="361">
        <v>0</v>
      </c>
      <c r="AD17" s="361">
        <v>0</v>
      </c>
      <c r="AE17" s="361">
        <v>0</v>
      </c>
      <c r="AF17" s="361">
        <v>0</v>
      </c>
      <c r="AG17" s="361">
        <v>0</v>
      </c>
      <c r="AH17" s="361">
        <v>0</v>
      </c>
      <c r="AI17" s="361">
        <f>'Diesel Scenarios_(X)'!J134</f>
        <v>0</v>
      </c>
      <c r="AJ17" s="361">
        <f>'Diesel Scenarios_(X)'!K134</f>
        <v>0</v>
      </c>
      <c r="AK17" s="361">
        <f>'Diesel Scenarios_(X)'!L134</f>
        <v>0</v>
      </c>
      <c r="AL17" s="361">
        <f>'Diesel Scenarios_(X)'!Q134</f>
        <v>0</v>
      </c>
      <c r="AM17" s="361">
        <f>'Diesel Scenarios_(X)'!R134</f>
        <v>0</v>
      </c>
      <c r="AN17" s="361">
        <f>'Diesel Scenarios_(X)'!S134</f>
        <v>0</v>
      </c>
      <c r="AO17" s="361">
        <f>'Diesel Scenarios_(X)'!X134</f>
        <v>0</v>
      </c>
      <c r="AP17" s="361">
        <f>'Diesel Scenarios_(X)'!Y134</f>
        <v>0</v>
      </c>
      <c r="AQ17" s="361">
        <f>'Diesel Scenarios_(X)'!Z134</f>
        <v>0</v>
      </c>
      <c r="AR17" s="361">
        <f>'Diesel Scenarios_(X)'!J199</f>
        <v>0</v>
      </c>
      <c r="AS17" s="361">
        <f>'Diesel Scenarios_(X)'!K199</f>
        <v>0</v>
      </c>
      <c r="AT17" s="361">
        <f>'Diesel Scenarios_(X)'!L199</f>
        <v>0</v>
      </c>
      <c r="AU17" s="361">
        <f>'Diesel Scenarios_(X)'!Q199</f>
        <v>0</v>
      </c>
      <c r="AV17" s="361">
        <f>'Diesel Scenarios_(X)'!R199</f>
        <v>0</v>
      </c>
      <c r="AW17" s="361">
        <f>'Diesel Scenarios_(X)'!S199</f>
        <v>0</v>
      </c>
      <c r="AX17" s="361">
        <f>'Diesel Scenarios_(X)'!X199</f>
        <v>0</v>
      </c>
      <c r="AY17" s="361">
        <f>'Diesel Scenarios_(X)'!Y199</f>
        <v>0</v>
      </c>
      <c r="AZ17" s="361">
        <f>'Diesel Scenarios_(X)'!Z199</f>
        <v>0</v>
      </c>
      <c r="BA17" s="361">
        <f>'Diesel Scenarios_(X)'!J264</f>
        <v>0</v>
      </c>
      <c r="BB17" s="361">
        <f>'Diesel Scenarios_(X)'!K264</f>
        <v>0</v>
      </c>
      <c r="BC17" s="361">
        <f>'Diesel Scenarios_(X)'!L264</f>
        <v>0</v>
      </c>
      <c r="BD17" s="361">
        <f>'Diesel Scenarios_(X)'!Q264</f>
        <v>3.4733925599774411E-9</v>
      </c>
      <c r="BE17" s="361">
        <f>'Diesel Scenarios_(X)'!X264</f>
        <v>3.4733925599774411E-9</v>
      </c>
      <c r="BF17" s="361">
        <f>'Diesel Scenarios_(X)'!R264</f>
        <v>3.4733925599774411E-9</v>
      </c>
      <c r="BG17" s="361">
        <f>'Diesel Scenarios_(X)'!Y264</f>
        <v>3.4733925599774411E-9</v>
      </c>
      <c r="BH17" s="361">
        <f>'Diesel Scenarios_(X)'!S264</f>
        <v>7.925986213991075E-9</v>
      </c>
      <c r="BI17" s="361">
        <f>'Diesel Scenarios_(X)'!Z264</f>
        <v>7.925986213991075E-9</v>
      </c>
      <c r="BJ17" s="828">
        <f>VLOOKUP(B17,'Tier IV Regulations'!$A$192:$B$221,2,FALSE)</f>
        <v>2.063490679326043E-9</v>
      </c>
      <c r="BK17" s="828">
        <f>VLOOKUP(B17,'Tier IV Regulations'!$A$224:$B$254,2,FALSE)</f>
        <v>2.063490679326043E-9</v>
      </c>
      <c r="BL17" s="828">
        <f>VLOOKUP(B17,'Tier IV Regulations (Trains)'!$A$171:$B$200,2,FALSE)</f>
        <v>2.063490679326043E-9</v>
      </c>
      <c r="BM17" s="622" t="s">
        <v>859</v>
      </c>
    </row>
    <row r="18" spans="1:66" ht="15" customHeight="1" x14ac:dyDescent="0.25">
      <c r="A18" s="156">
        <v>15</v>
      </c>
      <c r="B18" s="171" t="s">
        <v>989</v>
      </c>
      <c r="C18" s="617">
        <f t="shared" si="0"/>
        <v>0</v>
      </c>
      <c r="D18" s="361">
        <v>0</v>
      </c>
      <c r="E18" s="361">
        <v>0</v>
      </c>
      <c r="F18" s="361">
        <v>0</v>
      </c>
      <c r="G18" s="361">
        <f>'Diesel Scenarios_(X)'!H20</f>
        <v>1.8309191135000349E-9</v>
      </c>
      <c r="H18" s="361">
        <f>'Diesel Scenarios_(X)'!I20</f>
        <v>1.8309191135000349E-9</v>
      </c>
      <c r="I18" s="361">
        <f>'Diesel Scenarios_(X)'!J20</f>
        <v>1.8309191135000349E-9</v>
      </c>
      <c r="J18" s="361">
        <v>0</v>
      </c>
      <c r="K18" s="361">
        <v>0</v>
      </c>
      <c r="L18" s="361">
        <v>0</v>
      </c>
      <c r="M18" s="361">
        <f>'Diesel Scenarios_(X)'!U20</f>
        <v>1.8309191135000349E-9</v>
      </c>
      <c r="N18" s="361">
        <f>'Diesel Scenarios_(X)'!V20</f>
        <v>1.8309191135000349E-9</v>
      </c>
      <c r="O18" s="361">
        <f>'Diesel Scenarios_(X)'!W20</f>
        <v>1.8309191135000349E-9</v>
      </c>
      <c r="P18" s="361">
        <v>0</v>
      </c>
      <c r="Q18" s="361">
        <v>0</v>
      </c>
      <c r="R18" s="361">
        <v>0</v>
      </c>
      <c r="S18" s="361">
        <v>0</v>
      </c>
      <c r="T18" s="361">
        <v>0</v>
      </c>
      <c r="U18" s="361">
        <v>0</v>
      </c>
      <c r="V18" s="361">
        <v>0</v>
      </c>
      <c r="W18" s="361">
        <v>0</v>
      </c>
      <c r="X18" s="361">
        <v>0</v>
      </c>
      <c r="Y18" s="361">
        <v>0</v>
      </c>
      <c r="Z18" s="361">
        <v>0</v>
      </c>
      <c r="AA18" s="361">
        <v>0</v>
      </c>
      <c r="AB18" s="361">
        <v>0</v>
      </c>
      <c r="AC18" s="361">
        <v>0</v>
      </c>
      <c r="AD18" s="361">
        <v>0</v>
      </c>
      <c r="AE18" s="361">
        <v>0</v>
      </c>
      <c r="AF18" s="361">
        <v>0</v>
      </c>
      <c r="AG18" s="361">
        <v>0</v>
      </c>
      <c r="AH18" s="361">
        <v>0</v>
      </c>
      <c r="AI18" s="361">
        <f>'Diesel Scenarios_(X)'!J135</f>
        <v>0</v>
      </c>
      <c r="AJ18" s="361">
        <f>'Diesel Scenarios_(X)'!K135</f>
        <v>0</v>
      </c>
      <c r="AK18" s="361">
        <f>'Diesel Scenarios_(X)'!L135</f>
        <v>0</v>
      </c>
      <c r="AL18" s="361">
        <f>'Diesel Scenarios_(X)'!Q135</f>
        <v>0</v>
      </c>
      <c r="AM18" s="361">
        <f>'Diesel Scenarios_(X)'!R135</f>
        <v>0</v>
      </c>
      <c r="AN18" s="361">
        <f>'Diesel Scenarios_(X)'!S135</f>
        <v>0</v>
      </c>
      <c r="AO18" s="361">
        <f>'Diesel Scenarios_(X)'!X135</f>
        <v>0</v>
      </c>
      <c r="AP18" s="361">
        <f>'Diesel Scenarios_(X)'!Y135</f>
        <v>0</v>
      </c>
      <c r="AQ18" s="361">
        <f>'Diesel Scenarios_(X)'!Z135</f>
        <v>0</v>
      </c>
      <c r="AR18" s="361">
        <f>'Diesel Scenarios_(X)'!J200</f>
        <v>0</v>
      </c>
      <c r="AS18" s="361">
        <f>'Diesel Scenarios_(X)'!K200</f>
        <v>0</v>
      </c>
      <c r="AT18" s="361">
        <f>'Diesel Scenarios_(X)'!L200</f>
        <v>0</v>
      </c>
      <c r="AU18" s="361">
        <f>'Diesel Scenarios_(X)'!Q200</f>
        <v>0</v>
      </c>
      <c r="AV18" s="361">
        <f>'Diesel Scenarios_(X)'!R200</f>
        <v>0</v>
      </c>
      <c r="AW18" s="361">
        <f>'Diesel Scenarios_(X)'!S200</f>
        <v>0</v>
      </c>
      <c r="AX18" s="361">
        <f>'Diesel Scenarios_(X)'!X200</f>
        <v>0</v>
      </c>
      <c r="AY18" s="361">
        <f>'Diesel Scenarios_(X)'!Y200</f>
        <v>0</v>
      </c>
      <c r="AZ18" s="361">
        <f>'Diesel Scenarios_(X)'!Z200</f>
        <v>0</v>
      </c>
      <c r="BA18" s="361">
        <f>'Diesel Scenarios_(X)'!J265</f>
        <v>0</v>
      </c>
      <c r="BB18" s="361">
        <f>'Diesel Scenarios_(X)'!K265</f>
        <v>0</v>
      </c>
      <c r="BC18" s="361">
        <f>'Diesel Scenarios_(X)'!L265</f>
        <v>0</v>
      </c>
      <c r="BD18" s="361">
        <f>'Diesel Scenarios_(X)'!Q265</f>
        <v>1.8309212909242789E-9</v>
      </c>
      <c r="BE18" s="361">
        <f>'Diesel Scenarios_(X)'!X265</f>
        <v>1.8309212909242789E-9</v>
      </c>
      <c r="BF18" s="361">
        <f>'Diesel Scenarios_(X)'!R265</f>
        <v>1.8309212909242789E-9</v>
      </c>
      <c r="BG18" s="361">
        <f>'Diesel Scenarios_(X)'!Y265</f>
        <v>1.8309212909242789E-9</v>
      </c>
      <c r="BH18" s="361">
        <f>'Diesel Scenarios_(X)'!S265</f>
        <v>0</v>
      </c>
      <c r="BI18" s="361">
        <f>'Diesel Scenarios_(X)'!Z265</f>
        <v>0</v>
      </c>
      <c r="BJ18" s="828">
        <f>VLOOKUP(B18,'Tier IV Regulations'!$A$192:$B$221,2,FALSE)</f>
        <v>1.0877230123468665E-9</v>
      </c>
      <c r="BK18" s="828">
        <f>VLOOKUP(B18,'Tier IV Regulations'!$A$224:$B$254,2,FALSE)</f>
        <v>1.0877230123468665E-9</v>
      </c>
      <c r="BL18" s="828">
        <f>VLOOKUP(B18,'Tier IV Regulations (Trains)'!$A$171:$B$200,2,FALSE)</f>
        <v>1.0877230123468665E-9</v>
      </c>
      <c r="BM18" s="622" t="s">
        <v>860</v>
      </c>
    </row>
    <row r="19" spans="1:66" ht="15" customHeight="1" x14ac:dyDescent="0.25">
      <c r="A19" s="156">
        <v>16</v>
      </c>
      <c r="B19" s="171" t="s">
        <v>990</v>
      </c>
      <c r="C19" s="617">
        <f t="shared" si="0"/>
        <v>0</v>
      </c>
      <c r="D19" s="361">
        <v>0</v>
      </c>
      <c r="E19" s="361">
        <v>0</v>
      </c>
      <c r="F19" s="361">
        <v>0</v>
      </c>
      <c r="G19" s="361">
        <f>'Diesel Scenarios_(X)'!H21</f>
        <v>9.0345050101061276E-9</v>
      </c>
      <c r="H19" s="361">
        <f>'Diesel Scenarios_(X)'!I21</f>
        <v>9.0345050101061276E-9</v>
      </c>
      <c r="I19" s="361">
        <f>'Diesel Scenarios_(X)'!J21</f>
        <v>9.0345050101061276E-9</v>
      </c>
      <c r="J19" s="361">
        <v>0</v>
      </c>
      <c r="K19" s="361">
        <v>0</v>
      </c>
      <c r="L19" s="361">
        <v>0</v>
      </c>
      <c r="M19" s="361">
        <f>'Diesel Scenarios_(X)'!U21</f>
        <v>9.0345050101061276E-9</v>
      </c>
      <c r="N19" s="361">
        <f>'Diesel Scenarios_(X)'!V21</f>
        <v>9.0345050101061276E-9</v>
      </c>
      <c r="O19" s="361">
        <f>'Diesel Scenarios_(X)'!W21</f>
        <v>9.0345050101061276E-9</v>
      </c>
      <c r="P19" s="361">
        <v>0</v>
      </c>
      <c r="Q19" s="361">
        <v>0</v>
      </c>
      <c r="R19" s="361">
        <v>0</v>
      </c>
      <c r="S19" s="361">
        <v>0</v>
      </c>
      <c r="T19" s="361">
        <v>0</v>
      </c>
      <c r="U19" s="361">
        <v>0</v>
      </c>
      <c r="V19" s="361">
        <v>0</v>
      </c>
      <c r="W19" s="361">
        <v>0</v>
      </c>
      <c r="X19" s="361">
        <v>0</v>
      </c>
      <c r="Y19" s="361">
        <v>0</v>
      </c>
      <c r="Z19" s="361">
        <v>0</v>
      </c>
      <c r="AA19" s="361">
        <v>0</v>
      </c>
      <c r="AB19" s="361">
        <v>0</v>
      </c>
      <c r="AC19" s="361">
        <v>0</v>
      </c>
      <c r="AD19" s="361">
        <v>0</v>
      </c>
      <c r="AE19" s="361">
        <v>0</v>
      </c>
      <c r="AF19" s="361">
        <v>0</v>
      </c>
      <c r="AG19" s="361">
        <v>0</v>
      </c>
      <c r="AH19" s="361">
        <v>0</v>
      </c>
      <c r="AI19" s="361">
        <f>'Diesel Scenarios_(X)'!J136</f>
        <v>0</v>
      </c>
      <c r="AJ19" s="361">
        <f>'Diesel Scenarios_(X)'!K136</f>
        <v>0</v>
      </c>
      <c r="AK19" s="361">
        <f>'Diesel Scenarios_(X)'!L136</f>
        <v>0</v>
      </c>
      <c r="AL19" s="361">
        <f>'Diesel Scenarios_(X)'!Q136</f>
        <v>0</v>
      </c>
      <c r="AM19" s="361">
        <f>'Diesel Scenarios_(X)'!R136</f>
        <v>0</v>
      </c>
      <c r="AN19" s="361">
        <f>'Diesel Scenarios_(X)'!S136</f>
        <v>0</v>
      </c>
      <c r="AO19" s="361">
        <f>'Diesel Scenarios_(X)'!X136</f>
        <v>0</v>
      </c>
      <c r="AP19" s="361">
        <f>'Diesel Scenarios_(X)'!Y136</f>
        <v>0</v>
      </c>
      <c r="AQ19" s="361">
        <f>'Diesel Scenarios_(X)'!Z136</f>
        <v>0</v>
      </c>
      <c r="AR19" s="361">
        <f>'Diesel Scenarios_(X)'!J201</f>
        <v>0</v>
      </c>
      <c r="AS19" s="361">
        <f>'Diesel Scenarios_(X)'!K201</f>
        <v>0</v>
      </c>
      <c r="AT19" s="361">
        <f>'Diesel Scenarios_(X)'!L201</f>
        <v>0</v>
      </c>
      <c r="AU19" s="361">
        <f>'Diesel Scenarios_(X)'!Q201</f>
        <v>0</v>
      </c>
      <c r="AV19" s="361">
        <f>'Diesel Scenarios_(X)'!R201</f>
        <v>0</v>
      </c>
      <c r="AW19" s="361">
        <f>'Diesel Scenarios_(X)'!S201</f>
        <v>0</v>
      </c>
      <c r="AX19" s="361">
        <f>'Diesel Scenarios_(X)'!X201</f>
        <v>0</v>
      </c>
      <c r="AY19" s="361">
        <f>'Diesel Scenarios_(X)'!Y201</f>
        <v>0</v>
      </c>
      <c r="AZ19" s="361">
        <f>'Diesel Scenarios_(X)'!Z201</f>
        <v>0</v>
      </c>
      <c r="BA19" s="361">
        <f>'Diesel Scenarios_(X)'!J266</f>
        <v>0</v>
      </c>
      <c r="BB19" s="361">
        <f>'Diesel Scenarios_(X)'!K266</f>
        <v>0</v>
      </c>
      <c r="BC19" s="361">
        <f>'Diesel Scenarios_(X)'!L266</f>
        <v>0</v>
      </c>
      <c r="BD19" s="361">
        <f>'Diesel Scenarios_(X)'!Q266</f>
        <v>9.0345157544094102E-9</v>
      </c>
      <c r="BE19" s="361">
        <f>'Diesel Scenarios_(X)'!X266</f>
        <v>9.0345157544094102E-9</v>
      </c>
      <c r="BF19" s="361">
        <f>'Diesel Scenarios_(X)'!R266</f>
        <v>9.0345157544094102E-9</v>
      </c>
      <c r="BG19" s="361">
        <f>'Diesel Scenarios_(X)'!Y266</f>
        <v>9.0345157544094102E-9</v>
      </c>
      <c r="BH19" s="361">
        <f>'Diesel Scenarios_(X)'!S266</f>
        <v>0</v>
      </c>
      <c r="BI19" s="361">
        <f>'Diesel Scenarios_(X)'!Z266</f>
        <v>0</v>
      </c>
      <c r="BJ19" s="828">
        <f>VLOOKUP(B19,'Tier IV Regulations'!$A$192:$B$221,2,FALSE)</f>
        <v>5.3672709690980607E-9</v>
      </c>
      <c r="BK19" s="828">
        <f>VLOOKUP(B19,'Tier IV Regulations'!$A$224:$B$254,2,FALSE)</f>
        <v>5.3672709690980607E-9</v>
      </c>
      <c r="BL19" s="828">
        <f>VLOOKUP(B19,'Tier IV Regulations (Trains)'!$A$171:$B$200,2,FALSE)</f>
        <v>5.3672709690980607E-9</v>
      </c>
      <c r="BM19" s="622" t="s">
        <v>861</v>
      </c>
    </row>
    <row r="20" spans="1:66" ht="15" customHeight="1" x14ac:dyDescent="0.25">
      <c r="A20" s="156">
        <v>17</v>
      </c>
      <c r="B20" s="171" t="s">
        <v>992</v>
      </c>
      <c r="C20" s="617">
        <f t="shared" si="0"/>
        <v>0</v>
      </c>
      <c r="D20" s="361">
        <v>0</v>
      </c>
      <c r="E20" s="361">
        <v>0</v>
      </c>
      <c r="F20" s="361">
        <v>0</v>
      </c>
      <c r="G20" s="361">
        <f>'Diesel Scenarios_(X)'!H22</f>
        <v>2.863697907088854E-9</v>
      </c>
      <c r="H20" s="361">
        <f>'Diesel Scenarios_(X)'!I22</f>
        <v>2.863697907088854E-9</v>
      </c>
      <c r="I20" s="361">
        <f>'Diesel Scenarios_(X)'!J22</f>
        <v>2.863697907088854E-9</v>
      </c>
      <c r="J20" s="361">
        <v>0</v>
      </c>
      <c r="K20" s="361">
        <v>0</v>
      </c>
      <c r="L20" s="361">
        <v>0</v>
      </c>
      <c r="M20" s="361">
        <f>'Diesel Scenarios_(X)'!U22</f>
        <v>2.863697907088854E-9</v>
      </c>
      <c r="N20" s="361">
        <f>'Diesel Scenarios_(X)'!V22</f>
        <v>2.863697907088854E-9</v>
      </c>
      <c r="O20" s="361">
        <f>'Diesel Scenarios_(X)'!W22</f>
        <v>2.863697907088854E-9</v>
      </c>
      <c r="P20" s="361">
        <v>0</v>
      </c>
      <c r="Q20" s="361">
        <v>0</v>
      </c>
      <c r="R20" s="361">
        <v>0</v>
      </c>
      <c r="S20" s="361">
        <v>0</v>
      </c>
      <c r="T20" s="361">
        <v>0</v>
      </c>
      <c r="U20" s="361">
        <v>0</v>
      </c>
      <c r="V20" s="361">
        <v>0</v>
      </c>
      <c r="W20" s="361">
        <v>0</v>
      </c>
      <c r="X20" s="361">
        <v>0</v>
      </c>
      <c r="Y20" s="361">
        <v>0</v>
      </c>
      <c r="Z20" s="361">
        <v>0</v>
      </c>
      <c r="AA20" s="361">
        <v>0</v>
      </c>
      <c r="AB20" s="361">
        <v>0</v>
      </c>
      <c r="AC20" s="361">
        <v>0</v>
      </c>
      <c r="AD20" s="361">
        <v>0</v>
      </c>
      <c r="AE20" s="361">
        <v>0</v>
      </c>
      <c r="AF20" s="361">
        <v>0</v>
      </c>
      <c r="AG20" s="361">
        <v>0</v>
      </c>
      <c r="AH20" s="361">
        <v>0</v>
      </c>
      <c r="AI20" s="361">
        <f>'Diesel Scenarios_(X)'!J137</f>
        <v>0</v>
      </c>
      <c r="AJ20" s="361">
        <f>'Diesel Scenarios_(X)'!K137</f>
        <v>0</v>
      </c>
      <c r="AK20" s="361">
        <f>'Diesel Scenarios_(X)'!L137</f>
        <v>0</v>
      </c>
      <c r="AL20" s="361">
        <f>'Diesel Scenarios_(X)'!Q137</f>
        <v>0</v>
      </c>
      <c r="AM20" s="361">
        <f>'Diesel Scenarios_(X)'!R137</f>
        <v>0</v>
      </c>
      <c r="AN20" s="361">
        <f>'Diesel Scenarios_(X)'!S137</f>
        <v>0</v>
      </c>
      <c r="AO20" s="361">
        <f>'Diesel Scenarios_(X)'!X137</f>
        <v>0</v>
      </c>
      <c r="AP20" s="361">
        <f>'Diesel Scenarios_(X)'!Y137</f>
        <v>0</v>
      </c>
      <c r="AQ20" s="361">
        <f>'Diesel Scenarios_(X)'!Z137</f>
        <v>0</v>
      </c>
      <c r="AR20" s="361">
        <f>'Diesel Scenarios_(X)'!J202</f>
        <v>0</v>
      </c>
      <c r="AS20" s="361">
        <f>'Diesel Scenarios_(X)'!K202</f>
        <v>0</v>
      </c>
      <c r="AT20" s="361">
        <f>'Diesel Scenarios_(X)'!L202</f>
        <v>0</v>
      </c>
      <c r="AU20" s="361">
        <f>'Diesel Scenarios_(X)'!Q202</f>
        <v>0</v>
      </c>
      <c r="AV20" s="361">
        <f>'Diesel Scenarios_(X)'!R202</f>
        <v>0</v>
      </c>
      <c r="AW20" s="361">
        <f>'Diesel Scenarios_(X)'!S202</f>
        <v>0</v>
      </c>
      <c r="AX20" s="361">
        <f>'Diesel Scenarios_(X)'!X202</f>
        <v>0</v>
      </c>
      <c r="AY20" s="361">
        <f>'Diesel Scenarios_(X)'!Y202</f>
        <v>0</v>
      </c>
      <c r="AZ20" s="361">
        <f>'Diesel Scenarios_(X)'!Z202</f>
        <v>0</v>
      </c>
      <c r="BA20" s="361">
        <f>'Diesel Scenarios_(X)'!J267</f>
        <v>0</v>
      </c>
      <c r="BB20" s="361">
        <f>'Diesel Scenarios_(X)'!K267</f>
        <v>0</v>
      </c>
      <c r="BC20" s="361">
        <f>'Diesel Scenarios_(X)'!L267</f>
        <v>0</v>
      </c>
      <c r="BD20" s="361">
        <f>'Diesel Scenarios_(X)'!Q267</f>
        <v>2.8637013127473586E-9</v>
      </c>
      <c r="BE20" s="361">
        <f>'Diesel Scenarios_(X)'!X267</f>
        <v>2.8637013127473586E-9</v>
      </c>
      <c r="BF20" s="361">
        <f>'Diesel Scenarios_(X)'!R267</f>
        <v>2.8637013127473586E-9</v>
      </c>
      <c r="BG20" s="361">
        <f>'Diesel Scenarios_(X)'!Y267</f>
        <v>2.8637013127473586E-9</v>
      </c>
      <c r="BH20" s="361">
        <f>'Diesel Scenarios_(X)'!S267</f>
        <v>0</v>
      </c>
      <c r="BI20" s="361">
        <f>'Diesel Scenarios_(X)'!Z267</f>
        <v>0</v>
      </c>
      <c r="BJ20" s="828">
        <f>VLOOKUP(B20,'Tier IV Regulations'!$A$192:$B$221,2,FALSE)</f>
        <v>1.7012822090188123E-9</v>
      </c>
      <c r="BK20" s="828">
        <f>VLOOKUP(B20,'Tier IV Regulations'!$A$224:$B$254,2,FALSE)</f>
        <v>1.7012822090188123E-9</v>
      </c>
      <c r="BL20" s="828">
        <f>VLOOKUP(B20,'Tier IV Regulations (Trains)'!$A$171:$B$200,2,FALSE)</f>
        <v>1.7012822090188123E-9</v>
      </c>
      <c r="BM20" s="622" t="s">
        <v>862</v>
      </c>
    </row>
    <row r="21" spans="1:66" ht="15" customHeight="1" x14ac:dyDescent="0.25">
      <c r="A21" s="156">
        <v>18</v>
      </c>
      <c r="B21" s="362" t="s">
        <v>313</v>
      </c>
      <c r="C21" s="617">
        <f t="shared" si="0"/>
        <v>0</v>
      </c>
      <c r="D21" s="361">
        <v>0</v>
      </c>
      <c r="E21" s="361">
        <v>0</v>
      </c>
      <c r="F21" s="361">
        <v>0</v>
      </c>
      <c r="G21" s="361">
        <v>0</v>
      </c>
      <c r="H21" s="361">
        <v>0</v>
      </c>
      <c r="I21" s="361">
        <v>0</v>
      </c>
      <c r="J21" s="361">
        <v>0</v>
      </c>
      <c r="K21" s="361">
        <v>0</v>
      </c>
      <c r="L21" s="361">
        <v>0</v>
      </c>
      <c r="M21" s="361">
        <v>0</v>
      </c>
      <c r="N21" s="361">
        <v>0</v>
      </c>
      <c r="O21" s="361">
        <v>0</v>
      </c>
      <c r="P21" s="361">
        <f>'Diesel Scenarios_(X)'!B72</f>
        <v>5.727395814177708E-9</v>
      </c>
      <c r="Q21" s="361">
        <f>'Diesel Scenarios_(X)'!C72</f>
        <v>5.727395814177708E-9</v>
      </c>
      <c r="R21" s="361">
        <f>'Diesel Scenarios_(X)'!D72</f>
        <v>5.727395814177708E-9</v>
      </c>
      <c r="S21" s="361">
        <f>'Diesel Scenarios_(X)'!E72</f>
        <v>5.727395814177708E-9</v>
      </c>
      <c r="T21" s="361">
        <f>'Diesel Scenarios_(X)'!F72</f>
        <v>5.727395814177708E-9</v>
      </c>
      <c r="U21" s="361">
        <f>'Diesel Scenarios_(X)'!J75</f>
        <v>5.727395814177708E-9</v>
      </c>
      <c r="V21" s="361">
        <f>'Diesel Scenarios_(X)'!K75</f>
        <v>5.727395814177708E-9</v>
      </c>
      <c r="W21" s="361">
        <f>'Diesel Scenarios_(X)'!L75</f>
        <v>5.727395814177708E-9</v>
      </c>
      <c r="X21" s="361">
        <f>'Diesel Scenarios_(X)'!M75</f>
        <v>5.727395814177708E-9</v>
      </c>
      <c r="Y21" s="361">
        <f>'Diesel Scenarios_(X)'!Q72</f>
        <v>0</v>
      </c>
      <c r="Z21" s="361">
        <f>'Diesel Scenarios_(X)'!R72</f>
        <v>0</v>
      </c>
      <c r="AA21" s="361">
        <f>'Diesel Scenarios_(X)'!S72</f>
        <v>5.727395814177708E-9</v>
      </c>
      <c r="AB21" s="361">
        <f>'Diesel Scenarios_(X)'!T72</f>
        <v>0</v>
      </c>
      <c r="AC21" s="361">
        <f>'Diesel Scenarios_(X)'!X73</f>
        <v>5.727395814177708E-9</v>
      </c>
      <c r="AD21" s="361">
        <f>'Diesel Scenarios_(X)'!Y73</f>
        <v>5.727395814177708E-9</v>
      </c>
      <c r="AE21" s="361">
        <f>'Diesel Scenarios_(X)'!Z73</f>
        <v>5.727395814177708E-9</v>
      </c>
      <c r="AF21" s="361">
        <f>'Diesel Scenarios_(X)'!AA73</f>
        <v>5.727395814177708E-9</v>
      </c>
      <c r="AG21" s="361">
        <v>0</v>
      </c>
      <c r="AH21" s="361">
        <v>0</v>
      </c>
      <c r="AI21" s="361">
        <f>'Diesel Scenarios_(X)'!J138</f>
        <v>5.5426411104945564E-9</v>
      </c>
      <c r="AJ21" s="361">
        <f>'Diesel Scenarios_(X)'!K138</f>
        <v>5.5426411104945564E-9</v>
      </c>
      <c r="AK21" s="361">
        <f>'Diesel Scenarios_(X)'!L138</f>
        <v>5.5426411104945564E-9</v>
      </c>
      <c r="AL21" s="361">
        <f>'Diesel Scenarios_(X)'!Q138</f>
        <v>5.5426411104945564E-9</v>
      </c>
      <c r="AM21" s="361">
        <f>'Diesel Scenarios_(X)'!R138</f>
        <v>5.5426411104945564E-9</v>
      </c>
      <c r="AN21" s="361">
        <f>'Diesel Scenarios_(X)'!S138</f>
        <v>5.5426411104945564E-9</v>
      </c>
      <c r="AO21" s="361">
        <f>'Diesel Scenarios_(X)'!X138</f>
        <v>5.5426411104945564E-9</v>
      </c>
      <c r="AP21" s="361">
        <f>'Diesel Scenarios_(X)'!Y138</f>
        <v>5.5426411104945564E-9</v>
      </c>
      <c r="AQ21" s="361">
        <f>'Diesel Scenarios_(X)'!Z138</f>
        <v>5.5426411104945564E-9</v>
      </c>
      <c r="AR21" s="361">
        <f>'Diesel Scenarios_(X)'!J203</f>
        <v>5.5426411104945564E-9</v>
      </c>
      <c r="AS21" s="361">
        <f>'Diesel Scenarios_(X)'!K203</f>
        <v>5.5426411104945564E-9</v>
      </c>
      <c r="AT21" s="361">
        <f>'Diesel Scenarios_(X)'!L203</f>
        <v>5.5426411104945564E-9</v>
      </c>
      <c r="AU21" s="361">
        <f>'Diesel Scenarios_(X)'!Q203</f>
        <v>5.5426411104945564E-9</v>
      </c>
      <c r="AV21" s="361">
        <f>'Diesel Scenarios_(X)'!R203</f>
        <v>5.5426411104945564E-9</v>
      </c>
      <c r="AW21" s="361">
        <f>'Diesel Scenarios_(X)'!S203</f>
        <v>5.5426411104945564E-9</v>
      </c>
      <c r="AX21" s="361">
        <f>'Diesel Scenarios_(X)'!X203</f>
        <v>5.5426411104945564E-9</v>
      </c>
      <c r="AY21" s="361">
        <f>'Diesel Scenarios_(X)'!Y203</f>
        <v>5.5426411104945564E-9</v>
      </c>
      <c r="AZ21" s="361">
        <f>'Diesel Scenarios_(X)'!Z203</f>
        <v>5.5426411104945564E-9</v>
      </c>
      <c r="BA21" s="361">
        <f>'Diesel Scenarios_(X)'!J268</f>
        <v>5.5426411104945564E-9</v>
      </c>
      <c r="BB21" s="361">
        <f>'Diesel Scenarios_(X)'!K268</f>
        <v>5.5426411104945564E-9</v>
      </c>
      <c r="BC21" s="361">
        <f>'Diesel Scenarios_(X)'!L268</f>
        <v>5.5426411104945564E-9</v>
      </c>
      <c r="BD21" s="361">
        <f>'Diesel Scenarios_(X)'!Q268</f>
        <v>0</v>
      </c>
      <c r="BE21" s="361">
        <f>'Diesel Scenarios_(X)'!X268</f>
        <v>0</v>
      </c>
      <c r="BF21" s="361">
        <f>'Diesel Scenarios_(X)'!R268</f>
        <v>0</v>
      </c>
      <c r="BG21" s="361">
        <f>'Diesel Scenarios_(X)'!Y268</f>
        <v>0</v>
      </c>
      <c r="BH21" s="361">
        <f>'Diesel Scenarios_(X)'!S268</f>
        <v>0</v>
      </c>
      <c r="BI21" s="361">
        <f>'Diesel Scenarios_(X)'!Z268</f>
        <v>0</v>
      </c>
      <c r="BJ21" s="805">
        <f t="shared" si="1"/>
        <v>0</v>
      </c>
      <c r="BK21" s="805">
        <f t="shared" si="2"/>
        <v>0</v>
      </c>
      <c r="BL21" s="805">
        <f t="shared" si="3"/>
        <v>0</v>
      </c>
      <c r="BM21" s="622" t="s">
        <v>863</v>
      </c>
    </row>
    <row r="22" spans="1:66" ht="15" customHeight="1" x14ac:dyDescent="0.25">
      <c r="A22" s="156">
        <v>19</v>
      </c>
      <c r="B22" s="362" t="s">
        <v>319</v>
      </c>
      <c r="C22" s="617">
        <f t="shared" si="0"/>
        <v>0</v>
      </c>
      <c r="D22" s="361">
        <v>0</v>
      </c>
      <c r="E22" s="361">
        <v>0</v>
      </c>
      <c r="F22" s="361">
        <v>0</v>
      </c>
      <c r="G22" s="361">
        <v>0</v>
      </c>
      <c r="H22" s="361">
        <v>0</v>
      </c>
      <c r="I22" s="361">
        <v>0</v>
      </c>
      <c r="J22" s="361">
        <v>0</v>
      </c>
      <c r="K22" s="361">
        <v>0</v>
      </c>
      <c r="L22" s="361">
        <v>0</v>
      </c>
      <c r="M22" s="361">
        <v>0</v>
      </c>
      <c r="N22" s="361">
        <v>0</v>
      </c>
      <c r="O22" s="361">
        <v>0</v>
      </c>
      <c r="P22" s="361">
        <f>'Diesel Scenarios_(X)'!B73</f>
        <v>8.8682257767912889E-8</v>
      </c>
      <c r="Q22" s="361">
        <f>'Diesel Scenarios_(X)'!C73</f>
        <v>8.8682257767912889E-8</v>
      </c>
      <c r="R22" s="361">
        <f>'Diesel Scenarios_(X)'!D73</f>
        <v>8.8682257767912889E-8</v>
      </c>
      <c r="S22" s="361">
        <f>'Diesel Scenarios_(X)'!E73</f>
        <v>8.8682257767912889E-8</v>
      </c>
      <c r="T22" s="361">
        <f>'Diesel Scenarios_(X)'!F73</f>
        <v>8.8682257767912889E-8</v>
      </c>
      <c r="U22" s="361">
        <f>'Diesel Scenarios_(X)'!J76</f>
        <v>8.8682257767912889E-8</v>
      </c>
      <c r="V22" s="361">
        <f>'Diesel Scenarios_(X)'!K76</f>
        <v>8.8682257767912889E-8</v>
      </c>
      <c r="W22" s="361">
        <f>'Diesel Scenarios_(X)'!L76</f>
        <v>8.8682257767912889E-8</v>
      </c>
      <c r="X22" s="361">
        <f>'Diesel Scenarios_(X)'!M76</f>
        <v>8.8682257767912889E-8</v>
      </c>
      <c r="Y22" s="361">
        <f>'Diesel Scenarios_(X)'!Q73</f>
        <v>8.8682257767912889E-8</v>
      </c>
      <c r="Z22" s="361">
        <f>'Diesel Scenarios_(X)'!R73</f>
        <v>8.8682257767912889E-8</v>
      </c>
      <c r="AA22" s="361">
        <f>'Diesel Scenarios_(X)'!S73</f>
        <v>8.8682257767912889E-8</v>
      </c>
      <c r="AB22" s="361">
        <f>'Diesel Scenarios_(X)'!T73</f>
        <v>8.8682257767912889E-8</v>
      </c>
      <c r="AC22" s="361">
        <f>'Diesel Scenarios_(X)'!X74</f>
        <v>8.8682257767912889E-8</v>
      </c>
      <c r="AD22" s="361">
        <f>'Diesel Scenarios_(X)'!Y74</f>
        <v>8.8682257767912889E-8</v>
      </c>
      <c r="AE22" s="361">
        <f>'Diesel Scenarios_(X)'!Z74</f>
        <v>8.8682257767912889E-8</v>
      </c>
      <c r="AF22" s="361">
        <f>'Diesel Scenarios_(X)'!AA74</f>
        <v>8.8682257767912889E-8</v>
      </c>
      <c r="AG22" s="361">
        <v>0</v>
      </c>
      <c r="AH22" s="361">
        <v>0</v>
      </c>
      <c r="AI22" s="361">
        <f>'Diesel Scenarios_(X)'!J139</f>
        <v>5.5426411104945564E-9</v>
      </c>
      <c r="AJ22" s="361">
        <f>'Diesel Scenarios_(X)'!K139</f>
        <v>5.5426411104945564E-9</v>
      </c>
      <c r="AK22" s="361">
        <f>'Diesel Scenarios_(X)'!L139</f>
        <v>5.5426411104945564E-9</v>
      </c>
      <c r="AL22" s="361">
        <f>'Diesel Scenarios_(X)'!Q139</f>
        <v>5.5426411104945564E-9</v>
      </c>
      <c r="AM22" s="361">
        <f>'Diesel Scenarios_(X)'!R139</f>
        <v>5.5426411104945564E-9</v>
      </c>
      <c r="AN22" s="361">
        <f>'Diesel Scenarios_(X)'!S139</f>
        <v>5.5426411104945564E-9</v>
      </c>
      <c r="AO22" s="361">
        <f>'Diesel Scenarios_(X)'!X139</f>
        <v>5.5426411104945564E-9</v>
      </c>
      <c r="AP22" s="361">
        <f>'Diesel Scenarios_(X)'!Y139</f>
        <v>5.5426411104945564E-9</v>
      </c>
      <c r="AQ22" s="361">
        <f>'Diesel Scenarios_(X)'!Z139</f>
        <v>5.5426411104945564E-9</v>
      </c>
      <c r="AR22" s="361">
        <f>'Diesel Scenarios_(X)'!J204</f>
        <v>5.5426411104945564E-9</v>
      </c>
      <c r="AS22" s="361">
        <f>'Diesel Scenarios_(X)'!K204</f>
        <v>5.5426411104945564E-9</v>
      </c>
      <c r="AT22" s="361">
        <f>'Diesel Scenarios_(X)'!L204</f>
        <v>5.5426411104945564E-9</v>
      </c>
      <c r="AU22" s="361">
        <f>'Diesel Scenarios_(X)'!Q204</f>
        <v>5.5426411104945564E-9</v>
      </c>
      <c r="AV22" s="361">
        <f>'Diesel Scenarios_(X)'!R204</f>
        <v>5.5426411104945564E-9</v>
      </c>
      <c r="AW22" s="361">
        <f>'Diesel Scenarios_(X)'!S204</f>
        <v>5.5426411104945564E-9</v>
      </c>
      <c r="AX22" s="361">
        <f>'Diesel Scenarios_(X)'!X204</f>
        <v>5.5426411104945564E-9</v>
      </c>
      <c r="AY22" s="361">
        <f>'Diesel Scenarios_(X)'!Y204</f>
        <v>5.5426411104945564E-9</v>
      </c>
      <c r="AZ22" s="361">
        <f>'Diesel Scenarios_(X)'!Z204</f>
        <v>5.5426411104945564E-9</v>
      </c>
      <c r="BA22" s="361">
        <f>'Diesel Scenarios_(X)'!J269</f>
        <v>5.5426411104945564E-9</v>
      </c>
      <c r="BB22" s="361">
        <f>'Diesel Scenarios_(X)'!K269</f>
        <v>5.5426411104945564E-9</v>
      </c>
      <c r="BC22" s="361">
        <f>'Diesel Scenarios_(X)'!L269</f>
        <v>5.5426411104945564E-9</v>
      </c>
      <c r="BD22" s="361">
        <f>'Diesel Scenarios_(X)'!Q269</f>
        <v>0</v>
      </c>
      <c r="BE22" s="361">
        <f>'Diesel Scenarios_(X)'!X269</f>
        <v>0</v>
      </c>
      <c r="BF22" s="361">
        <f>'Diesel Scenarios_(X)'!R269</f>
        <v>0</v>
      </c>
      <c r="BG22" s="361">
        <f>'Diesel Scenarios_(X)'!Y269</f>
        <v>0</v>
      </c>
      <c r="BH22" s="361">
        <f>'Diesel Scenarios_(X)'!S269</f>
        <v>0</v>
      </c>
      <c r="BI22" s="361">
        <f>'Diesel Scenarios_(X)'!Z269</f>
        <v>0</v>
      </c>
      <c r="BJ22" s="805">
        <f t="shared" si="1"/>
        <v>0</v>
      </c>
      <c r="BK22" s="805">
        <f t="shared" si="2"/>
        <v>0</v>
      </c>
      <c r="BL22" s="805">
        <f t="shared" si="3"/>
        <v>0</v>
      </c>
      <c r="BM22" s="622" t="s">
        <v>864</v>
      </c>
    </row>
    <row r="23" spans="1:66" s="156" customFormat="1" ht="15" customHeight="1" x14ac:dyDescent="0.25">
      <c r="A23" s="156">
        <v>20</v>
      </c>
      <c r="B23" s="171" t="s">
        <v>700</v>
      </c>
      <c r="C23" s="617">
        <f t="shared" si="0"/>
        <v>1.0462067738478029E-4</v>
      </c>
      <c r="D23" s="361">
        <f>'Diesel Scenarios_(X)'!B33</f>
        <v>1.2846069514266617E-4</v>
      </c>
      <c r="E23" s="361">
        <f>'Diesel Scenarios_(X)'!C33</f>
        <v>1.2846069514266617E-4</v>
      </c>
      <c r="F23" s="361">
        <f>'Diesel Scenarios_(X)'!D33</f>
        <v>1.2846069514266617E-4</v>
      </c>
      <c r="G23" s="361">
        <f>'Diesel Scenarios_(X)'!H50</f>
        <v>1.2846069514266617E-4</v>
      </c>
      <c r="H23" s="361">
        <f>'Diesel Scenarios_(X)'!I50</f>
        <v>1.2846069514266617E-4</v>
      </c>
      <c r="I23" s="361">
        <f>'Diesel Scenarios_(X)'!J50</f>
        <v>1.2846069514266617E-4</v>
      </c>
      <c r="J23" s="361">
        <f>'Diesel Scenarios_(X)'!N34</f>
        <v>1.2846069514266617E-4</v>
      </c>
      <c r="K23" s="361">
        <f>'Diesel Scenarios_(X)'!O34</f>
        <v>1.2846069514266617E-4</v>
      </c>
      <c r="L23" s="361">
        <f>'Diesel Scenarios_(X)'!P34</f>
        <v>1.2846069514266617E-4</v>
      </c>
      <c r="M23" s="361">
        <f>'Diesel Scenarios_(X)'!U49</f>
        <v>1.2846069514266617E-4</v>
      </c>
      <c r="N23" s="361">
        <f>'Diesel Scenarios_(X)'!V49</f>
        <v>1.2846069514266617E-4</v>
      </c>
      <c r="O23" s="361">
        <f>'Diesel Scenarios_(X)'!W49</f>
        <v>1.2846069514266617E-4</v>
      </c>
      <c r="P23" s="361">
        <f>'Diesel Scenarios_(X)'!B97</f>
        <v>1.2846069514266617E-4</v>
      </c>
      <c r="Q23" s="361">
        <f>'Diesel Scenarios_(X)'!C97</f>
        <v>1.2846069514266617E-4</v>
      </c>
      <c r="R23" s="361">
        <f>'Diesel Scenarios_(X)'!D97</f>
        <v>1.2846069514266617E-4</v>
      </c>
      <c r="S23" s="361">
        <f>'Diesel Scenarios_(X)'!E97</f>
        <v>1.2846069514266617E-4</v>
      </c>
      <c r="T23" s="361">
        <f>'Diesel Scenarios_(X)'!F97</f>
        <v>1.2846069514266617E-4</v>
      </c>
      <c r="U23" s="361">
        <f>'Diesel Scenarios_(X)'!J102</f>
        <v>1.2846069514266617E-4</v>
      </c>
      <c r="V23" s="361">
        <f>'Diesel Scenarios_(X)'!K102</f>
        <v>1.2846069514266617E-4</v>
      </c>
      <c r="W23" s="361">
        <f>'Diesel Scenarios_(X)'!L102</f>
        <v>1.2846069514266617E-4</v>
      </c>
      <c r="X23" s="361">
        <f>'Diesel Scenarios_(X)'!M102</f>
        <v>1.2846069514266617E-4</v>
      </c>
      <c r="Y23" s="361">
        <f>'Diesel Scenarios_(X)'!Q98</f>
        <v>1.2846069514266617E-4</v>
      </c>
      <c r="Z23" s="361">
        <f>'Diesel Scenarios_(X)'!R98</f>
        <v>1.2846069514266617E-4</v>
      </c>
      <c r="AA23" s="361">
        <f>'Diesel Scenarios_(X)'!S98</f>
        <v>1.2846069514266617E-4</v>
      </c>
      <c r="AB23" s="361">
        <f>'Diesel Scenarios_(X)'!T98</f>
        <v>1.2846069514266617E-4</v>
      </c>
      <c r="AC23" s="361">
        <f>'Diesel Scenarios_(X)'!X98</f>
        <v>1.2846069514266617E-4</v>
      </c>
      <c r="AD23" s="361">
        <f>'Diesel Scenarios_(X)'!Y98</f>
        <v>1.2846069514266617E-4</v>
      </c>
      <c r="AE23" s="361">
        <f>'Diesel Scenarios_(X)'!Z98</f>
        <v>1.2846069514266617E-4</v>
      </c>
      <c r="AF23" s="361">
        <f>'Diesel Scenarios_(X)'!AA98</f>
        <v>1.2846069514266617E-4</v>
      </c>
      <c r="AG23" s="361">
        <f>'Diesel Scenarios_(X)'!B202</f>
        <v>1.1333271111111111E-4</v>
      </c>
      <c r="AH23" s="361">
        <f>'Diesel Scenarios_(X)'!E202</f>
        <v>1.0462067738478029E-4</v>
      </c>
      <c r="AI23" s="361">
        <f>'Diesel Scenarios_(X)'!J155</f>
        <v>7.3901881473260741E-6</v>
      </c>
      <c r="AJ23" s="361">
        <f>'Diesel Scenarios_(X)'!K155</f>
        <v>7.3901881473260741E-6</v>
      </c>
      <c r="AK23" s="361">
        <f>'Diesel Scenarios_(X)'!L155</f>
        <v>7.3901881473260741E-6</v>
      </c>
      <c r="AL23" s="361">
        <f>'Diesel Scenarios_(X)'!Q155</f>
        <v>7.3901881473260741E-6</v>
      </c>
      <c r="AM23" s="361">
        <f>'Diesel Scenarios_(X)'!R155</f>
        <v>7.3901881473260741E-6</v>
      </c>
      <c r="AN23" s="361">
        <f>'Diesel Scenarios_(X)'!S155</f>
        <v>7.3901881473260741E-6</v>
      </c>
      <c r="AO23" s="361">
        <f>'Diesel Scenarios_(X)'!X155</f>
        <v>7.3901881473260741E-6</v>
      </c>
      <c r="AP23" s="361">
        <f>'Diesel Scenarios_(X)'!Y155</f>
        <v>7.3901881473260741E-6</v>
      </c>
      <c r="AQ23" s="361">
        <f>'Diesel Scenarios_(X)'!Z155</f>
        <v>7.3901881473260741E-6</v>
      </c>
      <c r="AR23" s="361">
        <f>'Diesel Scenarios_(X)'!J220</f>
        <v>3.0697704611969846E-5</v>
      </c>
      <c r="AS23" s="361">
        <f>'Diesel Scenarios_(X)'!K220</f>
        <v>3.0697704611969846E-5</v>
      </c>
      <c r="AT23" s="361">
        <f>'Diesel Scenarios_(X)'!L220</f>
        <v>3.0697704611969846E-5</v>
      </c>
      <c r="AU23" s="361">
        <f>'Diesel Scenarios_(X)'!Q220</f>
        <v>3.0697704611969846E-5</v>
      </c>
      <c r="AV23" s="361">
        <f>'Diesel Scenarios_(X)'!R220</f>
        <v>3.0697704611969846E-5</v>
      </c>
      <c r="AW23" s="361">
        <f>'Diesel Scenarios_(X)'!S220</f>
        <v>3.0697704611969846E-5</v>
      </c>
      <c r="AX23" s="361">
        <f>'Diesel Scenarios_(X)'!X220</f>
        <v>3.0697704611969846E-5</v>
      </c>
      <c r="AY23" s="361">
        <f>'Diesel Scenarios_(X)'!Y220</f>
        <v>3.0697704611969846E-5</v>
      </c>
      <c r="AZ23" s="361">
        <f>'Diesel Scenarios_(X)'!Z220</f>
        <v>3.0697704611969846E-5</v>
      </c>
      <c r="BA23" s="361">
        <f>'Diesel Scenarios_(X)'!J285</f>
        <v>7.3901881473260741E-6</v>
      </c>
      <c r="BB23" s="361">
        <f>'Diesel Scenarios_(X)'!K285</f>
        <v>7.3901881473260741E-6</v>
      </c>
      <c r="BC23" s="361">
        <f>'Diesel Scenarios_(X)'!L285</f>
        <v>7.3901881473260741E-6</v>
      </c>
      <c r="BD23" s="361">
        <f>'Diesel Scenarios_(X)'!Q285</f>
        <v>2.2051282051282052E-5</v>
      </c>
      <c r="BE23" s="361">
        <f>'Diesel Scenarios_(X)'!X285</f>
        <v>2.3243243243243243E-5</v>
      </c>
      <c r="BF23" s="361">
        <f>'Diesel Scenarios_(X)'!R285</f>
        <v>5.1282051282051286E-5</v>
      </c>
      <c r="BG23" s="361">
        <f>'Diesel Scenarios_(X)'!Y285</f>
        <v>5.4054054054054054E-5</v>
      </c>
      <c r="BH23" s="361">
        <f>'Diesel Scenarios_(X)'!S285</f>
        <v>1.7621145374449338E-5</v>
      </c>
      <c r="BI23" s="361">
        <f>'Diesel Scenarios_(X)'!Z285</f>
        <v>1.8433179723502303E-5</v>
      </c>
      <c r="BJ23" s="805">
        <f t="shared" si="1"/>
        <v>1.2846069514266617E-4</v>
      </c>
      <c r="BK23" s="805">
        <f t="shared" si="2"/>
        <v>1.2846069514266617E-4</v>
      </c>
      <c r="BL23" s="805">
        <f t="shared" si="3"/>
        <v>1.2846069514266617E-4</v>
      </c>
      <c r="BM23" s="622" t="s">
        <v>865</v>
      </c>
      <c r="BN23"/>
    </row>
    <row r="24" spans="1:66" ht="15" customHeight="1" x14ac:dyDescent="0.25">
      <c r="A24" s="156">
        <v>21</v>
      </c>
      <c r="B24" s="362" t="s">
        <v>326</v>
      </c>
      <c r="C24" s="617">
        <f t="shared" si="0"/>
        <v>0</v>
      </c>
      <c r="D24" s="361">
        <v>0</v>
      </c>
      <c r="E24" s="361">
        <v>0</v>
      </c>
      <c r="F24" s="361">
        <v>0</v>
      </c>
      <c r="G24" s="361">
        <v>0</v>
      </c>
      <c r="H24" s="361">
        <v>0</v>
      </c>
      <c r="I24" s="361">
        <v>0</v>
      </c>
      <c r="J24" s="361">
        <v>0</v>
      </c>
      <c r="K24" s="361">
        <v>0</v>
      </c>
      <c r="L24" s="361">
        <v>0</v>
      </c>
      <c r="M24" s="361">
        <v>0</v>
      </c>
      <c r="N24" s="361">
        <v>0</v>
      </c>
      <c r="O24" s="361">
        <v>0</v>
      </c>
      <c r="P24" s="361">
        <f>'Diesel Scenarios_(X)'!B74</f>
        <v>2.0323017405146704E-7</v>
      </c>
      <c r="Q24" s="361">
        <f>'Diesel Scenarios_(X)'!C74</f>
        <v>2.0323017405146704E-7</v>
      </c>
      <c r="R24" s="361">
        <f>'Diesel Scenarios_(X)'!D74</f>
        <v>2.0323017405146704E-7</v>
      </c>
      <c r="S24" s="361">
        <f>'Diesel Scenarios_(X)'!E74</f>
        <v>2.0323017405146704E-7</v>
      </c>
      <c r="T24" s="361">
        <f>'Diesel Scenarios_(X)'!F74</f>
        <v>2.0323017405146704E-7</v>
      </c>
      <c r="U24" s="361">
        <f>'Diesel Scenarios_(X)'!J77</f>
        <v>2.0323017405146704E-7</v>
      </c>
      <c r="V24" s="361">
        <f>'Diesel Scenarios_(X)'!K77</f>
        <v>2.0323017405146704E-7</v>
      </c>
      <c r="W24" s="361">
        <f>'Diesel Scenarios_(X)'!L77</f>
        <v>2.0323017405146704E-7</v>
      </c>
      <c r="X24" s="361">
        <f>'Diesel Scenarios_(X)'!M77</f>
        <v>2.0323017405146704E-7</v>
      </c>
      <c r="Y24" s="361">
        <f>'Diesel Scenarios_(X)'!Q74</f>
        <v>2.0323017405146704E-7</v>
      </c>
      <c r="Z24" s="361">
        <f>'Diesel Scenarios_(X)'!R74</f>
        <v>2.0323017405146704E-7</v>
      </c>
      <c r="AA24" s="361">
        <f>'Diesel Scenarios_(X)'!S74</f>
        <v>2.0323017405146704E-7</v>
      </c>
      <c r="AB24" s="361">
        <f>'Diesel Scenarios_(X)'!T74</f>
        <v>2.0323017405146704E-7</v>
      </c>
      <c r="AC24" s="361">
        <f>'Diesel Scenarios_(X)'!X75</f>
        <v>2.0323017405146704E-7</v>
      </c>
      <c r="AD24" s="361">
        <f>'Diesel Scenarios_(X)'!Y75</f>
        <v>2.0323017405146704E-7</v>
      </c>
      <c r="AE24" s="361">
        <f>'Diesel Scenarios_(X)'!Z75</f>
        <v>2.0323017405146704E-7</v>
      </c>
      <c r="AF24" s="361">
        <f>'Diesel Scenarios_(X)'!AA75</f>
        <v>2.0323017405146704E-7</v>
      </c>
      <c r="AG24" s="361">
        <v>0</v>
      </c>
      <c r="AH24" s="361">
        <v>0</v>
      </c>
      <c r="AI24" s="361">
        <f>'Diesel Scenarios_(X)'!J140</f>
        <v>5.5426411104945564E-9</v>
      </c>
      <c r="AJ24" s="361">
        <f>'Diesel Scenarios_(X)'!K140</f>
        <v>5.5426411104945564E-9</v>
      </c>
      <c r="AK24" s="361">
        <f>'Diesel Scenarios_(X)'!L140</f>
        <v>5.5426411104945564E-9</v>
      </c>
      <c r="AL24" s="361">
        <f>'Diesel Scenarios_(X)'!Q140</f>
        <v>5.5426411104945564E-9</v>
      </c>
      <c r="AM24" s="361">
        <f>'Diesel Scenarios_(X)'!R140</f>
        <v>5.5426411104945564E-9</v>
      </c>
      <c r="AN24" s="361">
        <f>'Diesel Scenarios_(X)'!S140</f>
        <v>5.5426411104945564E-9</v>
      </c>
      <c r="AO24" s="361">
        <f>'Diesel Scenarios_(X)'!X140</f>
        <v>5.5426411104945564E-9</v>
      </c>
      <c r="AP24" s="361">
        <f>'Diesel Scenarios_(X)'!Y140</f>
        <v>5.5426411104945564E-9</v>
      </c>
      <c r="AQ24" s="361">
        <f>'Diesel Scenarios_(X)'!Z140</f>
        <v>5.5426411104945564E-9</v>
      </c>
      <c r="AR24" s="361">
        <f>'Diesel Scenarios_(X)'!J205</f>
        <v>5.5426411104945564E-9</v>
      </c>
      <c r="AS24" s="361">
        <f>'Diesel Scenarios_(X)'!K205</f>
        <v>5.5426411104945564E-9</v>
      </c>
      <c r="AT24" s="361">
        <f>'Diesel Scenarios_(X)'!L205</f>
        <v>5.5426411104945564E-9</v>
      </c>
      <c r="AU24" s="361">
        <f>'Diesel Scenarios_(X)'!Q205</f>
        <v>5.5426411104945564E-9</v>
      </c>
      <c r="AV24" s="361">
        <f>'Diesel Scenarios_(X)'!R205</f>
        <v>5.5426411104945564E-9</v>
      </c>
      <c r="AW24" s="361">
        <f>'Diesel Scenarios_(X)'!S205</f>
        <v>5.5426411104945564E-9</v>
      </c>
      <c r="AX24" s="361">
        <f>'Diesel Scenarios_(X)'!X205</f>
        <v>5.5426411104945564E-9</v>
      </c>
      <c r="AY24" s="361">
        <f>'Diesel Scenarios_(X)'!Y205</f>
        <v>5.5426411104945564E-9</v>
      </c>
      <c r="AZ24" s="361">
        <f>'Diesel Scenarios_(X)'!Z205</f>
        <v>5.5426411104945564E-9</v>
      </c>
      <c r="BA24" s="361">
        <f>'Diesel Scenarios_(X)'!J270</f>
        <v>5.5426411104945564E-9</v>
      </c>
      <c r="BB24" s="361">
        <f>'Diesel Scenarios_(X)'!K270</f>
        <v>5.5426411104945564E-9</v>
      </c>
      <c r="BC24" s="361">
        <f>'Diesel Scenarios_(X)'!L270</f>
        <v>5.5426411104945564E-9</v>
      </c>
      <c r="BD24" s="361">
        <f>'Diesel Scenarios_(X)'!Q270</f>
        <v>0</v>
      </c>
      <c r="BE24" s="361">
        <f>'Diesel Scenarios_(X)'!X270</f>
        <v>0</v>
      </c>
      <c r="BF24" s="361">
        <f>'Diesel Scenarios_(X)'!R270</f>
        <v>0</v>
      </c>
      <c r="BG24" s="361">
        <f>'Diesel Scenarios_(X)'!Y270</f>
        <v>0</v>
      </c>
      <c r="BH24" s="361">
        <f>'Diesel Scenarios_(X)'!S270</f>
        <v>0</v>
      </c>
      <c r="BI24" s="361">
        <f>'Diesel Scenarios_(X)'!Z270</f>
        <v>0</v>
      </c>
      <c r="BJ24" s="805">
        <f t="shared" si="1"/>
        <v>0</v>
      </c>
      <c r="BK24" s="805">
        <f t="shared" si="2"/>
        <v>0</v>
      </c>
      <c r="BL24" s="805">
        <f t="shared" si="3"/>
        <v>0</v>
      </c>
      <c r="BM24" s="622" t="s">
        <v>866</v>
      </c>
    </row>
    <row r="25" spans="1:66" ht="15" customHeight="1" x14ac:dyDescent="0.25">
      <c r="A25" s="156">
        <v>22</v>
      </c>
      <c r="B25" s="171" t="s">
        <v>273</v>
      </c>
      <c r="C25" s="617">
        <f t="shared" si="0"/>
        <v>0</v>
      </c>
      <c r="D25" s="361">
        <f>'Diesel Scenarios_(X)'!B13</f>
        <v>1.705428033998325E-9</v>
      </c>
      <c r="E25" s="361">
        <f>'Diesel Scenarios_(X)'!C13</f>
        <v>1.705428033998325E-9</v>
      </c>
      <c r="F25" s="361">
        <f>'Diesel Scenarios_(X)'!D13</f>
        <v>1.705428033998325E-9</v>
      </c>
      <c r="G25" s="361">
        <f>'Diesel Scenarios_(X)'!H23</f>
        <v>6.521841040015261E-9</v>
      </c>
      <c r="H25" s="361">
        <f>'Diesel Scenarios_(X)'!I23</f>
        <v>6.521841040015261E-9</v>
      </c>
      <c r="I25" s="361">
        <f>'Diesel Scenarios_(X)'!J23</f>
        <v>6.521841040015261E-9</v>
      </c>
      <c r="J25" s="361">
        <v>0</v>
      </c>
      <c r="K25" s="361">
        <v>0</v>
      </c>
      <c r="L25" s="361">
        <v>0</v>
      </c>
      <c r="M25" s="361">
        <f>'Diesel Scenarios_(X)'!U23</f>
        <v>6.521841040015261E-9</v>
      </c>
      <c r="N25" s="361">
        <f>'Diesel Scenarios_(X)'!V23</f>
        <v>6.521841040015261E-9</v>
      </c>
      <c r="O25" s="361">
        <f>'Diesel Scenarios_(X)'!W23</f>
        <v>6.521841040015261E-9</v>
      </c>
      <c r="P25" s="361">
        <v>0</v>
      </c>
      <c r="Q25" s="361">
        <v>0</v>
      </c>
      <c r="R25" s="361">
        <v>0</v>
      </c>
      <c r="S25" s="361">
        <v>0</v>
      </c>
      <c r="T25" s="361">
        <v>0</v>
      </c>
      <c r="U25" s="361">
        <f>'Diesel Scenarios_(X)'!J78</f>
        <v>2.1348730061292297E-10</v>
      </c>
      <c r="V25" s="361">
        <f>'Diesel Scenarios_(X)'!K78</f>
        <v>2.1348730061292297E-10</v>
      </c>
      <c r="W25" s="361">
        <f>'Diesel Scenarios_(X)'!L78</f>
        <v>2.1348730061292297E-10</v>
      </c>
      <c r="X25" s="361">
        <f>'Diesel Scenarios_(X)'!M78</f>
        <v>2.1348730061292297E-10</v>
      </c>
      <c r="Y25" s="361">
        <f>'Diesel Scenarios_(X)'!Q75</f>
        <v>8.2215843139002579E-9</v>
      </c>
      <c r="Z25" s="361">
        <f>'Diesel Scenarios_(X)'!R75</f>
        <v>8.2215843139002579E-9</v>
      </c>
      <c r="AA25" s="361">
        <f>'Diesel Scenarios_(X)'!S75</f>
        <v>8.2215843139002579E-9</v>
      </c>
      <c r="AB25" s="361">
        <f>'Diesel Scenarios_(X)'!T75</f>
        <v>8.2215843139002579E-9</v>
      </c>
      <c r="AC25" s="361">
        <v>0</v>
      </c>
      <c r="AD25" s="361">
        <v>1</v>
      </c>
      <c r="AE25" s="361">
        <v>2</v>
      </c>
      <c r="AF25" s="361">
        <v>3</v>
      </c>
      <c r="AG25" s="361">
        <v>0</v>
      </c>
      <c r="AH25" s="361">
        <v>0</v>
      </c>
      <c r="AI25" s="361">
        <f>'Diesel Scenarios_(X)'!J141</f>
        <v>0</v>
      </c>
      <c r="AJ25" s="361">
        <f>'Diesel Scenarios_(X)'!K141</f>
        <v>0</v>
      </c>
      <c r="AK25" s="361">
        <f>'Diesel Scenarios_(X)'!L141</f>
        <v>0</v>
      </c>
      <c r="AL25" s="361">
        <f>'Diesel Scenarios_(X)'!Q141</f>
        <v>0</v>
      </c>
      <c r="AM25" s="361">
        <f>'Diesel Scenarios_(X)'!R141</f>
        <v>0</v>
      </c>
      <c r="AN25" s="361">
        <f>'Diesel Scenarios_(X)'!S141</f>
        <v>0</v>
      </c>
      <c r="AO25" s="361">
        <f>'Diesel Scenarios_(X)'!X141</f>
        <v>0</v>
      </c>
      <c r="AP25" s="361">
        <f>'Diesel Scenarios_(X)'!Y141</f>
        <v>0</v>
      </c>
      <c r="AQ25" s="361">
        <f>'Diesel Scenarios_(X)'!Z141</f>
        <v>0</v>
      </c>
      <c r="AR25" s="361">
        <f>'Diesel Scenarios_(X)'!J206</f>
        <v>0</v>
      </c>
      <c r="AS25" s="361">
        <f>'Diesel Scenarios_(X)'!K206</f>
        <v>0</v>
      </c>
      <c r="AT25" s="361">
        <f>'Diesel Scenarios_(X)'!L206</f>
        <v>0</v>
      </c>
      <c r="AU25" s="361">
        <f>'Diesel Scenarios_(X)'!Q206</f>
        <v>0</v>
      </c>
      <c r="AV25" s="361">
        <f>'Diesel Scenarios_(X)'!R206</f>
        <v>0</v>
      </c>
      <c r="AW25" s="361">
        <f>'Diesel Scenarios_(X)'!S206</f>
        <v>0</v>
      </c>
      <c r="AX25" s="361">
        <f>'Diesel Scenarios_(X)'!X206</f>
        <v>0</v>
      </c>
      <c r="AY25" s="361">
        <f>'Diesel Scenarios_(X)'!Y206</f>
        <v>0</v>
      </c>
      <c r="AZ25" s="361">
        <f>'Diesel Scenarios_(X)'!Z206</f>
        <v>0</v>
      </c>
      <c r="BA25" s="361">
        <f>'Diesel Scenarios_(X)'!J271</f>
        <v>0</v>
      </c>
      <c r="BB25" s="361">
        <f>'Diesel Scenarios_(X)'!K271</f>
        <v>0</v>
      </c>
      <c r="BC25" s="361">
        <f>'Diesel Scenarios_(X)'!L271</f>
        <v>0</v>
      </c>
      <c r="BD25" s="361">
        <f>'Diesel Scenarios_(X)'!Q271</f>
        <v>6.5218487961278553E-9</v>
      </c>
      <c r="BE25" s="361">
        <f>'Diesel Scenarios_(X)'!X271</f>
        <v>6.5218487961278553E-9</v>
      </c>
      <c r="BF25" s="361">
        <f>'Diesel Scenarios_(X)'!R271</f>
        <v>6.5218487961278553E-9</v>
      </c>
      <c r="BG25" s="361">
        <f>'Diesel Scenarios_(X)'!Y271</f>
        <v>6.5218487961278553E-9</v>
      </c>
      <c r="BH25" s="361">
        <f>'Diesel Scenarios_(X)'!S271</f>
        <v>1.7054300621820495E-9</v>
      </c>
      <c r="BI25" s="361">
        <f>'Diesel Scenarios_(X)'!Z271</f>
        <v>1.7054300621820495E-9</v>
      </c>
      <c r="BJ25" s="828">
        <f>VLOOKUP(B25,'Tier IV Regulations'!$A$192:$B$221,2,FALSE)</f>
        <v>3.874533030862198E-9</v>
      </c>
      <c r="BK25" s="828">
        <f>VLOOKUP(B25,'Tier IV Regulations'!$A$224:$B$254,2,FALSE)</f>
        <v>3.874533030862198E-9</v>
      </c>
      <c r="BL25" s="828">
        <f>VLOOKUP(B25,'Tier IV Regulations (Trains)'!$A$171:$B$200,2,FALSE)</f>
        <v>3.874533030862198E-9</v>
      </c>
      <c r="BM25" s="622" t="s">
        <v>867</v>
      </c>
    </row>
    <row r="26" spans="1:66" s="156" customFormat="1" ht="15" customHeight="1" x14ac:dyDescent="0.25">
      <c r="A26" s="156">
        <v>23</v>
      </c>
      <c r="B26" s="171" t="s">
        <v>470</v>
      </c>
      <c r="C26" s="617">
        <f t="shared" si="0"/>
        <v>0</v>
      </c>
      <c r="D26" s="361">
        <v>0</v>
      </c>
      <c r="E26" s="361">
        <v>0</v>
      </c>
      <c r="F26" s="361">
        <v>0</v>
      </c>
      <c r="G26" s="361">
        <v>0</v>
      </c>
      <c r="H26" s="361">
        <v>0</v>
      </c>
      <c r="I26" s="361">
        <v>0</v>
      </c>
      <c r="J26" s="361">
        <v>0</v>
      </c>
      <c r="K26" s="361">
        <v>0</v>
      </c>
      <c r="L26" s="361">
        <v>0</v>
      </c>
      <c r="M26" s="361">
        <v>0</v>
      </c>
      <c r="N26" s="361">
        <v>0</v>
      </c>
      <c r="O26" s="361">
        <v>0</v>
      </c>
      <c r="P26" s="361">
        <v>0</v>
      </c>
      <c r="Q26" s="361">
        <v>0</v>
      </c>
      <c r="R26" s="361">
        <v>0</v>
      </c>
      <c r="S26" s="361">
        <v>0</v>
      </c>
      <c r="T26" s="361">
        <v>0</v>
      </c>
      <c r="U26" s="361">
        <v>0</v>
      </c>
      <c r="V26" s="361">
        <v>0</v>
      </c>
      <c r="W26" s="361">
        <v>0</v>
      </c>
      <c r="X26" s="361">
        <v>0</v>
      </c>
      <c r="Y26" s="361">
        <v>0</v>
      </c>
      <c r="Z26" s="361">
        <v>0</v>
      </c>
      <c r="AA26" s="361">
        <v>0</v>
      </c>
      <c r="AB26" s="361">
        <v>0</v>
      </c>
      <c r="AC26" s="361">
        <v>0</v>
      </c>
      <c r="AD26" s="361">
        <v>0</v>
      </c>
      <c r="AE26" s="361">
        <v>0</v>
      </c>
      <c r="AF26" s="361">
        <v>0</v>
      </c>
      <c r="AG26" s="361">
        <v>0</v>
      </c>
      <c r="AH26" s="361">
        <v>0</v>
      </c>
      <c r="AI26" s="361">
        <f>'Diesel Scenarios_(X)'!J142</f>
        <v>5.5426411104945564E-9</v>
      </c>
      <c r="AJ26" s="361">
        <f>'Diesel Scenarios_(X)'!K142</f>
        <v>1.1085282220989113E-8</v>
      </c>
      <c r="AK26" s="361">
        <f>'Diesel Scenarios_(X)'!L142</f>
        <v>1.1085282220989113E-8</v>
      </c>
      <c r="AL26" s="361">
        <f>'Diesel Scenarios_(X)'!Q142</f>
        <v>1.1085282220989113E-8</v>
      </c>
      <c r="AM26" s="361">
        <f>'Diesel Scenarios_(X)'!R142</f>
        <v>1.1085282220989113E-8</v>
      </c>
      <c r="AN26" s="361">
        <f>'Diesel Scenarios_(X)'!S142</f>
        <v>1.1085282220989113E-8</v>
      </c>
      <c r="AO26" s="361">
        <f>'Diesel Scenarios_(X)'!X142</f>
        <v>1.1085282220989113E-8</v>
      </c>
      <c r="AP26" s="361">
        <f>'Diesel Scenarios_(X)'!Y142</f>
        <v>1.1085282220989113E-8</v>
      </c>
      <c r="AQ26" s="361">
        <f>'Diesel Scenarios_(X)'!Z142</f>
        <v>1.1085282220989113E-8</v>
      </c>
      <c r="AR26" s="361">
        <f>'Diesel Scenarios_(X)'!J207</f>
        <v>1.1085282220989113E-8</v>
      </c>
      <c r="AS26" s="361">
        <f>'Diesel Scenarios_(X)'!K207</f>
        <v>1.1085282220989113E-8</v>
      </c>
      <c r="AT26" s="361">
        <f>'Diesel Scenarios_(X)'!L207</f>
        <v>1.1085282220989113E-8</v>
      </c>
      <c r="AU26" s="361">
        <f>'Diesel Scenarios_(X)'!Q207</f>
        <v>1.1085282220989113E-8</v>
      </c>
      <c r="AV26" s="361">
        <f>'Diesel Scenarios_(X)'!R207</f>
        <v>1.1085282220989113E-8</v>
      </c>
      <c r="AW26" s="361">
        <f>'Diesel Scenarios_(X)'!S207</f>
        <v>1.1085282220989113E-8</v>
      </c>
      <c r="AX26" s="361">
        <f>'Diesel Scenarios_(X)'!X207</f>
        <v>1.1085282220989113E-8</v>
      </c>
      <c r="AY26" s="361">
        <f>'Diesel Scenarios_(X)'!Y207</f>
        <v>1.1085282220989113E-8</v>
      </c>
      <c r="AZ26" s="361">
        <f>'Diesel Scenarios_(X)'!Z207</f>
        <v>1.1085282220989113E-8</v>
      </c>
      <c r="BA26" s="361">
        <f>'Diesel Scenarios_(X)'!J272</f>
        <v>1.1085282220989113E-8</v>
      </c>
      <c r="BB26" s="361">
        <f>'Diesel Scenarios_(X)'!K272</f>
        <v>1.1085282220989113E-8</v>
      </c>
      <c r="BC26" s="361">
        <f>'Diesel Scenarios_(X)'!L272</f>
        <v>1.1085282220989113E-8</v>
      </c>
      <c r="BD26" s="361">
        <f>'Diesel Scenarios_(X)'!Q272</f>
        <v>0</v>
      </c>
      <c r="BE26" s="361">
        <f>'Diesel Scenarios_(X)'!X272</f>
        <v>0</v>
      </c>
      <c r="BF26" s="361">
        <f>'Diesel Scenarios_(X)'!R272</f>
        <v>0</v>
      </c>
      <c r="BG26" s="361">
        <f>'Diesel Scenarios_(X)'!Y272</f>
        <v>0</v>
      </c>
      <c r="BH26" s="361">
        <f>'Diesel Scenarios_(X)'!S272</f>
        <v>0</v>
      </c>
      <c r="BI26" s="361">
        <f>'Diesel Scenarios_(X)'!Z272</f>
        <v>0</v>
      </c>
      <c r="BJ26" s="805">
        <f t="shared" si="1"/>
        <v>0</v>
      </c>
      <c r="BK26" s="805">
        <f t="shared" si="2"/>
        <v>0</v>
      </c>
      <c r="BL26" s="805">
        <f t="shared" si="3"/>
        <v>0</v>
      </c>
      <c r="BM26" s="728" t="s">
        <v>1319</v>
      </c>
      <c r="BN26"/>
    </row>
    <row r="27" spans="1:66" ht="15" customHeight="1" x14ac:dyDescent="0.25">
      <c r="A27" s="156">
        <v>24</v>
      </c>
      <c r="B27" s="363" t="s">
        <v>265</v>
      </c>
      <c r="C27" s="617">
        <f>HLOOKUP($C$4,$D$4:$BL$64,A27,FALSE)</f>
        <v>1.1199370203644157E-2</v>
      </c>
      <c r="D27" s="361">
        <f>'Diesel Scenarios_(X)'!B14</f>
        <v>1.8475470368315188E-2</v>
      </c>
      <c r="E27" s="361">
        <f>'Diesel Scenarios_(X)'!C14</f>
        <v>1.8475470368315188E-2</v>
      </c>
      <c r="F27" s="361">
        <f>'Diesel Scenarios_(X)'!D14</f>
        <v>1.8475470368315188E-2</v>
      </c>
      <c r="G27" s="361">
        <f>'Diesel Scenarios_(X)'!H24</f>
        <v>1.8475470368315188E-2</v>
      </c>
      <c r="H27" s="361">
        <f>'Diesel Scenarios_(X)'!I24</f>
        <v>1.8475470368315188E-2</v>
      </c>
      <c r="I27" s="361">
        <f>'Diesel Scenarios_(X)'!J24</f>
        <v>1.8475470368315188E-2</v>
      </c>
      <c r="J27" s="361">
        <f>'Diesel Scenarios_(X)'!N16</f>
        <v>1.8475470368315188E-2</v>
      </c>
      <c r="K27" s="361">
        <f>'Diesel Scenarios_(X)'!O16</f>
        <v>1.8475470368315188E-2</v>
      </c>
      <c r="L27" s="361">
        <f>'Diesel Scenarios_(X)'!P16</f>
        <v>1.8475470368315188E-2</v>
      </c>
      <c r="M27" s="361">
        <f>'Diesel Scenarios_(X)'!U24</f>
        <v>1.8475470368315188E-2</v>
      </c>
      <c r="N27" s="361">
        <f>'Diesel Scenarios_(X)'!V24</f>
        <v>1.8475470368315188E-2</v>
      </c>
      <c r="O27" s="361">
        <f>'Diesel Scenarios_(X)'!W24</f>
        <v>1.8475470368315188E-2</v>
      </c>
      <c r="P27" s="361">
        <f>'Diesel Scenarios_(X)'!B75</f>
        <v>6.096905221544012E-5</v>
      </c>
      <c r="Q27" s="361">
        <f>'Diesel Scenarios_(X)'!C75</f>
        <v>6.096905221544012E-5</v>
      </c>
      <c r="R27" s="361">
        <f>'Diesel Scenarios_(X)'!D75</f>
        <v>6.096905221544012E-5</v>
      </c>
      <c r="S27" s="361">
        <f>'Diesel Scenarios_(X)'!E75</f>
        <v>6.096905221544012E-5</v>
      </c>
      <c r="T27" s="361">
        <f>'Diesel Scenarios_(X)'!F75</f>
        <v>1.4041357479919541E-3</v>
      </c>
      <c r="U27" s="361">
        <f>'Diesel Scenarios_(X)'!J79</f>
        <v>6.096905221544012E-5</v>
      </c>
      <c r="V27" s="361">
        <f>'Diesel Scenarios_(X)'!K79</f>
        <v>6.096905221544012E-5</v>
      </c>
      <c r="W27" s="361">
        <f>'Diesel Scenarios_(X)'!L79</f>
        <v>6.096905221544012E-5</v>
      </c>
      <c r="X27" s="361">
        <f>'Diesel Scenarios_(X)'!M79</f>
        <v>1.4041357479919541E-3</v>
      </c>
      <c r="Y27" s="361">
        <f>'Diesel Scenarios_(X)'!Q76</f>
        <v>6.096905221544012E-5</v>
      </c>
      <c r="Z27" s="361">
        <f>'Diesel Scenarios_(X)'!R76</f>
        <v>6.096905221544012E-5</v>
      </c>
      <c r="AA27" s="361">
        <f>'Diesel Scenarios_(X)'!S76</f>
        <v>6.096905221544012E-5</v>
      </c>
      <c r="AB27" s="361">
        <f>'Diesel Scenarios_(X)'!T76</f>
        <v>1.4041357479919541E-3</v>
      </c>
      <c r="AC27" s="361">
        <f>'Diesel Scenarios_(X)'!X76</f>
        <v>6.096905221544012E-5</v>
      </c>
      <c r="AD27" s="361">
        <f>'Diesel Scenarios_(X)'!Y76</f>
        <v>6.096905221544012E-5</v>
      </c>
      <c r="AE27" s="361">
        <f>'Diesel Scenarios_(X)'!Z76</f>
        <v>6.096905221544012E-5</v>
      </c>
      <c r="AF27" s="361">
        <f>'Diesel Scenarios_(X)'!AA76</f>
        <v>1.4041357479919541E-3</v>
      </c>
      <c r="AG27" s="361">
        <f>'Diesel Scenarios_(X)'!B200</f>
        <v>3.7275542857142852E-3</v>
      </c>
      <c r="AH27" s="361">
        <f>'Diesel Scenarios_(X)'!E200</f>
        <v>1.1199370203644157E-2</v>
      </c>
      <c r="AI27" s="361">
        <f>'Diesel Scenarios_(X)'!J143</f>
        <v>7.1059501416596881E-4</v>
      </c>
      <c r="AJ27" s="361">
        <f>'Diesel Scenarios_(X)'!K143</f>
        <v>7.1059501416596881E-4</v>
      </c>
      <c r="AK27" s="361">
        <f>'Diesel Scenarios_(X)'!L143</f>
        <v>7.1059501416596881E-4</v>
      </c>
      <c r="AL27" s="361">
        <f>'Diesel Scenarios_(X)'!Q143</f>
        <v>7.1059501416596881E-4</v>
      </c>
      <c r="AM27" s="361">
        <f>'Diesel Scenarios_(X)'!R143</f>
        <v>7.1059501416596881E-4</v>
      </c>
      <c r="AN27" s="361">
        <f>'Diesel Scenarios_(X)'!S143</f>
        <v>7.1059501416596881E-4</v>
      </c>
      <c r="AO27" s="361">
        <f>'Diesel Scenarios_(X)'!X143</f>
        <v>7.1059501416596881E-4</v>
      </c>
      <c r="AP27" s="361">
        <f>'Diesel Scenarios_(X)'!Y143</f>
        <v>7.1059501416596881E-4</v>
      </c>
      <c r="AQ27" s="361">
        <f>'Diesel Scenarios_(X)'!Z143</f>
        <v>7.1059501416596881E-4</v>
      </c>
      <c r="AR27" s="361">
        <f>'Diesel Scenarios_(X)'!J208</f>
        <v>7.1059501416596881E-4</v>
      </c>
      <c r="AS27" s="361">
        <f>'Diesel Scenarios_(X)'!K208</f>
        <v>7.1059501416596881E-4</v>
      </c>
      <c r="AT27" s="361">
        <f>'Diesel Scenarios_(X)'!L208</f>
        <v>7.1059501416596881E-4</v>
      </c>
      <c r="AU27" s="361">
        <f>'Diesel Scenarios_(X)'!Q208</f>
        <v>7.1059501416596881E-4</v>
      </c>
      <c r="AV27" s="361">
        <f>'Diesel Scenarios_(X)'!R208</f>
        <v>7.1059501416596881E-4</v>
      </c>
      <c r="AW27" s="361">
        <f>'Diesel Scenarios_(X)'!S208</f>
        <v>7.1059501416596881E-4</v>
      </c>
      <c r="AX27" s="361">
        <f>'Diesel Scenarios_(X)'!X208</f>
        <v>7.1059501416596881E-4</v>
      </c>
      <c r="AY27" s="361">
        <f>'Diesel Scenarios_(X)'!Y208</f>
        <v>7.1059501416596881E-4</v>
      </c>
      <c r="AZ27" s="361">
        <f>'Diesel Scenarios_(X)'!Z208</f>
        <v>7.1059501416596881E-4</v>
      </c>
      <c r="BA27" s="361">
        <f>'Diesel Scenarios_(X)'!J273</f>
        <v>7.1059501416596881E-4</v>
      </c>
      <c r="BB27" s="361">
        <f>'Diesel Scenarios_(X)'!K273</f>
        <v>7.1059501416596881E-4</v>
      </c>
      <c r="BC27" s="361">
        <f>'Diesel Scenarios_(X)'!L273</f>
        <v>7.1059501416596881E-4</v>
      </c>
      <c r="BD27" s="361">
        <f>'Diesel Scenarios_(X)'!Q273</f>
        <v>5.6410256410256415E-3</v>
      </c>
      <c r="BE27" s="361">
        <f>'Diesel Scenarios_(X)'!X273</f>
        <v>5.9459459459459468E-3</v>
      </c>
      <c r="BF27" s="361">
        <f>'Diesel Scenarios_(X)'!R273</f>
        <v>7.1794871794871786E-3</v>
      </c>
      <c r="BG27" s="361">
        <f>'Diesel Scenarios_(X)'!Y273</f>
        <v>7.5675675675675675E-3</v>
      </c>
      <c r="BH27" s="361">
        <f>'Diesel Scenarios_(X)'!S273</f>
        <v>4.8458149779735688E-3</v>
      </c>
      <c r="BI27" s="361">
        <f>'Diesel Scenarios_(X)'!Z273</f>
        <v>5.0691244239631341E-3</v>
      </c>
      <c r="BJ27" s="807">
        <f>'Tier IV Regulations'!B45</f>
        <v>1.5618579882307403E-2</v>
      </c>
      <c r="BK27" s="807">
        <f>'Tier IV Regulations'!B56</f>
        <v>1.5618579882307403E-2</v>
      </c>
      <c r="BL27" s="807">
        <f>'Tier IV Regulations (Trains)'!B35</f>
        <v>9.0107191628696556E-3</v>
      </c>
      <c r="BM27" s="622" t="s">
        <v>868</v>
      </c>
    </row>
    <row r="28" spans="1:66" ht="15" customHeight="1" x14ac:dyDescent="0.25">
      <c r="A28" s="156">
        <v>25</v>
      </c>
      <c r="B28" s="363" t="s">
        <v>320</v>
      </c>
      <c r="C28" s="617">
        <f t="shared" si="0"/>
        <v>3.0763309753483385</v>
      </c>
      <c r="D28" s="361">
        <f>'Diesel Scenarios_(X)'!B32</f>
        <v>3.1989846278210283</v>
      </c>
      <c r="E28" s="361">
        <f>'Diesel Scenarios_(X)'!C32</f>
        <v>3.1989846278210283</v>
      </c>
      <c r="F28" s="361">
        <f>'Diesel Scenarios_(X)'!D32</f>
        <v>3.1989846278210283</v>
      </c>
      <c r="G28" s="361">
        <f>'Diesel Scenarios_(X)'!H49</f>
        <v>3.1989846278210283</v>
      </c>
      <c r="H28" s="361">
        <f>'Diesel Scenarios_(X)'!I49</f>
        <v>3.1989846278210283</v>
      </c>
      <c r="I28" s="361">
        <f>'Diesel Scenarios_(X)'!J49</f>
        <v>3.1989846278210283</v>
      </c>
      <c r="J28" s="361">
        <f>'Diesel Scenarios_(X)'!N33</f>
        <v>3.1989846278210283</v>
      </c>
      <c r="K28" s="361">
        <f>'Diesel Scenarios_(X)'!O33</f>
        <v>3.1989846278210283</v>
      </c>
      <c r="L28" s="361">
        <f>'Diesel Scenarios_(X)'!P33</f>
        <v>3.1989846278210283</v>
      </c>
      <c r="M28" s="361">
        <f>'Diesel Scenarios_(X)'!U48</f>
        <v>3.1989846278210283</v>
      </c>
      <c r="N28" s="361">
        <f>'Diesel Scenarios_(X)'!V48</f>
        <v>3.1989846278210283</v>
      </c>
      <c r="O28" s="361">
        <f>'Diesel Scenarios_(X)'!W48</f>
        <v>3.1989846278210283</v>
      </c>
      <c r="P28" s="361">
        <f>'Diesel Scenarios_(X)'!B96</f>
        <v>3.1989846278210283</v>
      </c>
      <c r="Q28" s="361">
        <f>'Diesel Scenarios_(X)'!C96</f>
        <v>3.1989846278210283</v>
      </c>
      <c r="R28" s="361">
        <f>'Diesel Scenarios_(X)'!D96</f>
        <v>3.1989846278210283</v>
      </c>
      <c r="S28" s="361">
        <f>'Diesel Scenarios_(X)'!E96</f>
        <v>3.1989846278210283</v>
      </c>
      <c r="T28" s="361">
        <f>'Diesel Scenarios_(X)'!F96</f>
        <v>3.1989846278210283</v>
      </c>
      <c r="U28" s="361">
        <f>'Diesel Scenarios_(X)'!J101</f>
        <v>3.1989846278210283</v>
      </c>
      <c r="V28" s="361">
        <f>'Diesel Scenarios_(X)'!K101</f>
        <v>3.1989846278210283</v>
      </c>
      <c r="W28" s="361">
        <f>'Diesel Scenarios_(X)'!L101</f>
        <v>3.1989846278210283</v>
      </c>
      <c r="X28" s="361">
        <f>'Diesel Scenarios_(X)'!M101</f>
        <v>3.1989846278210283</v>
      </c>
      <c r="Y28" s="361">
        <f>'Diesel Scenarios_(X)'!Q97</f>
        <v>3.1989846278210283</v>
      </c>
      <c r="Z28" s="361">
        <f>'Diesel Scenarios_(X)'!R97</f>
        <v>3.1989846278210283</v>
      </c>
      <c r="AA28" s="361">
        <f>'Diesel Scenarios_(X)'!S97</f>
        <v>3.1989846278210283</v>
      </c>
      <c r="AB28" s="361">
        <f>'Diesel Scenarios_(X)'!T97</f>
        <v>3.1989846278210283</v>
      </c>
      <c r="AC28" s="361">
        <f>'Diesel Scenarios_(X)'!X97</f>
        <v>3.1989846278210283</v>
      </c>
      <c r="AD28" s="361">
        <f>'Diesel Scenarios_(X)'!Y97</f>
        <v>3.1989846278210283</v>
      </c>
      <c r="AE28" s="361">
        <f>'Diesel Scenarios_(X)'!Z97</f>
        <v>3.1989846278210283</v>
      </c>
      <c r="AF28" s="361">
        <f>'Diesel Scenarios_(X)'!AA97</f>
        <v>3.1989846278210283</v>
      </c>
      <c r="AG28" s="361">
        <f>'Diesel Scenarios_(X)'!B199</f>
        <v>3.0686431746031748</v>
      </c>
      <c r="AH28" s="361">
        <f>'Diesel Scenarios_(X)'!E199</f>
        <v>3.0763309753483385</v>
      </c>
      <c r="AI28" s="361">
        <f>'Diesel Scenarios_(X)'!J144</f>
        <v>3.1692537631802202</v>
      </c>
      <c r="AJ28" s="361">
        <f>'Diesel Scenarios_(X)'!K144</f>
        <v>3.1692537631802202</v>
      </c>
      <c r="AK28" s="361">
        <f>'Diesel Scenarios_(X)'!L144</f>
        <v>3.1692537631802202</v>
      </c>
      <c r="AL28" s="361">
        <f>'Diesel Scenarios_(X)'!Q144</f>
        <v>3.1692537631802202</v>
      </c>
      <c r="AM28" s="361">
        <f>'Diesel Scenarios_(X)'!R144</f>
        <v>3.1692537631802202</v>
      </c>
      <c r="AN28" s="361">
        <f>'Diesel Scenarios_(X)'!S144</f>
        <v>3.1692537631802202</v>
      </c>
      <c r="AO28" s="361">
        <f>'Diesel Scenarios_(X)'!X144</f>
        <v>3.1692537631802202</v>
      </c>
      <c r="AP28" s="361">
        <f>'Diesel Scenarios_(X)'!Y144</f>
        <v>3.1692537631802202</v>
      </c>
      <c r="AQ28" s="361">
        <f>'Diesel Scenarios_(X)'!Z144</f>
        <v>3.1692537631802202</v>
      </c>
      <c r="AR28" s="361">
        <f>'Diesel Scenarios_(X)'!J209</f>
        <v>3.1692537631802202</v>
      </c>
      <c r="AS28" s="361">
        <f>'Diesel Scenarios_(X)'!K209</f>
        <v>3.1692537631802202</v>
      </c>
      <c r="AT28" s="361">
        <f>'Diesel Scenarios_(X)'!L209</f>
        <v>3.1692537631802202</v>
      </c>
      <c r="AU28" s="361">
        <f>'Diesel Scenarios_(X)'!Q209</f>
        <v>3.1692537631802202</v>
      </c>
      <c r="AV28" s="361">
        <f>'Diesel Scenarios_(X)'!R209</f>
        <v>3.1692537631802202</v>
      </c>
      <c r="AW28" s="361">
        <f>'Diesel Scenarios_(X)'!S209</f>
        <v>3.1692537631802202</v>
      </c>
      <c r="AX28" s="361">
        <f>'Diesel Scenarios_(X)'!X209</f>
        <v>3.1692537631802202</v>
      </c>
      <c r="AY28" s="361">
        <f>'Diesel Scenarios_(X)'!Y209</f>
        <v>3.1692537631802202</v>
      </c>
      <c r="AZ28" s="361">
        <f>'Diesel Scenarios_(X)'!Z209</f>
        <v>3.1692537631802202</v>
      </c>
      <c r="BA28" s="361">
        <f>'Diesel Scenarios_(X)'!J274</f>
        <v>3.1692537631802202</v>
      </c>
      <c r="BB28" s="361">
        <f>'Diesel Scenarios_(X)'!K274</f>
        <v>3.1692537631802202</v>
      </c>
      <c r="BC28" s="361">
        <f>'Diesel Scenarios_(X)'!L274</f>
        <v>3.1692537631802202</v>
      </c>
      <c r="BD28" s="361">
        <f>'Diesel Scenarios_(X)'!Q274</f>
        <v>3.4358974358974357</v>
      </c>
      <c r="BE28" s="361">
        <f>'Diesel Scenarios_(X)'!X274</f>
        <v>3.4594594594594597</v>
      </c>
      <c r="BF28" s="361">
        <f>'Diesel Scenarios_(X)'!R274</f>
        <v>3.1794871794871793</v>
      </c>
      <c r="BG28" s="361">
        <f>'Diesel Scenarios_(X)'!Y274</f>
        <v>3.1351351351351351</v>
      </c>
      <c r="BH28" s="361">
        <f>'Diesel Scenarios_(X)'!S274</f>
        <v>3.1695114327669396</v>
      </c>
      <c r="BI28" s="361">
        <f>'Diesel Scenarios_(X)'!Z274</f>
        <v>3.157905200789993</v>
      </c>
      <c r="BJ28" s="807">
        <f>'Tier IV Regulations'!B52</f>
        <v>3.1873708684011381</v>
      </c>
      <c r="BK28" s="807">
        <f>'Tier IV Regulations'!B63</f>
        <v>3.1873708684011381</v>
      </c>
      <c r="BL28" s="807">
        <f>'Tier IV Regulations (Trains)'!B42</f>
        <v>3.1873708684011381</v>
      </c>
      <c r="BM28" s="622" t="s">
        <v>869</v>
      </c>
    </row>
    <row r="29" spans="1:66" ht="15" customHeight="1" x14ac:dyDescent="0.25">
      <c r="A29" s="156">
        <v>26</v>
      </c>
      <c r="B29" s="171" t="s">
        <v>993</v>
      </c>
      <c r="C29" s="617">
        <f t="shared" si="0"/>
        <v>0</v>
      </c>
      <c r="D29" s="361">
        <v>0</v>
      </c>
      <c r="E29" s="361">
        <v>0</v>
      </c>
      <c r="F29" s="361">
        <v>0</v>
      </c>
      <c r="G29" s="361">
        <f>'Diesel Scenarios_(X)'!H25</f>
        <v>1.0771199224727754E-8</v>
      </c>
      <c r="H29" s="361">
        <f>'Diesel Scenarios_(X)'!I25</f>
        <v>1.0771199224727754E-8</v>
      </c>
      <c r="I29" s="361">
        <f>'Diesel Scenarios_(X)'!J25</f>
        <v>1.0771199224727754E-8</v>
      </c>
      <c r="J29" s="361">
        <v>0</v>
      </c>
      <c r="K29" s="361">
        <v>0</v>
      </c>
      <c r="L29" s="361">
        <v>0</v>
      </c>
      <c r="M29" s="361">
        <f>'Diesel Scenarios_(X)'!U25</f>
        <v>1.0771199224727754E-8</v>
      </c>
      <c r="N29" s="361">
        <f>'Diesel Scenarios_(X)'!V25</f>
        <v>1.0771199224727754E-8</v>
      </c>
      <c r="O29" s="361">
        <f>'Diesel Scenarios_(X)'!W25</f>
        <v>1.0771199224727754E-8</v>
      </c>
      <c r="P29" s="361">
        <v>0</v>
      </c>
      <c r="Q29" s="361">
        <v>0</v>
      </c>
      <c r="R29" s="361">
        <v>0</v>
      </c>
      <c r="S29" s="361">
        <v>0</v>
      </c>
      <c r="T29" s="361">
        <v>0</v>
      </c>
      <c r="U29" s="361">
        <v>0</v>
      </c>
      <c r="V29" s="361">
        <v>0</v>
      </c>
      <c r="W29" s="361">
        <v>0</v>
      </c>
      <c r="X29" s="361">
        <v>0</v>
      </c>
      <c r="Y29" s="361">
        <v>0</v>
      </c>
      <c r="Z29" s="361">
        <v>0</v>
      </c>
      <c r="AA29" s="361">
        <v>0</v>
      </c>
      <c r="AB29" s="361">
        <v>0</v>
      </c>
      <c r="AC29" s="361">
        <v>0</v>
      </c>
      <c r="AD29" s="361">
        <v>0</v>
      </c>
      <c r="AE29" s="361">
        <v>0</v>
      </c>
      <c r="AF29" s="361">
        <v>0</v>
      </c>
      <c r="AG29" s="361">
        <v>0</v>
      </c>
      <c r="AH29" s="361">
        <v>0</v>
      </c>
      <c r="AI29" s="361">
        <f>'Diesel Scenarios_(X)'!J145</f>
        <v>0</v>
      </c>
      <c r="AJ29" s="361">
        <f>'Diesel Scenarios_(X)'!K145</f>
        <v>0</v>
      </c>
      <c r="AK29" s="361">
        <f>'Diesel Scenarios_(X)'!L145</f>
        <v>0</v>
      </c>
      <c r="AL29" s="361">
        <f>'Diesel Scenarios_(X)'!Q145</f>
        <v>0</v>
      </c>
      <c r="AM29" s="361">
        <f>'Diesel Scenarios_(X)'!R145</f>
        <v>0</v>
      </c>
      <c r="AN29" s="361">
        <f>'Diesel Scenarios_(X)'!S145</f>
        <v>0</v>
      </c>
      <c r="AO29" s="361">
        <f>'Diesel Scenarios_(X)'!X145</f>
        <v>0</v>
      </c>
      <c r="AP29" s="361">
        <f>'Diesel Scenarios_(X)'!Y145</f>
        <v>0</v>
      </c>
      <c r="AQ29" s="361">
        <f>'Diesel Scenarios_(X)'!Z145</f>
        <v>0</v>
      </c>
      <c r="AR29" s="361">
        <f>'Diesel Scenarios_(X)'!J210</f>
        <v>0</v>
      </c>
      <c r="AS29" s="361">
        <f>'Diesel Scenarios_(X)'!K210</f>
        <v>0</v>
      </c>
      <c r="AT29" s="361">
        <f>'Diesel Scenarios_(X)'!L210</f>
        <v>0</v>
      </c>
      <c r="AU29" s="361">
        <f>'Diesel Scenarios_(X)'!Q210</f>
        <v>0</v>
      </c>
      <c r="AV29" s="361">
        <f>'Diesel Scenarios_(X)'!R210</f>
        <v>0</v>
      </c>
      <c r="AW29" s="361">
        <f>'Diesel Scenarios_(X)'!S210</f>
        <v>0</v>
      </c>
      <c r="AX29" s="361">
        <f>'Diesel Scenarios_(X)'!X210</f>
        <v>0</v>
      </c>
      <c r="AY29" s="361">
        <f>'Diesel Scenarios_(X)'!Y210</f>
        <v>0</v>
      </c>
      <c r="AZ29" s="361">
        <f>'Diesel Scenarios_(X)'!Z210</f>
        <v>0</v>
      </c>
      <c r="BA29" s="361">
        <f>'Diesel Scenarios_(X)'!J275</f>
        <v>0</v>
      </c>
      <c r="BB29" s="361">
        <f>'Diesel Scenarios_(X)'!K275</f>
        <v>0</v>
      </c>
      <c r="BC29" s="361">
        <f>'Diesel Scenarios_(X)'!L275</f>
        <v>0</v>
      </c>
      <c r="BD29" s="361">
        <f>'Diesel Scenarios_(X)'!Q275</f>
        <v>1.0771212034398129E-8</v>
      </c>
      <c r="BE29" s="361">
        <f>'Diesel Scenarios_(X)'!X275</f>
        <v>1.0771212034398129E-8</v>
      </c>
      <c r="BF29" s="361">
        <f>'Diesel Scenarios_(X)'!R275</f>
        <v>1.0771212034398129E-8</v>
      </c>
      <c r="BG29" s="361">
        <f>'Diesel Scenarios_(X)'!Y275</f>
        <v>1.0771212034398129E-8</v>
      </c>
      <c r="BH29" s="361">
        <f>'Diesel Scenarios_(X)'!S275</f>
        <v>0</v>
      </c>
      <c r="BI29" s="361">
        <f>'Diesel Scenarios_(X)'!Z275</f>
        <v>0</v>
      </c>
      <c r="BJ29" s="828">
        <f>VLOOKUP(B29,'Tier IV Regulations'!$A$192:$B$221,2,FALSE)</f>
        <v>6.3990163087610811E-9</v>
      </c>
      <c r="BK29" s="828">
        <f>VLOOKUP(B29,'Tier IV Regulations'!$A$224:$B$254,2,FALSE)</f>
        <v>6.3990163087610811E-9</v>
      </c>
      <c r="BL29" s="828">
        <f>VLOOKUP(B29,'Tier IV Regulations (Trains)'!$A$171:$B$200,2,FALSE)</f>
        <v>6.3990163087610811E-9</v>
      </c>
      <c r="BM29" s="622" t="s">
        <v>870</v>
      </c>
    </row>
    <row r="30" spans="1:66" ht="15" customHeight="1" x14ac:dyDescent="0.25">
      <c r="A30" s="156">
        <v>27</v>
      </c>
      <c r="B30" s="171" t="s">
        <v>994</v>
      </c>
      <c r="C30" s="617">
        <f t="shared" si="0"/>
        <v>0</v>
      </c>
      <c r="D30" s="361">
        <f>'Diesel Scenarios_(X)'!B15</f>
        <v>4.363053386979048E-7</v>
      </c>
      <c r="E30" s="361">
        <f>'Diesel Scenarios_(X)'!C15</f>
        <v>4.363053386979048E-7</v>
      </c>
      <c r="F30" s="361">
        <f>'Diesel Scenarios_(X)'!D15</f>
        <v>4.363053386979048E-7</v>
      </c>
      <c r="G30" s="361">
        <v>0</v>
      </c>
      <c r="H30" s="361">
        <v>0</v>
      </c>
      <c r="I30" s="361">
        <v>0</v>
      </c>
      <c r="J30" s="361">
        <v>0</v>
      </c>
      <c r="K30" s="361">
        <v>0</v>
      </c>
      <c r="L30" s="361">
        <v>0</v>
      </c>
      <c r="M30" s="361">
        <v>0</v>
      </c>
      <c r="N30" s="361">
        <v>0</v>
      </c>
      <c r="O30" s="361">
        <v>0</v>
      </c>
      <c r="P30" s="361">
        <v>0</v>
      </c>
      <c r="Q30" s="361">
        <v>0</v>
      </c>
      <c r="R30" s="361">
        <v>0</v>
      </c>
      <c r="S30" s="361">
        <v>0</v>
      </c>
      <c r="T30" s="361">
        <v>0</v>
      </c>
      <c r="U30" s="361">
        <v>0</v>
      </c>
      <c r="V30" s="361">
        <v>0</v>
      </c>
      <c r="W30" s="361">
        <v>0</v>
      </c>
      <c r="X30" s="361">
        <v>0</v>
      </c>
      <c r="Y30" s="361">
        <v>0</v>
      </c>
      <c r="Z30" s="361">
        <v>0</v>
      </c>
      <c r="AA30" s="361">
        <v>0</v>
      </c>
      <c r="AB30" s="361">
        <v>0</v>
      </c>
      <c r="AC30" s="361">
        <v>0</v>
      </c>
      <c r="AD30" s="361">
        <v>0</v>
      </c>
      <c r="AE30" s="361">
        <v>0</v>
      </c>
      <c r="AF30" s="361">
        <v>0</v>
      </c>
      <c r="AG30" s="361">
        <v>0</v>
      </c>
      <c r="AH30" s="361">
        <v>0</v>
      </c>
      <c r="AI30" s="361">
        <f>'Diesel Scenarios_(X)'!J146</f>
        <v>0</v>
      </c>
      <c r="AJ30" s="361">
        <f>'Diesel Scenarios_(X)'!K146</f>
        <v>0</v>
      </c>
      <c r="AK30" s="361">
        <f>'Diesel Scenarios_(X)'!L146</f>
        <v>0</v>
      </c>
      <c r="AL30" s="361">
        <f>'Diesel Scenarios_(X)'!Q146</f>
        <v>0</v>
      </c>
      <c r="AM30" s="361">
        <f>'Diesel Scenarios_(X)'!R146</f>
        <v>0</v>
      </c>
      <c r="AN30" s="361">
        <f>'Diesel Scenarios_(X)'!S146</f>
        <v>0</v>
      </c>
      <c r="AO30" s="361">
        <f>'Diesel Scenarios_(X)'!X146</f>
        <v>0</v>
      </c>
      <c r="AP30" s="361">
        <f>'Diesel Scenarios_(X)'!Y146</f>
        <v>0</v>
      </c>
      <c r="AQ30" s="361">
        <f>'Diesel Scenarios_(X)'!Z146</f>
        <v>0</v>
      </c>
      <c r="AR30" s="361">
        <f>'Diesel Scenarios_(X)'!J211</f>
        <v>0</v>
      </c>
      <c r="AS30" s="361">
        <f>'Diesel Scenarios_(X)'!K211</f>
        <v>0</v>
      </c>
      <c r="AT30" s="361">
        <f>'Diesel Scenarios_(X)'!L211</f>
        <v>0</v>
      </c>
      <c r="AU30" s="361">
        <f>'Diesel Scenarios_(X)'!Q211</f>
        <v>0</v>
      </c>
      <c r="AV30" s="361">
        <f>'Diesel Scenarios_(X)'!R211</f>
        <v>0</v>
      </c>
      <c r="AW30" s="361">
        <f>'Diesel Scenarios_(X)'!S211</f>
        <v>0</v>
      </c>
      <c r="AX30" s="361">
        <f>'Diesel Scenarios_(X)'!X211</f>
        <v>0</v>
      </c>
      <c r="AY30" s="361">
        <f>'Diesel Scenarios_(X)'!Y211</f>
        <v>0</v>
      </c>
      <c r="AZ30" s="361">
        <f>'Diesel Scenarios_(X)'!Z211</f>
        <v>0</v>
      </c>
      <c r="BA30" s="361">
        <f>'Diesel Scenarios_(X)'!J276</f>
        <v>0</v>
      </c>
      <c r="BB30" s="361">
        <f>'Diesel Scenarios_(X)'!K276</f>
        <v>0</v>
      </c>
      <c r="BC30" s="361">
        <f>'Diesel Scenarios_(X)'!L276</f>
        <v>0</v>
      </c>
      <c r="BD30" s="361">
        <f>'Diesel Scenarios_(X)'!Q276</f>
        <v>0</v>
      </c>
      <c r="BE30" s="361">
        <f>'Diesel Scenarios_(X)'!X276</f>
        <v>0</v>
      </c>
      <c r="BF30" s="361">
        <f>'Diesel Scenarios_(X)'!R276</f>
        <v>0</v>
      </c>
      <c r="BG30" s="361">
        <f>'Diesel Scenarios_(X)'!Y276</f>
        <v>0</v>
      </c>
      <c r="BH30" s="361">
        <f>'Diesel Scenarios_(X)'!S276</f>
        <v>4.363058575749077E-7</v>
      </c>
      <c r="BI30" s="361">
        <f>'Diesel Scenarios_(X)'!Z276</f>
        <v>4.363058575749077E-7</v>
      </c>
      <c r="BJ30" s="828">
        <f>VLOOKUP(B30,'Tier IV Regulations'!$A$192:$B$221,2,FALSE)</f>
        <v>0</v>
      </c>
      <c r="BK30" s="828">
        <f>VLOOKUP(B30,'Tier IV Regulations'!$A$224:$B$254,2,FALSE)</f>
        <v>0</v>
      </c>
      <c r="BL30" s="828">
        <f>VLOOKUP(B30,'Tier IV Regulations (Trains)'!$A$171:$B$200,2,FALSE)</f>
        <v>0</v>
      </c>
      <c r="BM30" s="622" t="s">
        <v>871</v>
      </c>
    </row>
    <row r="31" spans="1:66" ht="15" customHeight="1" x14ac:dyDescent="0.25">
      <c r="A31" s="156">
        <v>28</v>
      </c>
      <c r="B31" s="171" t="s">
        <v>996</v>
      </c>
      <c r="C31" s="617">
        <f t="shared" si="0"/>
        <v>0</v>
      </c>
      <c r="D31" s="361">
        <f>'Diesel Scenarios_(X)'!B16</f>
        <v>1.8617589371148383E-8</v>
      </c>
      <c r="E31" s="361">
        <f>'Diesel Scenarios_(X)'!C16</f>
        <v>1.8617589371148383E-8</v>
      </c>
      <c r="F31" s="361">
        <f>'Diesel Scenarios_(X)'!D16</f>
        <v>1.8617589371148383E-8</v>
      </c>
      <c r="G31" s="361">
        <f>'Diesel Scenarios_(X)'!H26</f>
        <v>1.4059832950287859E-7</v>
      </c>
      <c r="H31" s="361">
        <f>'Diesel Scenarios_(X)'!I26</f>
        <v>1.4059832950287859E-7</v>
      </c>
      <c r="I31" s="361">
        <f>'Diesel Scenarios_(X)'!J26</f>
        <v>1.4059832950287859E-7</v>
      </c>
      <c r="J31" s="361">
        <f>'Diesel Scenarios_(X)'!N17</f>
        <v>2.3463847367760289E-7</v>
      </c>
      <c r="K31" s="361">
        <f>'Diesel Scenarios_(X)'!O17</f>
        <v>2.3463847367760289E-7</v>
      </c>
      <c r="L31" s="361">
        <f>'Diesel Scenarios_(X)'!P17</f>
        <v>2.3463847367760289E-7</v>
      </c>
      <c r="M31" s="361">
        <f>'Diesel Scenarios_(X)'!U26</f>
        <v>1.4059832950287859E-7</v>
      </c>
      <c r="N31" s="361">
        <f>'Diesel Scenarios_(X)'!V26</f>
        <v>1.4059832950287859E-7</v>
      </c>
      <c r="O31" s="361">
        <f>'Diesel Scenarios_(X)'!W26</f>
        <v>1.4059832950287859E-7</v>
      </c>
      <c r="P31" s="361">
        <v>0</v>
      </c>
      <c r="Q31" s="361">
        <v>0</v>
      </c>
      <c r="R31" s="361">
        <v>0</v>
      </c>
      <c r="S31" s="361">
        <v>0</v>
      </c>
      <c r="T31" s="361">
        <v>0</v>
      </c>
      <c r="U31" s="361">
        <f>'Diesel Scenarios_(X)'!J80</f>
        <v>1.1148781254230421E-9</v>
      </c>
      <c r="V31" s="361">
        <f>'Diesel Scenarios_(X)'!K80</f>
        <v>1.1148781254230421E-9</v>
      </c>
      <c r="W31" s="361">
        <f>'Diesel Scenarios_(X)'!L80</f>
        <v>1.1148781254230421E-9</v>
      </c>
      <c r="X31" s="361">
        <f>'Diesel Scenarios_(X)'!M80</f>
        <v>1.1148781254230421E-9</v>
      </c>
      <c r="Y31" s="361">
        <v>0</v>
      </c>
      <c r="Z31" s="361">
        <v>0</v>
      </c>
      <c r="AA31" s="361">
        <v>0</v>
      </c>
      <c r="AB31" s="361">
        <v>0</v>
      </c>
      <c r="AC31" s="361">
        <v>0</v>
      </c>
      <c r="AD31" s="361">
        <v>0</v>
      </c>
      <c r="AE31" s="361">
        <v>0</v>
      </c>
      <c r="AF31" s="361">
        <v>0</v>
      </c>
      <c r="AG31" s="361">
        <v>0</v>
      </c>
      <c r="AH31" s="361">
        <v>0</v>
      </c>
      <c r="AI31" s="361">
        <f>'Diesel Scenarios_(X)'!J147</f>
        <v>0</v>
      </c>
      <c r="AJ31" s="361">
        <f>'Diesel Scenarios_(X)'!K147</f>
        <v>0</v>
      </c>
      <c r="AK31" s="361">
        <f>'Diesel Scenarios_(X)'!L147</f>
        <v>0</v>
      </c>
      <c r="AL31" s="361">
        <f>'Diesel Scenarios_(X)'!Q147</f>
        <v>0</v>
      </c>
      <c r="AM31" s="361">
        <f>'Diesel Scenarios_(X)'!R147</f>
        <v>0</v>
      </c>
      <c r="AN31" s="361">
        <f>'Diesel Scenarios_(X)'!S147</f>
        <v>0</v>
      </c>
      <c r="AO31" s="361">
        <f>'Diesel Scenarios_(X)'!X147</f>
        <v>0</v>
      </c>
      <c r="AP31" s="361">
        <f>'Diesel Scenarios_(X)'!Y147</f>
        <v>0</v>
      </c>
      <c r="AQ31" s="361">
        <f>'Diesel Scenarios_(X)'!Z147</f>
        <v>0</v>
      </c>
      <c r="AR31" s="361">
        <f>'Diesel Scenarios_(X)'!J212</f>
        <v>0</v>
      </c>
      <c r="AS31" s="361">
        <f>'Diesel Scenarios_(X)'!K212</f>
        <v>0</v>
      </c>
      <c r="AT31" s="361">
        <f>'Diesel Scenarios_(X)'!L212</f>
        <v>0</v>
      </c>
      <c r="AU31" s="361">
        <f>'Diesel Scenarios_(X)'!Q212</f>
        <v>0</v>
      </c>
      <c r="AV31" s="361">
        <f>'Diesel Scenarios_(X)'!R212</f>
        <v>0</v>
      </c>
      <c r="AW31" s="361">
        <f>'Diesel Scenarios_(X)'!S212</f>
        <v>0</v>
      </c>
      <c r="AX31" s="361">
        <f>'Diesel Scenarios_(X)'!X212</f>
        <v>0</v>
      </c>
      <c r="AY31" s="361">
        <f>'Diesel Scenarios_(X)'!Y212</f>
        <v>0</v>
      </c>
      <c r="AZ31" s="361">
        <f>'Diesel Scenarios_(X)'!Z212</f>
        <v>0</v>
      </c>
      <c r="BA31" s="361">
        <f>'Diesel Scenarios_(X)'!J277</f>
        <v>0</v>
      </c>
      <c r="BB31" s="361">
        <f>'Diesel Scenarios_(X)'!K277</f>
        <v>0</v>
      </c>
      <c r="BC31" s="361">
        <f>'Diesel Scenarios_(X)'!L277</f>
        <v>0</v>
      </c>
      <c r="BD31" s="361">
        <f>'Diesel Scenarios_(X)'!Q277</f>
        <v>1.4059849670972517E-7</v>
      </c>
      <c r="BE31" s="361">
        <f>'Diesel Scenarios_(X)'!X277</f>
        <v>1.4059849670972517E-7</v>
      </c>
      <c r="BF31" s="361">
        <f>'Diesel Scenarios_(X)'!R277</f>
        <v>1.4059849670972517E-7</v>
      </c>
      <c r="BG31" s="361">
        <f>'Diesel Scenarios_(X)'!Y277</f>
        <v>1.4059849670972517E-7</v>
      </c>
      <c r="BH31" s="361">
        <f>'Diesel Scenarios_(X)'!S277</f>
        <v>1.8617611512154048E-8</v>
      </c>
      <c r="BI31" s="361">
        <f>'Diesel Scenarios_(X)'!Z277</f>
        <v>1.8617611512154048E-8</v>
      </c>
      <c r="BJ31" s="828">
        <f>VLOOKUP(B31,'Tier IV Regulations'!$A$192:$B$221,2,FALSE)</f>
        <v>8.3527468455697831E-8</v>
      </c>
      <c r="BK31" s="828">
        <f>VLOOKUP(B31,'Tier IV Regulations'!$A$224:$B$254,2,FALSE)</f>
        <v>8.3527468455697831E-8</v>
      </c>
      <c r="BL31" s="828">
        <f>VLOOKUP(B31,'Tier IV Regulations (Trains)'!$A$171:$B$200,2,FALSE)</f>
        <v>8.3527468455697831E-8</v>
      </c>
      <c r="BM31" s="622" t="s">
        <v>872</v>
      </c>
    </row>
    <row r="32" spans="1:66" ht="15" customHeight="1" x14ac:dyDescent="0.25">
      <c r="A32" s="156">
        <v>29</v>
      </c>
      <c r="B32" s="171" t="s">
        <v>995</v>
      </c>
      <c r="C32" s="617">
        <f t="shared" si="0"/>
        <v>0</v>
      </c>
      <c r="D32" s="361">
        <v>0</v>
      </c>
      <c r="E32" s="361">
        <v>0</v>
      </c>
      <c r="F32" s="361">
        <v>0</v>
      </c>
      <c r="G32" s="361">
        <f>'Diesel Scenarios_(X)'!H27</f>
        <v>5.394837347548034E-7</v>
      </c>
      <c r="H32" s="361">
        <f>'Diesel Scenarios_(X)'!I27</f>
        <v>5.394837347548034E-7</v>
      </c>
      <c r="I32" s="361">
        <f>'Diesel Scenarios_(X)'!J27</f>
        <v>5.394837347548034E-7</v>
      </c>
      <c r="J32" s="361">
        <v>0</v>
      </c>
      <c r="K32" s="361">
        <v>0</v>
      </c>
      <c r="L32" s="361">
        <v>0</v>
      </c>
      <c r="M32" s="361">
        <f>'Diesel Scenarios_(X)'!U27</f>
        <v>5.394837347548034E-7</v>
      </c>
      <c r="N32" s="361">
        <f>'Diesel Scenarios_(X)'!V27</f>
        <v>5.394837347548034E-7</v>
      </c>
      <c r="O32" s="361">
        <f>'Diesel Scenarios_(X)'!W27</f>
        <v>5.394837347548034E-7</v>
      </c>
      <c r="P32" s="361">
        <v>0</v>
      </c>
      <c r="Q32" s="361">
        <v>0</v>
      </c>
      <c r="R32" s="361">
        <v>0</v>
      </c>
      <c r="S32" s="361">
        <v>0</v>
      </c>
      <c r="T32" s="361">
        <v>0</v>
      </c>
      <c r="U32" s="361">
        <v>0</v>
      </c>
      <c r="V32" s="361">
        <v>0</v>
      </c>
      <c r="W32" s="361">
        <v>0</v>
      </c>
      <c r="X32" s="361">
        <v>0</v>
      </c>
      <c r="Y32" s="361">
        <v>0</v>
      </c>
      <c r="Z32" s="361">
        <v>0</v>
      </c>
      <c r="AA32" s="361">
        <v>0</v>
      </c>
      <c r="AB32" s="361">
        <v>0</v>
      </c>
      <c r="AC32" s="361">
        <v>0</v>
      </c>
      <c r="AD32" s="361">
        <v>0</v>
      </c>
      <c r="AE32" s="361">
        <v>0</v>
      </c>
      <c r="AF32" s="361">
        <v>0</v>
      </c>
      <c r="AG32" s="361">
        <v>0</v>
      </c>
      <c r="AH32" s="361">
        <v>0</v>
      </c>
      <c r="AI32" s="361">
        <f>'Diesel Scenarios_(X)'!J148</f>
        <v>0</v>
      </c>
      <c r="AJ32" s="361">
        <f>'Diesel Scenarios_(X)'!K148</f>
        <v>0</v>
      </c>
      <c r="AK32" s="361">
        <f>'Diesel Scenarios_(X)'!L148</f>
        <v>0</v>
      </c>
      <c r="AL32" s="361">
        <f>'Diesel Scenarios_(X)'!Q148</f>
        <v>0</v>
      </c>
      <c r="AM32" s="361">
        <f>'Diesel Scenarios_(X)'!R148</f>
        <v>0</v>
      </c>
      <c r="AN32" s="361">
        <f>'Diesel Scenarios_(X)'!S148</f>
        <v>0</v>
      </c>
      <c r="AO32" s="361">
        <f>'Diesel Scenarios_(X)'!X148</f>
        <v>0</v>
      </c>
      <c r="AP32" s="361">
        <f>'Diesel Scenarios_(X)'!Y148</f>
        <v>0</v>
      </c>
      <c r="AQ32" s="361">
        <f>'Diesel Scenarios_(X)'!Z148</f>
        <v>0</v>
      </c>
      <c r="AR32" s="361">
        <f>'Diesel Scenarios_(X)'!J213</f>
        <v>0</v>
      </c>
      <c r="AS32" s="361">
        <f>'Diesel Scenarios_(X)'!K213</f>
        <v>0</v>
      </c>
      <c r="AT32" s="361">
        <f>'Diesel Scenarios_(X)'!L213</f>
        <v>0</v>
      </c>
      <c r="AU32" s="361">
        <f>'Diesel Scenarios_(X)'!Q213</f>
        <v>0</v>
      </c>
      <c r="AV32" s="361">
        <f>'Diesel Scenarios_(X)'!R213</f>
        <v>0</v>
      </c>
      <c r="AW32" s="361">
        <f>'Diesel Scenarios_(X)'!S213</f>
        <v>0</v>
      </c>
      <c r="AX32" s="361">
        <f>'Diesel Scenarios_(X)'!X213</f>
        <v>0</v>
      </c>
      <c r="AY32" s="361">
        <f>'Diesel Scenarios_(X)'!Y213</f>
        <v>0</v>
      </c>
      <c r="AZ32" s="361">
        <f>'Diesel Scenarios_(X)'!Z213</f>
        <v>0</v>
      </c>
      <c r="BA32" s="361">
        <f>'Diesel Scenarios_(X)'!J278</f>
        <v>0</v>
      </c>
      <c r="BB32" s="361">
        <f>'Diesel Scenarios_(X)'!K278</f>
        <v>0</v>
      </c>
      <c r="BC32" s="361">
        <f>'Diesel Scenarios_(X)'!L278</f>
        <v>0</v>
      </c>
      <c r="BD32" s="361">
        <f>'Diesel Scenarios_(X)'!Q278</f>
        <v>5.394843763369217E-7</v>
      </c>
      <c r="BE32" s="361">
        <f>'Diesel Scenarios_(X)'!X278</f>
        <v>5.394843763369217E-7</v>
      </c>
      <c r="BF32" s="361">
        <f>'Diesel Scenarios_(X)'!R278</f>
        <v>5.394843763369217E-7</v>
      </c>
      <c r="BG32" s="361">
        <f>'Diesel Scenarios_(X)'!Y278</f>
        <v>5.394843763369217E-7</v>
      </c>
      <c r="BH32" s="361">
        <f>'Diesel Scenarios_(X)'!S278</f>
        <v>0</v>
      </c>
      <c r="BI32" s="361">
        <f>'Diesel Scenarios_(X)'!Z278</f>
        <v>0</v>
      </c>
      <c r="BJ32" s="828">
        <f>VLOOKUP(B32,'Tier IV Regulations'!$A$192:$B$221,2,FALSE)</f>
        <v>3.2049961615064076E-7</v>
      </c>
      <c r="BK32" s="828">
        <f>VLOOKUP(B32,'Tier IV Regulations'!$A$224:$B$254,2,FALSE)</f>
        <v>3.2049961615064076E-7</v>
      </c>
      <c r="BL32" s="828">
        <f>VLOOKUP(B32,'Tier IV Regulations (Trains)'!$A$171:$B$200,2,FALSE)</f>
        <v>3.2049961615064076E-7</v>
      </c>
      <c r="BM32" s="622" t="s">
        <v>873</v>
      </c>
    </row>
    <row r="33" spans="1:66" ht="15" customHeight="1" x14ac:dyDescent="0.25">
      <c r="A33" s="156">
        <v>30</v>
      </c>
      <c r="B33" s="171" t="s">
        <v>997</v>
      </c>
      <c r="C33" s="617">
        <f t="shared" si="0"/>
        <v>0</v>
      </c>
      <c r="D33" s="361">
        <f>'Diesel Scenarios_(X)'!B17</f>
        <v>9.4224898878407465E-6</v>
      </c>
      <c r="E33" s="361">
        <f>'Diesel Scenarios_(X)'!C17</f>
        <v>9.4224898878407465E-6</v>
      </c>
      <c r="F33" s="361">
        <f>'Diesel Scenarios_(X)'!D17</f>
        <v>9.4224898878407465E-6</v>
      </c>
      <c r="G33" s="361">
        <f>'Diesel Scenarios_(X)'!H28</f>
        <v>2.1801055034611922E-5</v>
      </c>
      <c r="H33" s="361">
        <f>'Diesel Scenarios_(X)'!I28</f>
        <v>2.1801055034611922E-5</v>
      </c>
      <c r="I33" s="361">
        <f>'Diesel Scenarios_(X)'!J28</f>
        <v>2.1801055034611922E-5</v>
      </c>
      <c r="J33" s="361">
        <f>'Diesel Scenarios_(X)'!N18</f>
        <v>2.5496149108274963E-5</v>
      </c>
      <c r="K33" s="361">
        <f>'Diesel Scenarios_(X)'!O18</f>
        <v>2.5496149108274963E-5</v>
      </c>
      <c r="L33" s="361">
        <f>'Diesel Scenarios_(X)'!P18</f>
        <v>2.5496149108274963E-5</v>
      </c>
      <c r="M33" s="361">
        <f>'Diesel Scenarios_(X)'!U28</f>
        <v>2.1801055034611922E-5</v>
      </c>
      <c r="N33" s="361">
        <f>'Diesel Scenarios_(X)'!V28</f>
        <v>2.1801055034611922E-5</v>
      </c>
      <c r="O33" s="361">
        <f>'Diesel Scenarios_(X)'!W28</f>
        <v>2.1801055034611922E-5</v>
      </c>
      <c r="P33" s="361">
        <f>'Diesel Scenarios_(X)'!B76</f>
        <v>5.1731317031282518E-6</v>
      </c>
      <c r="Q33" s="361">
        <f>'Diesel Scenarios_(X)'!C76</f>
        <v>5.1731317031282518E-6</v>
      </c>
      <c r="R33" s="361">
        <f>'Diesel Scenarios_(X)'!D76</f>
        <v>5.1731317031282518E-6</v>
      </c>
      <c r="S33" s="361">
        <f>'Diesel Scenarios_(X)'!E76</f>
        <v>1.8660225071998342E-5</v>
      </c>
      <c r="T33" s="361">
        <f>'Diesel Scenarios_(X)'!F76</f>
        <v>5.1731317031282518E-6</v>
      </c>
      <c r="U33" s="361">
        <f>'Diesel Scenarios_(X)'!J81</f>
        <v>5.1731317031282518E-6</v>
      </c>
      <c r="V33" s="361">
        <f>'Diesel Scenarios_(X)'!K81</f>
        <v>5.1731317031282518E-6</v>
      </c>
      <c r="W33" s="361">
        <f>'Diesel Scenarios_(X)'!L81</f>
        <v>5.1731317031282518E-6</v>
      </c>
      <c r="X33" s="361">
        <f>'Diesel Scenarios_(X)'!M81</f>
        <v>5.1731317031282518E-6</v>
      </c>
      <c r="Y33" s="361">
        <f>'Diesel Scenarios_(X)'!Q77</f>
        <v>5.1731317031282518E-6</v>
      </c>
      <c r="Z33" s="361">
        <f>'Diesel Scenarios_(X)'!R77</f>
        <v>5.1731317031282518E-6</v>
      </c>
      <c r="AA33" s="361">
        <f>'Diesel Scenarios_(X)'!S77</f>
        <v>5.1731317031282518E-6</v>
      </c>
      <c r="AB33" s="361">
        <f>'Diesel Scenarios_(X)'!T77</f>
        <v>5.1731317031282518E-6</v>
      </c>
      <c r="AC33" s="361">
        <f>'Diesel Scenarios_(X)'!X77</f>
        <v>5.1731317031282518E-6</v>
      </c>
      <c r="AD33" s="361">
        <f>'Diesel Scenarios_(X)'!Y77</f>
        <v>5.1731317031282518E-6</v>
      </c>
      <c r="AE33" s="361">
        <f>'Diesel Scenarios_(X)'!Z77</f>
        <v>5.1731317031282518E-6</v>
      </c>
      <c r="AF33" s="361">
        <f>'Diesel Scenarios_(X)'!AA77</f>
        <v>5.1731317031282518E-6</v>
      </c>
      <c r="AG33" s="361">
        <v>0</v>
      </c>
      <c r="AH33" s="361">
        <v>0</v>
      </c>
      <c r="AI33" s="361">
        <f>'Diesel Scenarios_(X)'!J149</f>
        <v>6.8217121359932994E-6</v>
      </c>
      <c r="AJ33" s="361">
        <f>'Diesel Scenarios_(X)'!K149</f>
        <v>6.8217121359932994E-6</v>
      </c>
      <c r="AK33" s="361">
        <f>'Diesel Scenarios_(X)'!L149</f>
        <v>6.8217121359932994E-6</v>
      </c>
      <c r="AL33" s="361">
        <f>'Diesel Scenarios_(X)'!Q149</f>
        <v>6.8217121359932994E-6</v>
      </c>
      <c r="AM33" s="361">
        <f>'Diesel Scenarios_(X)'!R149</f>
        <v>6.8217121359932994E-6</v>
      </c>
      <c r="AN33" s="361">
        <f>'Diesel Scenarios_(X)'!S149</f>
        <v>6.8217121359932994E-6</v>
      </c>
      <c r="AO33" s="361">
        <f>'Diesel Scenarios_(X)'!X149</f>
        <v>6.8217121359932994E-6</v>
      </c>
      <c r="AP33" s="361">
        <f>'Diesel Scenarios_(X)'!Y149</f>
        <v>6.8217121359932994E-6</v>
      </c>
      <c r="AQ33" s="361">
        <f>'Diesel Scenarios_(X)'!Z149</f>
        <v>6.8217121359932994E-6</v>
      </c>
      <c r="AR33" s="361">
        <f>'Diesel Scenarios_(X)'!J214</f>
        <v>6.8217121359932994E-6</v>
      </c>
      <c r="AS33" s="361">
        <f>'Diesel Scenarios_(X)'!K214</f>
        <v>6.8217121359932994E-6</v>
      </c>
      <c r="AT33" s="361">
        <f>'Diesel Scenarios_(X)'!L214</f>
        <v>6.8217121359932994E-6</v>
      </c>
      <c r="AU33" s="361">
        <f>'Diesel Scenarios_(X)'!Q214</f>
        <v>6.8217121359932994E-6</v>
      </c>
      <c r="AV33" s="361">
        <f>'Diesel Scenarios_(X)'!R214</f>
        <v>6.8217121359932994E-6</v>
      </c>
      <c r="AW33" s="361">
        <f>'Diesel Scenarios_(X)'!S214</f>
        <v>6.8217121359932994E-6</v>
      </c>
      <c r="AX33" s="361">
        <f>'Diesel Scenarios_(X)'!X214</f>
        <v>6.8217121359932994E-6</v>
      </c>
      <c r="AY33" s="361">
        <f>'Diesel Scenarios_(X)'!Y214</f>
        <v>6.8217121359932994E-6</v>
      </c>
      <c r="AZ33" s="361">
        <f>'Diesel Scenarios_(X)'!Z214</f>
        <v>6.8217121359932994E-6</v>
      </c>
      <c r="BA33" s="361">
        <f>'Diesel Scenarios_(X)'!J279</f>
        <v>6.8217121359932994E-6</v>
      </c>
      <c r="BB33" s="361">
        <f>'Diesel Scenarios_(X)'!K279</f>
        <v>6.8217121359932994E-6</v>
      </c>
      <c r="BC33" s="361">
        <f>'Diesel Scenarios_(X)'!L279</f>
        <v>6.8217121359932994E-6</v>
      </c>
      <c r="BD33" s="361">
        <f>'Diesel Scenarios_(X)'!Q279</f>
        <v>2.1801080961560535E-5</v>
      </c>
      <c r="BE33" s="361">
        <f>'Diesel Scenarios_(X)'!X279</f>
        <v>2.1801080961560535E-5</v>
      </c>
      <c r="BF33" s="361">
        <f>'Diesel Scenarios_(X)'!R279</f>
        <v>2.1801080961560535E-5</v>
      </c>
      <c r="BG33" s="361">
        <f>'Diesel Scenarios_(X)'!Y279</f>
        <v>2.1801080961560535E-5</v>
      </c>
      <c r="BH33" s="361">
        <f>'Diesel Scenarios_(X)'!S279</f>
        <v>9.4225010935558252E-6</v>
      </c>
      <c r="BI33" s="361">
        <f>'Diesel Scenarios_(X)'!Z279</f>
        <v>9.4225010935558252E-6</v>
      </c>
      <c r="BJ33" s="828">
        <f>VLOOKUP(B33,'Tier IV Regulations'!$A$192:$B$221,2,FALSE)</f>
        <v>1.2951696817046442E-5</v>
      </c>
      <c r="BK33" s="828">
        <f>VLOOKUP(B33,'Tier IV Regulations'!$A$224:$B$254,2,FALSE)</f>
        <v>1.2951696817046442E-5</v>
      </c>
      <c r="BL33" s="828">
        <f>VLOOKUP(B33,'Tier IV Regulations (Trains)'!$A$171:$B$200,2,FALSE)</f>
        <v>1.2951696817046442E-5</v>
      </c>
      <c r="BM33" s="622" t="s">
        <v>874</v>
      </c>
    </row>
    <row r="34" spans="1:66" s="156" customFormat="1" ht="15" customHeight="1" x14ac:dyDescent="0.25">
      <c r="A34" s="156">
        <v>31</v>
      </c>
      <c r="B34" s="363" t="s">
        <v>928</v>
      </c>
      <c r="C34" s="617">
        <f t="shared" si="0"/>
        <v>2.3898769560557337E-3</v>
      </c>
      <c r="D34" s="361">
        <v>0</v>
      </c>
      <c r="E34" s="361">
        <v>0</v>
      </c>
      <c r="F34" s="361">
        <v>0</v>
      </c>
      <c r="G34" s="361">
        <v>0</v>
      </c>
      <c r="H34" s="361">
        <v>0</v>
      </c>
      <c r="I34" s="361">
        <v>0</v>
      </c>
      <c r="J34" s="361">
        <v>0</v>
      </c>
      <c r="K34" s="361">
        <v>0</v>
      </c>
      <c r="L34" s="361">
        <v>0</v>
      </c>
      <c r="M34" s="361">
        <v>0</v>
      </c>
      <c r="N34" s="361">
        <v>0</v>
      </c>
      <c r="O34" s="361">
        <v>0</v>
      </c>
      <c r="P34" s="361">
        <v>0</v>
      </c>
      <c r="Q34" s="361">
        <v>0</v>
      </c>
      <c r="R34" s="361">
        <v>0</v>
      </c>
      <c r="S34" s="361">
        <v>0</v>
      </c>
      <c r="T34" s="361">
        <v>0</v>
      </c>
      <c r="U34" s="361">
        <v>0</v>
      </c>
      <c r="V34" s="361">
        <v>0</v>
      </c>
      <c r="W34" s="361">
        <v>0</v>
      </c>
      <c r="X34" s="361">
        <v>0</v>
      </c>
      <c r="Y34" s="361">
        <v>0</v>
      </c>
      <c r="Z34" s="361">
        <v>0</v>
      </c>
      <c r="AA34" s="361">
        <v>0</v>
      </c>
      <c r="AB34" s="361">
        <v>0</v>
      </c>
      <c r="AC34" s="361">
        <v>0</v>
      </c>
      <c r="AD34" s="361">
        <v>0</v>
      </c>
      <c r="AE34" s="361">
        <v>0</v>
      </c>
      <c r="AF34" s="361">
        <v>0</v>
      </c>
      <c r="AG34" s="361">
        <f>'Diesel Scenarios_(X)'!B201</f>
        <v>8.0763676190476186E-4</v>
      </c>
      <c r="AH34" s="361">
        <f>'Diesel Scenarios_(X)'!E201</f>
        <v>2.3898769560557337E-3</v>
      </c>
      <c r="AI34" s="361">
        <v>0</v>
      </c>
      <c r="AJ34" s="361">
        <v>0</v>
      </c>
      <c r="AK34" s="361">
        <v>0</v>
      </c>
      <c r="AL34" s="361">
        <v>0</v>
      </c>
      <c r="AM34" s="361">
        <v>0</v>
      </c>
      <c r="AN34" s="361">
        <v>0</v>
      </c>
      <c r="AO34" s="361">
        <v>0</v>
      </c>
      <c r="AP34" s="361">
        <v>0</v>
      </c>
      <c r="AQ34" s="361">
        <v>0</v>
      </c>
      <c r="AR34" s="361">
        <v>0</v>
      </c>
      <c r="AS34" s="361">
        <v>0</v>
      </c>
      <c r="AT34" s="361">
        <v>0</v>
      </c>
      <c r="AU34" s="361">
        <v>0</v>
      </c>
      <c r="AV34" s="361">
        <v>0</v>
      </c>
      <c r="AW34" s="361">
        <v>0</v>
      </c>
      <c r="AX34" s="361">
        <v>0</v>
      </c>
      <c r="AY34" s="361">
        <v>0</v>
      </c>
      <c r="AZ34" s="361">
        <v>0</v>
      </c>
      <c r="BA34" s="361">
        <v>0</v>
      </c>
      <c r="BB34" s="361">
        <v>0</v>
      </c>
      <c r="BC34" s="361">
        <v>0</v>
      </c>
      <c r="BD34" s="361">
        <v>0</v>
      </c>
      <c r="BE34" s="361">
        <v>0</v>
      </c>
      <c r="BF34" s="361">
        <v>0</v>
      </c>
      <c r="BG34" s="361">
        <v>0</v>
      </c>
      <c r="BH34" s="361">
        <v>0</v>
      </c>
      <c r="BI34" s="361">
        <v>0</v>
      </c>
      <c r="BJ34" s="828">
        <f>VLOOKUP(B34,'Tier IV Regulations'!$A$192:$B$221,2,FALSE)</f>
        <v>0</v>
      </c>
      <c r="BK34" s="828">
        <f>VLOOKUP(B34,'Tier IV Regulations'!$A$224:$B$254,2,FALSE)</f>
        <v>0</v>
      </c>
      <c r="BL34" s="828">
        <f>VLOOKUP(B34,'Tier IV Regulations (Trains)'!$A$171:$B$200,2,FALSE)</f>
        <v>0</v>
      </c>
      <c r="BM34" s="622" t="s">
        <v>952</v>
      </c>
      <c r="BN34"/>
    </row>
    <row r="35" spans="1:66" ht="15" customHeight="1" x14ac:dyDescent="0.25">
      <c r="A35" s="156">
        <v>32</v>
      </c>
      <c r="B35" s="171" t="s">
        <v>998</v>
      </c>
      <c r="C35" s="617">
        <f t="shared" si="0"/>
        <v>0</v>
      </c>
      <c r="D35" s="361">
        <v>0</v>
      </c>
      <c r="E35" s="361">
        <v>0</v>
      </c>
      <c r="F35" s="361">
        <v>0</v>
      </c>
      <c r="G35" s="361">
        <f>'Diesel Scenarios_(X)'!H29</f>
        <v>6.9283013881181959E-9</v>
      </c>
      <c r="H35" s="361">
        <f>'Diesel Scenarios_(X)'!I29</f>
        <v>6.9283013881181959E-9</v>
      </c>
      <c r="I35" s="361">
        <f>'Diesel Scenarios_(X)'!J29</f>
        <v>6.9283013881181959E-9</v>
      </c>
      <c r="J35" s="361">
        <v>0</v>
      </c>
      <c r="K35" s="361">
        <v>0</v>
      </c>
      <c r="L35" s="361">
        <v>0</v>
      </c>
      <c r="M35" s="361">
        <f>'Diesel Scenarios_(X)'!U29</f>
        <v>6.9283013881181959E-9</v>
      </c>
      <c r="N35" s="361">
        <f>'Diesel Scenarios_(X)'!V29</f>
        <v>6.9283013881181959E-9</v>
      </c>
      <c r="O35" s="361">
        <f>'Diesel Scenarios_(X)'!W29</f>
        <v>6.9283013881181959E-9</v>
      </c>
      <c r="P35" s="361">
        <v>0</v>
      </c>
      <c r="Q35" s="361">
        <v>0</v>
      </c>
      <c r="R35" s="361">
        <v>0</v>
      </c>
      <c r="S35" s="361">
        <v>0</v>
      </c>
      <c r="T35" s="361">
        <v>0</v>
      </c>
      <c r="U35" s="361">
        <v>0</v>
      </c>
      <c r="V35" s="361">
        <v>0</v>
      </c>
      <c r="W35" s="361">
        <v>0</v>
      </c>
      <c r="X35" s="361">
        <v>0</v>
      </c>
      <c r="Y35" s="361">
        <v>0</v>
      </c>
      <c r="Z35" s="361">
        <v>0</v>
      </c>
      <c r="AA35" s="361">
        <v>0</v>
      </c>
      <c r="AB35" s="361">
        <v>0</v>
      </c>
      <c r="AC35" s="361">
        <v>0</v>
      </c>
      <c r="AD35" s="361">
        <v>0</v>
      </c>
      <c r="AE35" s="361">
        <v>0</v>
      </c>
      <c r="AF35" s="361">
        <v>0</v>
      </c>
      <c r="AG35" s="361">
        <v>0</v>
      </c>
      <c r="AH35" s="361">
        <v>0</v>
      </c>
      <c r="AI35" s="361">
        <f>'Diesel Scenarios_(X)'!J150</f>
        <v>0</v>
      </c>
      <c r="AJ35" s="361">
        <f>'Diesel Scenarios_(X)'!K150</f>
        <v>0</v>
      </c>
      <c r="AK35" s="361">
        <f>'Diesel Scenarios_(X)'!L150</f>
        <v>0</v>
      </c>
      <c r="AL35" s="361">
        <f>'Diesel Scenarios_(X)'!Q150</f>
        <v>0</v>
      </c>
      <c r="AM35" s="361">
        <f>'Diesel Scenarios_(X)'!R150</f>
        <v>0</v>
      </c>
      <c r="AN35" s="361">
        <f>'Diesel Scenarios_(X)'!S150</f>
        <v>0</v>
      </c>
      <c r="AO35" s="361">
        <f>'Diesel Scenarios_(X)'!X150</f>
        <v>0</v>
      </c>
      <c r="AP35" s="361">
        <f>'Diesel Scenarios_(X)'!Y150</f>
        <v>0</v>
      </c>
      <c r="AQ35" s="361">
        <f>'Diesel Scenarios_(X)'!Z150</f>
        <v>0</v>
      </c>
      <c r="AR35" s="361">
        <f>'Diesel Scenarios_(X)'!J215</f>
        <v>0</v>
      </c>
      <c r="AS35" s="361">
        <f>'Diesel Scenarios_(X)'!K215</f>
        <v>0</v>
      </c>
      <c r="AT35" s="361">
        <f>'Diesel Scenarios_(X)'!L215</f>
        <v>0</v>
      </c>
      <c r="AU35" s="361">
        <f>'Diesel Scenarios_(X)'!Q215</f>
        <v>0</v>
      </c>
      <c r="AV35" s="361">
        <f>'Diesel Scenarios_(X)'!R215</f>
        <v>0</v>
      </c>
      <c r="AW35" s="361">
        <f>'Diesel Scenarios_(X)'!S215</f>
        <v>0</v>
      </c>
      <c r="AX35" s="361">
        <f>'Diesel Scenarios_(X)'!X215</f>
        <v>0</v>
      </c>
      <c r="AY35" s="361">
        <f>'Diesel Scenarios_(X)'!Y215</f>
        <v>0</v>
      </c>
      <c r="AZ35" s="361">
        <f>'Diesel Scenarios_(X)'!Z215</f>
        <v>0</v>
      </c>
      <c r="BA35" s="361">
        <f>'Diesel Scenarios_(X)'!J280</f>
        <v>0</v>
      </c>
      <c r="BB35" s="361">
        <f>'Diesel Scenarios_(X)'!K280</f>
        <v>0</v>
      </c>
      <c r="BC35" s="361">
        <f>'Diesel Scenarios_(X)'!L280</f>
        <v>0</v>
      </c>
      <c r="BD35" s="361">
        <f>'Diesel Scenarios_(X)'!Q280</f>
        <v>6.9283096276145772E-9</v>
      </c>
      <c r="BE35" s="361">
        <f>'Diesel Scenarios_(X)'!X280</f>
        <v>6.9283096276145772E-9</v>
      </c>
      <c r="BF35" s="361">
        <f>'Diesel Scenarios_(X)'!R280</f>
        <v>6.9283096276145772E-9</v>
      </c>
      <c r="BG35" s="361">
        <f>'Diesel Scenarios_(X)'!Y280</f>
        <v>6.9283096276145772E-9</v>
      </c>
      <c r="BH35" s="361">
        <f>'Diesel Scenarios_(X)'!S280</f>
        <v>0</v>
      </c>
      <c r="BI35" s="361">
        <f>'Diesel Scenarios_(X)'!Z280</f>
        <v>0</v>
      </c>
      <c r="BJ35" s="828">
        <f>VLOOKUP(B35,'Tier IV Regulations'!$A$192:$B$221,2,FALSE)</f>
        <v>4.1160053444003532E-9</v>
      </c>
      <c r="BK35" s="828">
        <f>VLOOKUP(B35,'Tier IV Regulations'!$A$224:$B$254,2,FALSE)</f>
        <v>4.1160053444003532E-9</v>
      </c>
      <c r="BL35" s="828">
        <f>VLOOKUP(B35,'Tier IV Regulations (Trains)'!$A$171:$B$200,2,FALSE)</f>
        <v>4.1160053444003532E-9</v>
      </c>
      <c r="BM35" s="622" t="s">
        <v>875</v>
      </c>
    </row>
    <row r="36" spans="1:66" ht="15" customHeight="1" x14ac:dyDescent="0.25">
      <c r="A36" s="156">
        <v>33</v>
      </c>
      <c r="B36" s="171" t="s">
        <v>999</v>
      </c>
      <c r="C36" s="617">
        <f t="shared" si="0"/>
        <v>0</v>
      </c>
      <c r="D36" s="361">
        <f>'Diesel Scenarios_(X)'!B18</f>
        <v>9.7209397937904518E-7</v>
      </c>
      <c r="E36" s="361">
        <f>'Diesel Scenarios_(X)'!C18</f>
        <v>9.7209397937904518E-7</v>
      </c>
      <c r="F36" s="361">
        <f>'Diesel Scenarios_(X)'!D18</f>
        <v>9.7209397937904518E-7</v>
      </c>
      <c r="G36" s="361">
        <f>'Diesel Scenarios_(X)'!H30</f>
        <v>5.2655090549698288E-6</v>
      </c>
      <c r="H36" s="361">
        <f>'Diesel Scenarios_(X)'!I30</f>
        <v>5.2655090549698288E-6</v>
      </c>
      <c r="I36" s="361">
        <f>'Diesel Scenarios_(X)'!J30</f>
        <v>5.2655090549698288E-6</v>
      </c>
      <c r="J36" s="361">
        <f>'Diesel Scenarios_(X)'!N19</f>
        <v>5.7458712845460236E-6</v>
      </c>
      <c r="K36" s="361">
        <f>'Diesel Scenarios_(X)'!O19</f>
        <v>5.7458712845460236E-6</v>
      </c>
      <c r="L36" s="361">
        <f>'Diesel Scenarios_(X)'!P19</f>
        <v>5.7458712845460236E-6</v>
      </c>
      <c r="M36" s="361">
        <f>'Diesel Scenarios_(X)'!U30</f>
        <v>5.2655090549698288E-6</v>
      </c>
      <c r="N36" s="361">
        <f>'Diesel Scenarios_(X)'!V30</f>
        <v>5.2655090549698288E-6</v>
      </c>
      <c r="O36" s="361">
        <f>'Diesel Scenarios_(X)'!W30</f>
        <v>5.2655090549698288E-6</v>
      </c>
      <c r="P36" s="361">
        <v>0</v>
      </c>
      <c r="Q36" s="361">
        <v>0</v>
      </c>
      <c r="R36" s="361">
        <v>0</v>
      </c>
      <c r="S36" s="361">
        <v>0</v>
      </c>
      <c r="T36" s="361">
        <v>0</v>
      </c>
      <c r="U36" s="361">
        <v>0</v>
      </c>
      <c r="V36" s="361">
        <v>0</v>
      </c>
      <c r="W36" s="361">
        <v>0</v>
      </c>
      <c r="X36" s="361">
        <v>0</v>
      </c>
      <c r="Y36" s="361">
        <v>0</v>
      </c>
      <c r="Z36" s="361">
        <v>0</v>
      </c>
      <c r="AA36" s="361">
        <v>0</v>
      </c>
      <c r="AB36" s="361">
        <v>0</v>
      </c>
      <c r="AC36" s="361">
        <v>0</v>
      </c>
      <c r="AD36" s="361">
        <v>0</v>
      </c>
      <c r="AE36" s="361">
        <v>0</v>
      </c>
      <c r="AF36" s="361">
        <v>0</v>
      </c>
      <c r="AG36" s="361">
        <v>0</v>
      </c>
      <c r="AH36" s="361">
        <v>0</v>
      </c>
      <c r="AI36" s="361">
        <f>'Diesel Scenarios_(X)'!J151</f>
        <v>0</v>
      </c>
      <c r="AJ36" s="361">
        <f>'Diesel Scenarios_(X)'!K151</f>
        <v>0</v>
      </c>
      <c r="AK36" s="361">
        <f>'Diesel Scenarios_(X)'!L151</f>
        <v>0</v>
      </c>
      <c r="AL36" s="361">
        <f>'Diesel Scenarios_(X)'!Q151</f>
        <v>0</v>
      </c>
      <c r="AM36" s="361">
        <f>'Diesel Scenarios_(X)'!R151</f>
        <v>0</v>
      </c>
      <c r="AN36" s="361">
        <f>'Diesel Scenarios_(X)'!S151</f>
        <v>0</v>
      </c>
      <c r="AO36" s="361">
        <f>'Diesel Scenarios_(X)'!X151</f>
        <v>0</v>
      </c>
      <c r="AP36" s="361">
        <f>'Diesel Scenarios_(X)'!Y151</f>
        <v>0</v>
      </c>
      <c r="AQ36" s="361">
        <f>'Diesel Scenarios_(X)'!Z151</f>
        <v>0</v>
      </c>
      <c r="AR36" s="361">
        <f>'Diesel Scenarios_(X)'!J216</f>
        <v>0</v>
      </c>
      <c r="AS36" s="361">
        <f>'Diesel Scenarios_(X)'!K216</f>
        <v>0</v>
      </c>
      <c r="AT36" s="361">
        <f>'Diesel Scenarios_(X)'!L216</f>
        <v>0</v>
      </c>
      <c r="AU36" s="361">
        <f>'Diesel Scenarios_(X)'!Q216</f>
        <v>0</v>
      </c>
      <c r="AV36" s="361">
        <f>'Diesel Scenarios_(X)'!R216</f>
        <v>0</v>
      </c>
      <c r="AW36" s="361">
        <f>'Diesel Scenarios_(X)'!S216</f>
        <v>0</v>
      </c>
      <c r="AX36" s="361">
        <f>'Diesel Scenarios_(X)'!X216</f>
        <v>0</v>
      </c>
      <c r="AY36" s="361">
        <f>'Diesel Scenarios_(X)'!Y216</f>
        <v>0</v>
      </c>
      <c r="AZ36" s="361">
        <f>'Diesel Scenarios_(X)'!Z216</f>
        <v>0</v>
      </c>
      <c r="BA36" s="361">
        <f>'Diesel Scenarios_(X)'!J281</f>
        <v>0</v>
      </c>
      <c r="BB36" s="361">
        <f>'Diesel Scenarios_(X)'!K281</f>
        <v>0</v>
      </c>
      <c r="BC36" s="361">
        <f>'Diesel Scenarios_(X)'!L281</f>
        <v>0</v>
      </c>
      <c r="BD36" s="361">
        <f>'Diesel Scenarios_(X)'!Q281</f>
        <v>5.2655153169870787E-6</v>
      </c>
      <c r="BE36" s="361">
        <f>'Diesel Scenarios_(X)'!X281</f>
        <v>5.2655153169870787E-6</v>
      </c>
      <c r="BF36" s="361">
        <f>'Diesel Scenarios_(X)'!R281</f>
        <v>5.2655153169870787E-6</v>
      </c>
      <c r="BG36" s="361">
        <f>'Diesel Scenarios_(X)'!Y281</f>
        <v>5.2655153169870787E-6</v>
      </c>
      <c r="BH36" s="361">
        <f>'Diesel Scenarios_(X)'!S281</f>
        <v>9.7209513544376841E-7</v>
      </c>
      <c r="BI36" s="361">
        <f>'Diesel Scenarios_(X)'!Z281</f>
        <v>9.7209513544376841E-7</v>
      </c>
      <c r="BJ36" s="828">
        <f>VLOOKUP(B36,'Tier IV Regulations'!$A$192:$B$221,2,FALSE)</f>
        <v>3.1281640617442679E-6</v>
      </c>
      <c r="BK36" s="828">
        <f>VLOOKUP(B36,'Tier IV Regulations'!$A$224:$B$254,2,FALSE)</f>
        <v>3.1281640617442679E-6</v>
      </c>
      <c r="BL36" s="828">
        <f>VLOOKUP(B36,'Tier IV Regulations (Trains)'!$A$171:$B$200,2,FALSE)</f>
        <v>3.1281640617442679E-6</v>
      </c>
      <c r="BM36" s="622" t="s">
        <v>953</v>
      </c>
    </row>
    <row r="37" spans="1:66" ht="15" customHeight="1" x14ac:dyDescent="0.25">
      <c r="A37" s="156">
        <v>34</v>
      </c>
      <c r="B37" s="362" t="s">
        <v>328</v>
      </c>
      <c r="C37" s="617">
        <f t="shared" si="0"/>
        <v>0</v>
      </c>
      <c r="D37" s="361">
        <v>0</v>
      </c>
      <c r="E37" s="361">
        <v>0</v>
      </c>
      <c r="F37" s="361">
        <v>0</v>
      </c>
      <c r="G37" s="361">
        <v>0</v>
      </c>
      <c r="H37" s="361">
        <v>0</v>
      </c>
      <c r="I37" s="361">
        <v>0</v>
      </c>
      <c r="J37" s="361">
        <v>0</v>
      </c>
      <c r="K37" s="361">
        <v>0</v>
      </c>
      <c r="L37" s="361">
        <v>0</v>
      </c>
      <c r="M37" s="361">
        <v>0</v>
      </c>
      <c r="N37" s="361">
        <v>0</v>
      </c>
      <c r="O37" s="361">
        <v>0</v>
      </c>
      <c r="P37" s="361">
        <f>'Diesel Scenarios_(X)'!B77</f>
        <v>2.5865658515641264E-7</v>
      </c>
      <c r="Q37" s="361">
        <f>'Diesel Scenarios_(X)'!C77</f>
        <v>2.5865658515641264E-7</v>
      </c>
      <c r="R37" s="361">
        <f>'Diesel Scenarios_(X)'!D77</f>
        <v>2.5865658515641264E-7</v>
      </c>
      <c r="S37" s="361">
        <f>'Diesel Scenarios_(X)'!E77</f>
        <v>2.5865658515641264E-7</v>
      </c>
      <c r="T37" s="361">
        <f>'Diesel Scenarios_(X)'!F77</f>
        <v>2.5865658515641264E-7</v>
      </c>
      <c r="U37" s="361">
        <f>'Diesel Scenarios_(X)'!J82</f>
        <v>2.5865658515641264E-7</v>
      </c>
      <c r="V37" s="361">
        <f>'Diesel Scenarios_(X)'!K82</f>
        <v>2.5865658515641264E-7</v>
      </c>
      <c r="W37" s="361">
        <f>'Diesel Scenarios_(X)'!L82</f>
        <v>2.5865658515641264E-7</v>
      </c>
      <c r="X37" s="361">
        <f>'Diesel Scenarios_(X)'!M82</f>
        <v>2.5865658515641264E-7</v>
      </c>
      <c r="Y37" s="361">
        <f>'Diesel Scenarios_(X)'!Q78</f>
        <v>2.5865658515641264E-7</v>
      </c>
      <c r="Z37" s="361">
        <f>'Diesel Scenarios_(X)'!R78</f>
        <v>2.5865658515641264E-7</v>
      </c>
      <c r="AA37" s="361">
        <f>'Diesel Scenarios_(X)'!S78</f>
        <v>2.5865658515641264E-7</v>
      </c>
      <c r="AB37" s="361">
        <f>'Diesel Scenarios_(X)'!T78</f>
        <v>2.5865658515641264E-7</v>
      </c>
      <c r="AC37" s="361">
        <f>'Diesel Scenarios_(X)'!X78</f>
        <v>2.5865658515641264E-7</v>
      </c>
      <c r="AD37" s="361">
        <f>'Diesel Scenarios_(X)'!Y78</f>
        <v>2.5865658515641264E-7</v>
      </c>
      <c r="AE37" s="361">
        <f>'Diesel Scenarios_(X)'!Z78</f>
        <v>2.5865658515641264E-7</v>
      </c>
      <c r="AF37" s="361">
        <f>'Diesel Scenarios_(X)'!AA78</f>
        <v>2.5865658515641264E-7</v>
      </c>
      <c r="AG37" s="361">
        <v>0</v>
      </c>
      <c r="AH37" s="361">
        <v>0</v>
      </c>
      <c r="AI37" s="361">
        <f>'Diesel Scenarios_(X)'!J152</f>
        <v>1.6627923331483667E-8</v>
      </c>
      <c r="AJ37" s="361">
        <f>'Diesel Scenarios_(X)'!K152</f>
        <v>1.6627923331483667E-8</v>
      </c>
      <c r="AK37" s="361">
        <f>'Diesel Scenarios_(X)'!L152</f>
        <v>1.6627923331483667E-8</v>
      </c>
      <c r="AL37" s="361">
        <f>'Diesel Scenarios_(X)'!Q152</f>
        <v>1.6627923331483667E-8</v>
      </c>
      <c r="AM37" s="361">
        <f>'Diesel Scenarios_(X)'!R152</f>
        <v>1.6627923331483667E-8</v>
      </c>
      <c r="AN37" s="361">
        <f>'Diesel Scenarios_(X)'!S152</f>
        <v>1.6627923331483667E-8</v>
      </c>
      <c r="AO37" s="361">
        <f>'Diesel Scenarios_(X)'!X152</f>
        <v>1.6627923331483667E-8</v>
      </c>
      <c r="AP37" s="361">
        <f>'Diesel Scenarios_(X)'!Y152</f>
        <v>1.6627923331483667E-8</v>
      </c>
      <c r="AQ37" s="361">
        <f>'Diesel Scenarios_(X)'!Z152</f>
        <v>1.6627923331483667E-8</v>
      </c>
      <c r="AR37" s="361">
        <f>'Diesel Scenarios_(X)'!J217</f>
        <v>1.6627923331483667E-8</v>
      </c>
      <c r="AS37" s="361">
        <f>'Diesel Scenarios_(X)'!K217</f>
        <v>1.6627923331483667E-8</v>
      </c>
      <c r="AT37" s="361">
        <f>'Diesel Scenarios_(X)'!L217</f>
        <v>1.6627923331483667E-8</v>
      </c>
      <c r="AU37" s="361">
        <f>'Diesel Scenarios_(X)'!Q217</f>
        <v>1.6627923331483667E-8</v>
      </c>
      <c r="AV37" s="361">
        <f>'Diesel Scenarios_(X)'!R217</f>
        <v>1.6627923331483667E-8</v>
      </c>
      <c r="AW37" s="361">
        <f>'Diesel Scenarios_(X)'!S217</f>
        <v>1.6627923331483667E-8</v>
      </c>
      <c r="AX37" s="361">
        <f>'Diesel Scenarios_(X)'!X217</f>
        <v>1.6627923331483667E-8</v>
      </c>
      <c r="AY37" s="361">
        <f>'Diesel Scenarios_(X)'!Y217</f>
        <v>1.6627923331483667E-8</v>
      </c>
      <c r="AZ37" s="361">
        <f>'Diesel Scenarios_(X)'!Z217</f>
        <v>1.6627923331483667E-8</v>
      </c>
      <c r="BA37" s="361">
        <f>'Diesel Scenarios_(X)'!J282</f>
        <v>1.6627923331483667E-8</v>
      </c>
      <c r="BB37" s="361">
        <f>'Diesel Scenarios_(X)'!K282</f>
        <v>1.6627923331483667E-8</v>
      </c>
      <c r="BC37" s="361">
        <f>'Diesel Scenarios_(X)'!L282</f>
        <v>1.6627923331483667E-8</v>
      </c>
      <c r="BD37" s="361">
        <f>'Diesel Scenarios_(X)'!Q282</f>
        <v>0</v>
      </c>
      <c r="BE37" s="361">
        <f>'Diesel Scenarios_(X)'!X282</f>
        <v>0</v>
      </c>
      <c r="BF37" s="361">
        <f>'Diesel Scenarios_(X)'!R282</f>
        <v>0</v>
      </c>
      <c r="BG37" s="361">
        <f>'Diesel Scenarios_(X)'!Y282</f>
        <v>0</v>
      </c>
      <c r="BH37" s="361">
        <f>'Diesel Scenarios_(X)'!S282</f>
        <v>0</v>
      </c>
      <c r="BI37" s="361">
        <f>'Diesel Scenarios_(X)'!Z282</f>
        <v>0</v>
      </c>
      <c r="BJ37" s="805">
        <f t="shared" si="1"/>
        <v>0</v>
      </c>
      <c r="BK37" s="805">
        <f t="shared" si="2"/>
        <v>0</v>
      </c>
      <c r="BL37" s="805">
        <f t="shared" si="3"/>
        <v>0</v>
      </c>
      <c r="BM37" s="622" t="s">
        <v>876</v>
      </c>
    </row>
    <row r="38" spans="1:66" ht="15" customHeight="1" x14ac:dyDescent="0.25">
      <c r="A38" s="156">
        <v>35</v>
      </c>
      <c r="B38" s="362" t="s">
        <v>330</v>
      </c>
      <c r="C38" s="617">
        <f t="shared" si="0"/>
        <v>0</v>
      </c>
      <c r="D38" s="361">
        <v>0</v>
      </c>
      <c r="E38" s="361">
        <v>0</v>
      </c>
      <c r="F38" s="361">
        <v>0</v>
      </c>
      <c r="G38" s="361">
        <v>0</v>
      </c>
      <c r="H38" s="361">
        <v>0</v>
      </c>
      <c r="I38" s="361">
        <v>0</v>
      </c>
      <c r="J38" s="361">
        <v>0</v>
      </c>
      <c r="K38" s="361">
        <v>0</v>
      </c>
      <c r="L38" s="361">
        <v>0</v>
      </c>
      <c r="M38" s="361">
        <v>0</v>
      </c>
      <c r="N38" s="361">
        <v>0</v>
      </c>
      <c r="O38" s="361">
        <v>0</v>
      </c>
      <c r="P38" s="361">
        <f>'Diesel Scenarios_(X)'!B78</f>
        <v>1.4595621590969001E-5</v>
      </c>
      <c r="Q38" s="361">
        <f>'Diesel Scenarios_(X)'!C78</f>
        <v>1.4595621590969001E-5</v>
      </c>
      <c r="R38" s="361">
        <f>'Diesel Scenarios_(X)'!D78</f>
        <v>1.4595621590969001E-5</v>
      </c>
      <c r="S38" s="361">
        <f>'Diesel Scenarios_(X)'!E78</f>
        <v>1.4595621590969001E-5</v>
      </c>
      <c r="T38" s="361">
        <f>'Diesel Scenarios_(X)'!F78</f>
        <v>1.4595621590969001E-5</v>
      </c>
      <c r="U38" s="361">
        <f>'Diesel Scenarios_(X)'!J83</f>
        <v>1.4595621590969001E-5</v>
      </c>
      <c r="V38" s="361">
        <f>'Diesel Scenarios_(X)'!K83</f>
        <v>1.4595621590969001E-5</v>
      </c>
      <c r="W38" s="361">
        <f>'Diesel Scenarios_(X)'!L83</f>
        <v>1.4595621590969001E-5</v>
      </c>
      <c r="X38" s="361">
        <f>'Diesel Scenarios_(X)'!M83</f>
        <v>1.4595621590969001E-5</v>
      </c>
      <c r="Y38" s="361">
        <f>'Diesel Scenarios_(X)'!Q79</f>
        <v>1.4595621590969001E-5</v>
      </c>
      <c r="Z38" s="361">
        <f>'Diesel Scenarios_(X)'!R79</f>
        <v>1.4595621590969001E-5</v>
      </c>
      <c r="AA38" s="361">
        <f>'Diesel Scenarios_(X)'!S79</f>
        <v>1.4595621590969001E-5</v>
      </c>
      <c r="AB38" s="361">
        <f>'Diesel Scenarios_(X)'!T79</f>
        <v>1.4595621590969001E-5</v>
      </c>
      <c r="AC38" s="361">
        <f>'Diesel Scenarios_(X)'!X79</f>
        <v>1.4595621590969001E-5</v>
      </c>
      <c r="AD38" s="361">
        <f>'Diesel Scenarios_(X)'!Y79</f>
        <v>1.4595621590969001E-5</v>
      </c>
      <c r="AE38" s="361">
        <f>'Diesel Scenarios_(X)'!Z79</f>
        <v>1.4595621590969001E-5</v>
      </c>
      <c r="AF38" s="361">
        <f>'Diesel Scenarios_(X)'!AA79</f>
        <v>1.4595621590969001E-5</v>
      </c>
      <c r="AG38" s="361">
        <v>0</v>
      </c>
      <c r="AH38" s="361">
        <v>0</v>
      </c>
      <c r="AI38" s="361">
        <f>'Diesel Scenarios_(X)'!J153</f>
        <v>1.1085282220989113E-8</v>
      </c>
      <c r="AJ38" s="361">
        <f>'Diesel Scenarios_(X)'!K153</f>
        <v>1.1085282220989113E-8</v>
      </c>
      <c r="AK38" s="361">
        <f>'Diesel Scenarios_(X)'!L153</f>
        <v>1.1085282220989113E-8</v>
      </c>
      <c r="AL38" s="361">
        <f>'Diesel Scenarios_(X)'!Q153</f>
        <v>1.1085282220989113E-8</v>
      </c>
      <c r="AM38" s="361">
        <f>'Diesel Scenarios_(X)'!R153</f>
        <v>1.1085282220989113E-8</v>
      </c>
      <c r="AN38" s="361">
        <f>'Diesel Scenarios_(X)'!S153</f>
        <v>1.1085282220989113E-8</v>
      </c>
      <c r="AO38" s="361">
        <f>'Diesel Scenarios_(X)'!X153</f>
        <v>1.1085282220989113E-8</v>
      </c>
      <c r="AP38" s="361">
        <f>'Diesel Scenarios_(X)'!Y153</f>
        <v>1.1085282220989113E-8</v>
      </c>
      <c r="AQ38" s="361">
        <f>'Diesel Scenarios_(X)'!Z153</f>
        <v>1.1085282220989113E-8</v>
      </c>
      <c r="AR38" s="361">
        <f>'Diesel Scenarios_(X)'!J218</f>
        <v>1.1085282220989113E-8</v>
      </c>
      <c r="AS38" s="361">
        <f>'Diesel Scenarios_(X)'!K218</f>
        <v>1.1085282220989113E-8</v>
      </c>
      <c r="AT38" s="361">
        <f>'Diesel Scenarios_(X)'!L218</f>
        <v>1.1085282220989113E-8</v>
      </c>
      <c r="AU38" s="361">
        <f>'Diesel Scenarios_(X)'!Q218</f>
        <v>1.1085282220989113E-8</v>
      </c>
      <c r="AV38" s="361">
        <f>'Diesel Scenarios_(X)'!R218</f>
        <v>1.1085282220989113E-8</v>
      </c>
      <c r="AW38" s="361">
        <f>'Diesel Scenarios_(X)'!S218</f>
        <v>1.1085282220989113E-8</v>
      </c>
      <c r="AX38" s="361">
        <f>'Diesel Scenarios_(X)'!X218</f>
        <v>1.1085282220989113E-8</v>
      </c>
      <c r="AY38" s="361">
        <f>'Diesel Scenarios_(X)'!Y218</f>
        <v>1.1085282220989113E-8</v>
      </c>
      <c r="AZ38" s="361">
        <f>'Diesel Scenarios_(X)'!Z218</f>
        <v>1.1085282220989113E-8</v>
      </c>
      <c r="BA38" s="361">
        <f>'Diesel Scenarios_(X)'!J283</f>
        <v>1.1085282220989113E-8</v>
      </c>
      <c r="BB38" s="361">
        <f>'Diesel Scenarios_(X)'!K283</f>
        <v>1.1085282220989113E-8</v>
      </c>
      <c r="BC38" s="361">
        <f>'Diesel Scenarios_(X)'!L283</f>
        <v>1.1085282220989113E-8</v>
      </c>
      <c r="BD38" s="361">
        <f>'Diesel Scenarios_(X)'!Q283</f>
        <v>0</v>
      </c>
      <c r="BE38" s="361">
        <f>'Diesel Scenarios_(X)'!X283</f>
        <v>0</v>
      </c>
      <c r="BF38" s="361">
        <f>'Diesel Scenarios_(X)'!R283</f>
        <v>0</v>
      </c>
      <c r="BG38" s="361">
        <f>'Diesel Scenarios_(X)'!Y283</f>
        <v>0</v>
      </c>
      <c r="BH38" s="361">
        <f>'Diesel Scenarios_(X)'!S283</f>
        <v>0</v>
      </c>
      <c r="BI38" s="361">
        <f>'Diesel Scenarios_(X)'!Z283</f>
        <v>0</v>
      </c>
      <c r="BJ38" s="805">
        <f t="shared" si="1"/>
        <v>0</v>
      </c>
      <c r="BK38" s="805">
        <f t="shared" si="2"/>
        <v>0</v>
      </c>
      <c r="BL38" s="805">
        <f t="shared" si="3"/>
        <v>0</v>
      </c>
      <c r="BM38" s="622" t="s">
        <v>877</v>
      </c>
    </row>
    <row r="39" spans="1:66" ht="15" customHeight="1" x14ac:dyDescent="0.25">
      <c r="A39" s="156">
        <v>36</v>
      </c>
      <c r="B39" s="171" t="s">
        <v>332</v>
      </c>
      <c r="C39" s="617">
        <f t="shared" si="0"/>
        <v>0</v>
      </c>
      <c r="D39" s="361">
        <v>0</v>
      </c>
      <c r="E39" s="361">
        <v>0</v>
      </c>
      <c r="F39" s="361">
        <v>0</v>
      </c>
      <c r="G39" s="361">
        <f>'Diesel Scenarios_(X)'!H31</f>
        <v>5.5685067690101979E-9</v>
      </c>
      <c r="H39" s="361">
        <f>'Diesel Scenarios_(X)'!I31</f>
        <v>5.5685067690101979E-9</v>
      </c>
      <c r="I39" s="361">
        <f>'Diesel Scenarios_(X)'!J31</f>
        <v>5.5685067690101979E-9</v>
      </c>
      <c r="J39" s="361">
        <v>0</v>
      </c>
      <c r="K39" s="361">
        <v>0</v>
      </c>
      <c r="L39" s="361">
        <v>0</v>
      </c>
      <c r="M39" s="361">
        <v>0</v>
      </c>
      <c r="N39" s="361">
        <v>0</v>
      </c>
      <c r="O39" s="361">
        <v>0</v>
      </c>
      <c r="P39" s="361">
        <f>'Diesel Scenarios_(X)'!B79</f>
        <v>2.2170564441978222E-8</v>
      </c>
      <c r="Q39" s="361">
        <f>'Diesel Scenarios_(X)'!C79</f>
        <v>2.2170564441978222E-8</v>
      </c>
      <c r="R39" s="361">
        <f>'Diesel Scenarios_(X)'!D79</f>
        <v>2.2170564441978222E-8</v>
      </c>
      <c r="S39" s="361">
        <f>'Diesel Scenarios_(X)'!E79</f>
        <v>2.2170564441978222E-8</v>
      </c>
      <c r="T39" s="361">
        <f>'Diesel Scenarios_(X)'!F79</f>
        <v>2.2170564441978222E-8</v>
      </c>
      <c r="U39" s="361">
        <f>'Diesel Scenarios_(X)'!J84</f>
        <v>2.2170564441978222E-8</v>
      </c>
      <c r="V39" s="361">
        <f>'Diesel Scenarios_(X)'!K84</f>
        <v>2.2170564441978222E-8</v>
      </c>
      <c r="W39" s="361">
        <f>'Diesel Scenarios_(X)'!L84</f>
        <v>2.2170564441978222E-8</v>
      </c>
      <c r="X39" s="361">
        <f>'Diesel Scenarios_(X)'!M84</f>
        <v>2.2170564441978222E-8</v>
      </c>
      <c r="Y39" s="361">
        <f>'Diesel Scenarios_(X)'!Q80</f>
        <v>2.2170564441978222E-8</v>
      </c>
      <c r="Z39" s="361">
        <f>'Diesel Scenarios_(X)'!R80</f>
        <v>2.2170564441978222E-8</v>
      </c>
      <c r="AA39" s="361">
        <f>'Diesel Scenarios_(X)'!S80</f>
        <v>2.2170564441978222E-8</v>
      </c>
      <c r="AB39" s="361">
        <f>'Diesel Scenarios_(X)'!T80</f>
        <v>2.2170564441978222E-8</v>
      </c>
      <c r="AC39" s="361">
        <f>'Diesel Scenarios_(X)'!X80</f>
        <v>2.2170564441978222E-8</v>
      </c>
      <c r="AD39" s="361">
        <f>'Diesel Scenarios_(X)'!Y80</f>
        <v>2.2170564441978222E-8</v>
      </c>
      <c r="AE39" s="361">
        <f>'Diesel Scenarios_(X)'!Z80</f>
        <v>2.2170564441978222E-8</v>
      </c>
      <c r="AF39" s="361">
        <f>'Diesel Scenarios_(X)'!AA80</f>
        <v>2.2170564441978222E-8</v>
      </c>
      <c r="AG39" s="361">
        <v>0</v>
      </c>
      <c r="AH39" s="361">
        <v>0</v>
      </c>
      <c r="AI39" s="361">
        <f>'Diesel Scenarios_(X)'!J154</f>
        <v>5.5426411104945564E-9</v>
      </c>
      <c r="AJ39" s="361">
        <f>'Diesel Scenarios_(X)'!K154</f>
        <v>5.5426411104945564E-9</v>
      </c>
      <c r="AK39" s="361">
        <f>'Diesel Scenarios_(X)'!L154</f>
        <v>5.5426411104945564E-9</v>
      </c>
      <c r="AL39" s="361">
        <f>'Diesel Scenarios_(X)'!Q154</f>
        <v>5.5426411104945564E-9</v>
      </c>
      <c r="AM39" s="361">
        <f>'Diesel Scenarios_(X)'!R154</f>
        <v>5.5426411104945564E-9</v>
      </c>
      <c r="AN39" s="361">
        <f>'Diesel Scenarios_(X)'!S154</f>
        <v>5.5426411104945564E-9</v>
      </c>
      <c r="AO39" s="361">
        <f>'Diesel Scenarios_(X)'!X154</f>
        <v>5.5426411104945564E-9</v>
      </c>
      <c r="AP39" s="361">
        <f>'Diesel Scenarios_(X)'!Y154</f>
        <v>5.5426411104945564E-9</v>
      </c>
      <c r="AQ39" s="361">
        <f>'Diesel Scenarios_(X)'!Z154</f>
        <v>5.5426411104945564E-9</v>
      </c>
      <c r="AR39" s="361">
        <f>'Diesel Scenarios_(X)'!J219</f>
        <v>5.5426411104945564E-9</v>
      </c>
      <c r="AS39" s="361">
        <f>'Diesel Scenarios_(X)'!K219</f>
        <v>5.5426411104945564E-9</v>
      </c>
      <c r="AT39" s="361">
        <f>'Diesel Scenarios_(X)'!L219</f>
        <v>5.5426411104945564E-9</v>
      </c>
      <c r="AU39" s="361">
        <f>'Diesel Scenarios_(X)'!Q219</f>
        <v>5.5426411104945564E-9</v>
      </c>
      <c r="AV39" s="361">
        <f>'Diesel Scenarios_(X)'!R219</f>
        <v>5.5426411104945564E-9</v>
      </c>
      <c r="AW39" s="361">
        <f>'Diesel Scenarios_(X)'!S219</f>
        <v>5.5426411104945564E-9</v>
      </c>
      <c r="AX39" s="361">
        <f>'Diesel Scenarios_(X)'!X219</f>
        <v>5.5426411104945564E-9</v>
      </c>
      <c r="AY39" s="361">
        <f>'Diesel Scenarios_(X)'!Y219</f>
        <v>5.5426411104945564E-9</v>
      </c>
      <c r="AZ39" s="361">
        <f>'Diesel Scenarios_(X)'!Z219</f>
        <v>5.5426411104945564E-9</v>
      </c>
      <c r="BA39" s="361">
        <f>'Diesel Scenarios_(X)'!J284</f>
        <v>5.5426411104945564E-9</v>
      </c>
      <c r="BB39" s="361">
        <f>'Diesel Scenarios_(X)'!K284</f>
        <v>5.5426411104945564E-9</v>
      </c>
      <c r="BC39" s="361">
        <f>'Diesel Scenarios_(X)'!L284</f>
        <v>5.5426411104945564E-9</v>
      </c>
      <c r="BD39" s="361">
        <f>'Diesel Scenarios_(X)'!Q284</f>
        <v>5.5685133913680887E-9</v>
      </c>
      <c r="BE39" s="361">
        <f>'Diesel Scenarios_(X)'!X284</f>
        <v>5.5685133913680887E-9</v>
      </c>
      <c r="BF39" s="361">
        <f>'Diesel Scenarios_(X)'!R284</f>
        <v>5.5685133913680887E-9</v>
      </c>
      <c r="BG39" s="361">
        <f>'Diesel Scenarios_(X)'!Y284</f>
        <v>5.5685133913680887E-9</v>
      </c>
      <c r="BH39" s="361">
        <f>'Diesel Scenarios_(X)'!S284</f>
        <v>0</v>
      </c>
      <c r="BI39" s="361">
        <f>'Diesel Scenarios_(X)'!Z284</f>
        <v>0</v>
      </c>
      <c r="BJ39" s="805">
        <f t="shared" si="1"/>
        <v>5.5685067690101979E-9</v>
      </c>
      <c r="BK39" s="805">
        <f t="shared" si="2"/>
        <v>5.5685067690101979E-9</v>
      </c>
      <c r="BL39" s="805">
        <f t="shared" si="3"/>
        <v>5.5685067690101979E-9</v>
      </c>
      <c r="BM39" s="622" t="s">
        <v>878</v>
      </c>
    </row>
    <row r="40" spans="1:66" s="156" customFormat="1" ht="15" customHeight="1" x14ac:dyDescent="0.25">
      <c r="A40" s="156">
        <v>37</v>
      </c>
      <c r="B40" s="171" t="s">
        <v>701</v>
      </c>
      <c r="C40" s="617">
        <f t="shared" si="0"/>
        <v>1.2140066452304394E-5</v>
      </c>
      <c r="D40" s="361">
        <f>'Diesel Scenarios_(X)'!B34</f>
        <v>2.5065501491251939E-5</v>
      </c>
      <c r="E40" s="361">
        <f>'Diesel Scenarios_(X)'!C34</f>
        <v>2.5065501491251939E-5</v>
      </c>
      <c r="F40" s="361">
        <f>'Diesel Scenarios_(X)'!D34</f>
        <v>2.5065501491251939E-5</v>
      </c>
      <c r="G40" s="361">
        <f>'Diesel Scenarios_(X)'!H51</f>
        <v>2.5065501491251939E-5</v>
      </c>
      <c r="H40" s="361">
        <f>'Diesel Scenarios_(X)'!I51</f>
        <v>2.5065501491251939E-5</v>
      </c>
      <c r="I40" s="361">
        <f>'Diesel Scenarios_(X)'!J51</f>
        <v>2.5065501491251939E-5</v>
      </c>
      <c r="J40" s="361">
        <f>'Diesel Scenarios_(X)'!N35</f>
        <v>2.5065501491251939E-5</v>
      </c>
      <c r="K40" s="361">
        <f>'Diesel Scenarios_(X)'!O35</f>
        <v>2.5065501491251939E-5</v>
      </c>
      <c r="L40" s="361">
        <f>'Diesel Scenarios_(X)'!P35</f>
        <v>2.5065501491251939E-5</v>
      </c>
      <c r="M40" s="361">
        <f>'Diesel Scenarios_(X)'!U50</f>
        <v>2.5065501491251939E-5</v>
      </c>
      <c r="N40" s="361">
        <f>'Diesel Scenarios_(X)'!V50</f>
        <v>2.5065501491251939E-5</v>
      </c>
      <c r="O40" s="361">
        <f>'Diesel Scenarios_(X)'!W50</f>
        <v>2.5065501491251939E-5</v>
      </c>
      <c r="P40" s="361">
        <f>'Diesel Scenarios_(X)'!B98</f>
        <v>2.5065501491251939E-5</v>
      </c>
      <c r="Q40" s="361">
        <f>'Diesel Scenarios_(X)'!C98</f>
        <v>2.5065501491251939E-5</v>
      </c>
      <c r="R40" s="361">
        <f>'Diesel Scenarios_(X)'!D98</f>
        <v>2.5065501491251939E-5</v>
      </c>
      <c r="S40" s="361">
        <f>'Diesel Scenarios_(X)'!E98</f>
        <v>2.5065501491251939E-5</v>
      </c>
      <c r="T40" s="361">
        <f>'Diesel Scenarios_(X)'!F98</f>
        <v>2.5065501491251939E-5</v>
      </c>
      <c r="U40" s="361">
        <f>'Diesel Scenarios_(X)'!J103</f>
        <v>2.5065501491251939E-5</v>
      </c>
      <c r="V40" s="361">
        <f>'Diesel Scenarios_(X)'!K103</f>
        <v>2.5065501491251939E-5</v>
      </c>
      <c r="W40" s="361">
        <f>'Diesel Scenarios_(X)'!L103</f>
        <v>2.5065501491251939E-5</v>
      </c>
      <c r="X40" s="361">
        <f>'Diesel Scenarios_(X)'!M103</f>
        <v>2.5065501491251939E-5</v>
      </c>
      <c r="Y40" s="361">
        <f>'Diesel Scenarios_(X)'!Q99</f>
        <v>2.5065501491251939E-5</v>
      </c>
      <c r="Z40" s="361">
        <f>'Diesel Scenarios_(X)'!R99</f>
        <v>2.5065501491251939E-5</v>
      </c>
      <c r="AA40" s="361">
        <f>'Diesel Scenarios_(X)'!S99</f>
        <v>2.5065501491251939E-5</v>
      </c>
      <c r="AB40" s="361">
        <f>'Diesel Scenarios_(X)'!T99</f>
        <v>2.5065501491251939E-5</v>
      </c>
      <c r="AC40" s="361">
        <f>'Diesel Scenarios_(X)'!X99</f>
        <v>2.5065501491251939E-5</v>
      </c>
      <c r="AD40" s="361">
        <f>'Diesel Scenarios_(X)'!Y99</f>
        <v>2.5065501491251939E-5</v>
      </c>
      <c r="AE40" s="361">
        <f>'Diesel Scenarios_(X)'!Z99</f>
        <v>2.5065501491251939E-5</v>
      </c>
      <c r="AF40" s="361">
        <f>'Diesel Scenarios_(X)'!AA99</f>
        <v>2.5065501491251939E-5</v>
      </c>
      <c r="AG40" s="361">
        <f>'Diesel Scenarios_(X)'!B205</f>
        <v>4.8947682539682536E-6</v>
      </c>
      <c r="AH40" s="361">
        <f>'Diesel Scenarios_(X)'!E205</f>
        <v>1.2140066452304394E-5</v>
      </c>
      <c r="AI40" s="361">
        <f>'Diesel Scenarios_(X)'!J162</f>
        <v>3.6950940736630376E-5</v>
      </c>
      <c r="AJ40" s="361">
        <f>'Diesel Scenarios_(X)'!K162</f>
        <v>3.6950940736630376E-5</v>
      </c>
      <c r="AK40" s="361">
        <f>'Diesel Scenarios_(X)'!L162</f>
        <v>3.6950940736630376E-5</v>
      </c>
      <c r="AL40" s="361">
        <f>'Diesel Scenarios_(X)'!Q162</f>
        <v>3.6950940736630376E-5</v>
      </c>
      <c r="AM40" s="361">
        <f>'Diesel Scenarios_(X)'!R162</f>
        <v>3.6950940736630376E-5</v>
      </c>
      <c r="AN40" s="361">
        <f>'Diesel Scenarios_(X)'!S162</f>
        <v>3.6950940736630376E-5</v>
      </c>
      <c r="AO40" s="361">
        <f>'Diesel Scenarios_(X)'!X162</f>
        <v>3.6950940736630376E-5</v>
      </c>
      <c r="AP40" s="361">
        <f>'Diesel Scenarios_(X)'!Y162</f>
        <v>3.6950940736630376E-5</v>
      </c>
      <c r="AQ40" s="361">
        <f>'Diesel Scenarios_(X)'!Z162</f>
        <v>3.6950940736630376E-5</v>
      </c>
      <c r="AR40" s="361">
        <f>'Diesel Scenarios_(X)'!J227</f>
        <v>3.6950940736630376E-5</v>
      </c>
      <c r="AS40" s="361">
        <f>'Diesel Scenarios_(X)'!K227</f>
        <v>3.6950940736630376E-5</v>
      </c>
      <c r="AT40" s="361">
        <f>'Diesel Scenarios_(X)'!L227</f>
        <v>3.6950940736630376E-5</v>
      </c>
      <c r="AU40" s="361">
        <f>'Diesel Scenarios_(X)'!Q227</f>
        <v>3.6950940736630376E-5</v>
      </c>
      <c r="AV40" s="361">
        <f>'Diesel Scenarios_(X)'!R227</f>
        <v>3.6950940736630376E-5</v>
      </c>
      <c r="AW40" s="361">
        <f>'Diesel Scenarios_(X)'!S227</f>
        <v>3.6950940736630376E-5</v>
      </c>
      <c r="AX40" s="361">
        <f>'Diesel Scenarios_(X)'!X227</f>
        <v>3.6950940736630376E-5</v>
      </c>
      <c r="AY40" s="361">
        <f>'Diesel Scenarios_(X)'!Y227</f>
        <v>3.6950940736630376E-5</v>
      </c>
      <c r="AZ40" s="361">
        <f>'Diesel Scenarios_(X)'!Z227</f>
        <v>3.6950940736630376E-5</v>
      </c>
      <c r="BA40" s="361">
        <f>'Diesel Scenarios_(X)'!J292</f>
        <v>3.6950940736630376E-5</v>
      </c>
      <c r="BB40" s="361">
        <f>'Diesel Scenarios_(X)'!K292</f>
        <v>3.6950940736630376E-5</v>
      </c>
      <c r="BC40" s="361">
        <f>'Diesel Scenarios_(X)'!L292</f>
        <v>3.6950940736630376E-5</v>
      </c>
      <c r="BD40" s="361">
        <f>'Diesel Scenarios_(X)'!Q292</f>
        <v>1.5384615384615385E-4</v>
      </c>
      <c r="BE40" s="361">
        <f>'Diesel Scenarios_(X)'!X292</f>
        <v>1.6216216216216215E-4</v>
      </c>
      <c r="BF40" s="361">
        <f>'Diesel Scenarios_(X)'!R292</f>
        <v>1.5384615384615385E-4</v>
      </c>
      <c r="BG40" s="361">
        <f>'Diesel Scenarios_(X)'!Y292</f>
        <v>1.6216216216216215E-4</v>
      </c>
      <c r="BH40" s="361">
        <f>'Diesel Scenarios_(X)'!S292</f>
        <v>1.3656387665198237E-4</v>
      </c>
      <c r="BI40" s="361">
        <f>'Diesel Scenarios_(X)'!Z292</f>
        <v>1.4285714285714287E-4</v>
      </c>
      <c r="BJ40" s="805">
        <f t="shared" si="1"/>
        <v>2.5065501491251939E-5</v>
      </c>
      <c r="BK40" s="805">
        <f t="shared" si="2"/>
        <v>2.5065501491251939E-5</v>
      </c>
      <c r="BL40" s="805">
        <f t="shared" si="3"/>
        <v>2.5065501491251939E-5</v>
      </c>
      <c r="BM40" s="622" t="s">
        <v>879</v>
      </c>
    </row>
    <row r="41" spans="1:66" s="156" customFormat="1" ht="15" customHeight="1" x14ac:dyDescent="0.25">
      <c r="A41" s="156">
        <v>38</v>
      </c>
      <c r="B41" s="171" t="s">
        <v>1000</v>
      </c>
      <c r="C41" s="617">
        <f t="shared" si="0"/>
        <v>0</v>
      </c>
      <c r="D41" s="361">
        <f>'Diesel Scenarios_(X)'!B19</f>
        <v>1.8333351365481994E-6</v>
      </c>
      <c r="E41" s="361">
        <f>'Diesel Scenarios_(X)'!C19</f>
        <v>1.8333351365481994E-6</v>
      </c>
      <c r="F41" s="361">
        <f>'Diesel Scenarios_(X)'!D19</f>
        <v>1.8333351365481994E-6</v>
      </c>
      <c r="G41" s="361">
        <f>'Diesel Scenarios_(X)'!H32</f>
        <v>1.566719887233128E-6</v>
      </c>
      <c r="H41" s="361">
        <f>'Diesel Scenarios_(X)'!I32</f>
        <v>1.566719887233128E-6</v>
      </c>
      <c r="I41" s="361">
        <f>'Diesel Scenarios_(X)'!J32</f>
        <v>1.566719887233128E-6</v>
      </c>
      <c r="J41" s="361">
        <f>'Diesel Scenarios_(X)'!N20</f>
        <v>9.6996219433654726E-7</v>
      </c>
      <c r="K41" s="361">
        <f>'Diesel Scenarios_(X)'!O20</f>
        <v>9.6996219433654726E-7</v>
      </c>
      <c r="L41" s="361">
        <f>'Diesel Scenarios_(X)'!P20</f>
        <v>9.6996219433654726E-7</v>
      </c>
      <c r="M41" s="361">
        <f>'Diesel Scenarios_(X)'!U31</f>
        <v>1.566719887233128E-6</v>
      </c>
      <c r="N41" s="361">
        <f>'Diesel Scenarios_(X)'!V31</f>
        <v>1.566719887233128E-6</v>
      </c>
      <c r="O41" s="361">
        <f>'Diesel Scenarios_(X)'!W31</f>
        <v>1.566719887233128E-6</v>
      </c>
      <c r="P41" s="361">
        <f>'Diesel Scenarios_(X)'!B80</f>
        <v>6.4664146289103147E-7</v>
      </c>
      <c r="Q41" s="361">
        <f>'Diesel Scenarios_(X)'!C80</f>
        <v>6.4664146289103147E-7</v>
      </c>
      <c r="R41" s="361">
        <f>'Diesel Scenarios_(X)'!D80</f>
        <v>6.4664146289103147E-7</v>
      </c>
      <c r="S41" s="361">
        <f>'Diesel Scenarios_(X)'!E80</f>
        <v>6.4664146289103147E-7</v>
      </c>
      <c r="T41" s="361">
        <f>'Diesel Scenarios_(X)'!F80</f>
        <v>6.4664146289103147E-7</v>
      </c>
      <c r="U41" s="361">
        <f>'Diesel Scenarios_(X)'!J85</f>
        <v>6.4664146289103147E-7</v>
      </c>
      <c r="V41" s="361">
        <f>'Diesel Scenarios_(X)'!K85</f>
        <v>6.4664146289103147E-7</v>
      </c>
      <c r="W41" s="361">
        <f>'Diesel Scenarios_(X)'!L85</f>
        <v>6.4664146289103147E-7</v>
      </c>
      <c r="X41" s="361">
        <f>'Diesel Scenarios_(X)'!M85</f>
        <v>6.4664146289103147E-7</v>
      </c>
      <c r="Y41" s="361">
        <f>'Diesel Scenarios_(X)'!Q81</f>
        <v>6.4664146289103147E-7</v>
      </c>
      <c r="Z41" s="361">
        <f>'Diesel Scenarios_(X)'!R81</f>
        <v>6.4664146289103147E-7</v>
      </c>
      <c r="AA41" s="361">
        <f>'Diesel Scenarios_(X)'!S81</f>
        <v>6.4664146289103147E-7</v>
      </c>
      <c r="AB41" s="361">
        <f>'Diesel Scenarios_(X)'!T81</f>
        <v>6.4664146289103147E-7</v>
      </c>
      <c r="AC41" s="361">
        <f>'Diesel Scenarios_(X)'!X81</f>
        <v>6.4664146289103147E-7</v>
      </c>
      <c r="AD41" s="361">
        <f>'Diesel Scenarios_(X)'!Y81</f>
        <v>6.4664146289103147E-7</v>
      </c>
      <c r="AE41" s="361">
        <f>'Diesel Scenarios_(X)'!Z81</f>
        <v>6.4664146289103147E-7</v>
      </c>
      <c r="AF41" s="361">
        <f>'Diesel Scenarios_(X)'!AA81</f>
        <v>6.4664146289103147E-7</v>
      </c>
      <c r="AG41" s="361">
        <v>0</v>
      </c>
      <c r="AH41" s="361">
        <v>0</v>
      </c>
      <c r="AI41" s="361">
        <f>'Diesel Scenarios_(X)'!J156</f>
        <v>0</v>
      </c>
      <c r="AJ41" s="361">
        <f>'Diesel Scenarios_(X)'!K156</f>
        <v>0</v>
      </c>
      <c r="AK41" s="361">
        <f>'Diesel Scenarios_(X)'!L156</f>
        <v>0</v>
      </c>
      <c r="AL41" s="361">
        <f>'Diesel Scenarios_(X)'!Q156</f>
        <v>0</v>
      </c>
      <c r="AM41" s="361">
        <f>'Diesel Scenarios_(X)'!R156</f>
        <v>0</v>
      </c>
      <c r="AN41" s="361">
        <f>'Diesel Scenarios_(X)'!S156</f>
        <v>0</v>
      </c>
      <c r="AO41" s="361">
        <f>'Diesel Scenarios_(X)'!X156</f>
        <v>0</v>
      </c>
      <c r="AP41" s="361">
        <f>'Diesel Scenarios_(X)'!Y156</f>
        <v>0</v>
      </c>
      <c r="AQ41" s="361">
        <f>'Diesel Scenarios_(X)'!Z156</f>
        <v>0</v>
      </c>
      <c r="AR41" s="361">
        <f>'Diesel Scenarios_(X)'!J221</f>
        <v>0</v>
      </c>
      <c r="AS41" s="361">
        <f>'Diesel Scenarios_(X)'!K221</f>
        <v>0</v>
      </c>
      <c r="AT41" s="361">
        <f>'Diesel Scenarios_(X)'!L221</f>
        <v>0</v>
      </c>
      <c r="AU41" s="361">
        <f>'Diesel Scenarios_(X)'!Q221</f>
        <v>0</v>
      </c>
      <c r="AV41" s="361">
        <f>'Diesel Scenarios_(X)'!R221</f>
        <v>0</v>
      </c>
      <c r="AW41" s="361">
        <f>'Diesel Scenarios_(X)'!S221</f>
        <v>0</v>
      </c>
      <c r="AX41" s="361">
        <f>'Diesel Scenarios_(X)'!X221</f>
        <v>0</v>
      </c>
      <c r="AY41" s="361">
        <f>'Diesel Scenarios_(X)'!Y221</f>
        <v>0</v>
      </c>
      <c r="AZ41" s="361">
        <f>'Diesel Scenarios_(X)'!Z221</f>
        <v>0</v>
      </c>
      <c r="BA41" s="361">
        <f>'Diesel Scenarios_(X)'!J286</f>
        <v>0</v>
      </c>
      <c r="BB41" s="361">
        <f>'Diesel Scenarios_(X)'!K286</f>
        <v>0</v>
      </c>
      <c r="BC41" s="361">
        <f>'Diesel Scenarios_(X)'!L286</f>
        <v>0</v>
      </c>
      <c r="BD41" s="361">
        <f>'Diesel Scenarios_(X)'!Q286</f>
        <v>1.5667217504579097E-6</v>
      </c>
      <c r="BE41" s="361">
        <f>'Diesel Scenarios_(X)'!X286</f>
        <v>1.5667217504579097E-6</v>
      </c>
      <c r="BF41" s="361">
        <f>'Diesel Scenarios_(X)'!R286</f>
        <v>1.5667217504579097E-6</v>
      </c>
      <c r="BG41" s="361">
        <f>'Diesel Scenarios_(X)'!Y286</f>
        <v>1.5667217504579097E-6</v>
      </c>
      <c r="BH41" s="361">
        <f>'Diesel Scenarios_(X)'!S286</f>
        <v>1.8333373168457035E-6</v>
      </c>
      <c r="BI41" s="361">
        <f>'Diesel Scenarios_(X)'!Z286</f>
        <v>1.8333373168457035E-6</v>
      </c>
      <c r="BJ41" s="828">
        <f>VLOOKUP(B41,'Tier IV Regulations'!$A$192:$B$221,2,FALSE)</f>
        <v>9.3076600854706638E-7</v>
      </c>
      <c r="BK41" s="828">
        <f>VLOOKUP(B41,'Tier IV Regulations'!$A$224:$B$254,2,FALSE)</f>
        <v>9.3076600854706638E-7</v>
      </c>
      <c r="BL41" s="828">
        <f>VLOOKUP(B41,'Tier IV Regulations (Trains)'!$A$171:$B$200,2,FALSE)</f>
        <v>9.3076600854706638E-7</v>
      </c>
      <c r="BM41" s="622" t="s">
        <v>880</v>
      </c>
    </row>
    <row r="42" spans="1:66" s="156" customFormat="1" ht="15" customHeight="1" x14ac:dyDescent="0.25">
      <c r="A42" s="156">
        <v>39</v>
      </c>
      <c r="B42" s="171" t="s">
        <v>294</v>
      </c>
      <c r="C42" s="617">
        <f t="shared" si="0"/>
        <v>1.0131552840300107E-4</v>
      </c>
      <c r="D42" s="361">
        <f>'Diesel Scenarios_(X)'!B23</f>
        <v>0</v>
      </c>
      <c r="E42" s="361">
        <f>'Diesel Scenarios_(X)'!C23</f>
        <v>4.1214510821626184E-4</v>
      </c>
      <c r="F42" s="361">
        <f>'Diesel Scenarios_(X)'!D23</f>
        <v>1.9896660396647123E-4</v>
      </c>
      <c r="G42" s="361">
        <f>'Diesel Scenarios_(X)'!H33</f>
        <v>0</v>
      </c>
      <c r="H42" s="361">
        <f>'Diesel Scenarios_(X)'!I33</f>
        <v>4.1214510821626184E-4</v>
      </c>
      <c r="I42" s="361">
        <f>'Diesel Scenarios_(X)'!J33</f>
        <v>1.9896660396647123E-4</v>
      </c>
      <c r="J42" s="361">
        <f>'Diesel Scenarios_(X)'!N21</f>
        <v>0</v>
      </c>
      <c r="K42" s="361">
        <f>'Diesel Scenarios_(X)'!O21</f>
        <v>4.1214510821626184E-4</v>
      </c>
      <c r="L42" s="361">
        <f>'Diesel Scenarios_(X)'!P21</f>
        <v>1.9896660396647123E-4</v>
      </c>
      <c r="M42" s="361">
        <f>'Diesel Scenarios_(X)'!U32</f>
        <v>0</v>
      </c>
      <c r="N42" s="361">
        <f>'Diesel Scenarios_(X)'!V32</f>
        <v>4.1214510821626184E-4</v>
      </c>
      <c r="O42" s="361">
        <f>'Diesel Scenarios_(X)'!W32</f>
        <v>1.9896660396647123E-4</v>
      </c>
      <c r="P42" s="361">
        <f>'Diesel Scenarios_(X)'!B81</f>
        <v>0</v>
      </c>
      <c r="Q42" s="361">
        <f>'Diesel Scenarios_(X)'!C81</f>
        <v>4.1214510821626184E-4</v>
      </c>
      <c r="R42" s="361">
        <f>'Diesel Scenarios_(X)'!D81</f>
        <v>1.9896660396647123E-4</v>
      </c>
      <c r="S42" s="361">
        <f>'Diesel Scenarios_(X)'!E81</f>
        <v>0</v>
      </c>
      <c r="T42" s="361">
        <f>'Diesel Scenarios_(X)'!F81</f>
        <v>0</v>
      </c>
      <c r="U42" s="361">
        <f>'Diesel Scenarios_(X)'!J86</f>
        <v>0</v>
      </c>
      <c r="V42" s="361">
        <f>'Diesel Scenarios_(X)'!K86</f>
        <v>4.1214510821626184E-4</v>
      </c>
      <c r="W42" s="361">
        <f>'Diesel Scenarios_(X)'!L86</f>
        <v>1.9896660396647123E-4</v>
      </c>
      <c r="X42" s="361">
        <f>'Diesel Scenarios_(X)'!M86</f>
        <v>4.1214510821626184E-4</v>
      </c>
      <c r="Y42" s="361">
        <f>'Diesel Scenarios_(X)'!Q82</f>
        <v>0</v>
      </c>
      <c r="Z42" s="361">
        <f>'Diesel Scenarios_(X)'!R82</f>
        <v>4.1214510821626184E-4</v>
      </c>
      <c r="AA42" s="361">
        <f>'Diesel Scenarios_(X)'!S82</f>
        <v>1.9896660396647123E-4</v>
      </c>
      <c r="AB42" s="361">
        <f>'Diesel Scenarios_(X)'!T82</f>
        <v>1.9896660396647123E-4</v>
      </c>
      <c r="AC42" s="361">
        <f>'Diesel Scenarios_(X)'!X82</f>
        <v>0</v>
      </c>
      <c r="AD42" s="361">
        <f>'Diesel Scenarios_(X)'!Y82</f>
        <v>4.1214510821626184E-4</v>
      </c>
      <c r="AE42" s="361">
        <f>'Diesel Scenarios_(X)'!Z82</f>
        <v>1.9896660396647123E-4</v>
      </c>
      <c r="AF42" s="361">
        <f>'Diesel Scenarios_(X)'!AA82</f>
        <v>0</v>
      </c>
      <c r="AG42" s="361">
        <f>'Diesel Scenarios_(X)'!B198</f>
        <v>5.4783752380952381E-5</v>
      </c>
      <c r="AH42" s="361">
        <f>'Diesel Scenarios_(X)'!E198</f>
        <v>1.0131552840300107E-4</v>
      </c>
      <c r="AI42" s="361">
        <f>'Diesel Scenarios_(X)'!J157</f>
        <v>1.1369520226655501E-4</v>
      </c>
      <c r="AJ42" s="361">
        <f>'Diesel Scenarios_(X)'!K157</f>
        <v>1.9896660396647126E-4</v>
      </c>
      <c r="AK42" s="361">
        <f>'Diesel Scenarios_(X)'!L157</f>
        <v>4.1214510821626184E-4</v>
      </c>
      <c r="AL42" s="361">
        <f>'Diesel Scenarios_(X)'!Q157</f>
        <v>1.1369520226655501E-4</v>
      </c>
      <c r="AM42" s="361">
        <f>'Diesel Scenarios_(X)'!R157</f>
        <v>1.9896660396647126E-4</v>
      </c>
      <c r="AN42" s="361">
        <f>'Diesel Scenarios_(X)'!S157</f>
        <v>4.1214510821626184E-4</v>
      </c>
      <c r="AO42" s="361">
        <f>'Diesel Scenarios_(X)'!X157</f>
        <v>1.1369520226655501E-4</v>
      </c>
      <c r="AP42" s="361">
        <f>'Diesel Scenarios_(X)'!Y157</f>
        <v>1.1369520226655501E-4</v>
      </c>
      <c r="AQ42" s="361">
        <f>'Diesel Scenarios_(X)'!Z157</f>
        <v>1.1369520226655501E-4</v>
      </c>
      <c r="AR42" s="361">
        <f>'Diesel Scenarios_(X)'!J222</f>
        <v>1.1369520226655501E-4</v>
      </c>
      <c r="AS42" s="361">
        <f>'Diesel Scenarios_(X)'!K222</f>
        <v>1.9896660396647126E-4</v>
      </c>
      <c r="AT42" s="361">
        <f>'Diesel Scenarios_(X)'!L222</f>
        <v>4.1214510821626184E-4</v>
      </c>
      <c r="AU42" s="361">
        <f>'Diesel Scenarios_(X)'!Q222</f>
        <v>1.1369520226655501E-4</v>
      </c>
      <c r="AV42" s="361">
        <f>'Diesel Scenarios_(X)'!R222</f>
        <v>1.9896660396647126E-4</v>
      </c>
      <c r="AW42" s="361">
        <f>'Diesel Scenarios_(X)'!S222</f>
        <v>4.1214510821626184E-4</v>
      </c>
      <c r="AX42" s="361">
        <f>'Diesel Scenarios_(X)'!X222</f>
        <v>1.1369520226655501E-4</v>
      </c>
      <c r="AY42" s="361">
        <f>'Diesel Scenarios_(X)'!Y222</f>
        <v>1.1369520226655501E-4</v>
      </c>
      <c r="AZ42" s="361">
        <f>'Diesel Scenarios_(X)'!Z222</f>
        <v>1.1369520226655501E-4</v>
      </c>
      <c r="BA42" s="361">
        <f>'Diesel Scenarios_(X)'!J287</f>
        <v>1.1369520226655501E-4</v>
      </c>
      <c r="BB42" s="361">
        <f>'Diesel Scenarios_(X)'!K287</f>
        <v>1.1369520226655501E-4</v>
      </c>
      <c r="BC42" s="361">
        <f>'Diesel Scenarios_(X)'!L287</f>
        <v>1.1369520226655501E-4</v>
      </c>
      <c r="BD42" s="361">
        <f>'Diesel Scenarios_(X)'!Q287</f>
        <v>0</v>
      </c>
      <c r="BE42" s="361">
        <f>'Diesel Scenarios_(X)'!X287</f>
        <v>0</v>
      </c>
      <c r="BF42" s="361">
        <f>'Diesel Scenarios_(X)'!R287</f>
        <v>0</v>
      </c>
      <c r="BG42" s="361">
        <f>'Diesel Scenarios_(X)'!Y287</f>
        <v>0</v>
      </c>
      <c r="BH42" s="361">
        <f>'Diesel Scenarios_(X)'!S287</f>
        <v>0</v>
      </c>
      <c r="BI42" s="361">
        <f>'Diesel Scenarios_(X)'!Z287</f>
        <v>0</v>
      </c>
      <c r="BJ42" s="805">
        <f t="shared" si="1"/>
        <v>0</v>
      </c>
      <c r="BK42" s="805">
        <f t="shared" si="2"/>
        <v>0</v>
      </c>
      <c r="BL42" s="805">
        <f t="shared" si="3"/>
        <v>0</v>
      </c>
      <c r="BM42" s="622" t="s">
        <v>881</v>
      </c>
    </row>
    <row r="43" spans="1:66" ht="15" customHeight="1" x14ac:dyDescent="0.25">
      <c r="A43" s="156">
        <v>40</v>
      </c>
      <c r="B43" s="362" t="s">
        <v>334</v>
      </c>
      <c r="C43" s="617">
        <f t="shared" si="0"/>
        <v>0</v>
      </c>
      <c r="D43" s="361">
        <v>0</v>
      </c>
      <c r="E43" s="361">
        <v>0</v>
      </c>
      <c r="F43" s="361">
        <v>0</v>
      </c>
      <c r="G43" s="361">
        <v>0</v>
      </c>
      <c r="H43" s="361">
        <v>0</v>
      </c>
      <c r="I43" s="361">
        <v>0</v>
      </c>
      <c r="J43" s="361">
        <v>0</v>
      </c>
      <c r="K43" s="361">
        <v>0</v>
      </c>
      <c r="L43" s="361">
        <v>0</v>
      </c>
      <c r="M43" s="361">
        <v>0</v>
      </c>
      <c r="N43" s="361">
        <v>0</v>
      </c>
      <c r="O43" s="361">
        <v>0</v>
      </c>
      <c r="P43" s="361">
        <f>'Diesel Scenarios_(X)'!B82</f>
        <v>8.498716369424987E-8</v>
      </c>
      <c r="Q43" s="361">
        <f>'Diesel Scenarios_(X)'!C82</f>
        <v>8.498716369424987E-8</v>
      </c>
      <c r="R43" s="361">
        <f>'Diesel Scenarios_(X)'!D82</f>
        <v>8.498716369424987E-8</v>
      </c>
      <c r="S43" s="361">
        <f>'Diesel Scenarios_(X)'!E82</f>
        <v>8.498716369424987E-8</v>
      </c>
      <c r="T43" s="361">
        <f>'Diesel Scenarios_(X)'!F82</f>
        <v>8.498716369424987E-8</v>
      </c>
      <c r="U43" s="361">
        <f>'Diesel Scenarios_(X)'!J87</f>
        <v>8.498716369424987E-8</v>
      </c>
      <c r="V43" s="361">
        <f>'Diesel Scenarios_(X)'!K87</f>
        <v>8.498716369424987E-8</v>
      </c>
      <c r="W43" s="361">
        <f>'Diesel Scenarios_(X)'!L87</f>
        <v>8.498716369424987E-8</v>
      </c>
      <c r="X43" s="361">
        <f>'Diesel Scenarios_(X)'!M87</f>
        <v>8.498716369424987E-8</v>
      </c>
      <c r="Y43" s="361">
        <f>'Diesel Scenarios_(X)'!Q83</f>
        <v>8.498716369424987E-8</v>
      </c>
      <c r="Z43" s="361">
        <f>'Diesel Scenarios_(X)'!R83</f>
        <v>8.498716369424987E-8</v>
      </c>
      <c r="AA43" s="361">
        <f>'Diesel Scenarios_(X)'!S83</f>
        <v>8.498716369424987E-8</v>
      </c>
      <c r="AB43" s="361">
        <f>'Diesel Scenarios_(X)'!T83</f>
        <v>8.498716369424987E-8</v>
      </c>
      <c r="AC43" s="361">
        <f>'Diesel Scenarios_(X)'!X83</f>
        <v>8.498716369424987E-8</v>
      </c>
      <c r="AD43" s="361">
        <f>'Diesel Scenarios_(X)'!Y83</f>
        <v>8.498716369424987E-8</v>
      </c>
      <c r="AE43" s="361">
        <f>'Diesel Scenarios_(X)'!Z83</f>
        <v>8.498716369424987E-8</v>
      </c>
      <c r="AF43" s="361">
        <f>'Diesel Scenarios_(X)'!AA83</f>
        <v>8.498716369424987E-8</v>
      </c>
      <c r="AG43" s="361">
        <v>0</v>
      </c>
      <c r="AH43" s="361">
        <v>0</v>
      </c>
      <c r="AI43" s="361">
        <f>'Diesel Scenarios_(X)'!J158</f>
        <v>5.5426411104945564E-9</v>
      </c>
      <c r="AJ43" s="361">
        <f>'Diesel Scenarios_(X)'!K158</f>
        <v>5.5426411104945564E-9</v>
      </c>
      <c r="AK43" s="361">
        <f>'Diesel Scenarios_(X)'!L158</f>
        <v>5.5426411104945564E-9</v>
      </c>
      <c r="AL43" s="361">
        <f>'Diesel Scenarios_(X)'!Q158</f>
        <v>5.5426411104945564E-9</v>
      </c>
      <c r="AM43" s="361">
        <f>'Diesel Scenarios_(X)'!R158</f>
        <v>5.5426411104945564E-9</v>
      </c>
      <c r="AN43" s="361">
        <f>'Diesel Scenarios_(X)'!S158</f>
        <v>5.5426411104945564E-9</v>
      </c>
      <c r="AO43" s="361">
        <f>'Diesel Scenarios_(X)'!X158</f>
        <v>5.5426411104945564E-9</v>
      </c>
      <c r="AP43" s="361">
        <f>'Diesel Scenarios_(X)'!Y158</f>
        <v>5.5426411104945564E-9</v>
      </c>
      <c r="AQ43" s="361">
        <f>'Diesel Scenarios_(X)'!Z158</f>
        <v>5.5426411104945564E-9</v>
      </c>
      <c r="AR43" s="361">
        <f>'Diesel Scenarios_(X)'!J223</f>
        <v>5.5426411104945564E-9</v>
      </c>
      <c r="AS43" s="361">
        <f>'Diesel Scenarios_(X)'!K223</f>
        <v>5.5426411104945564E-9</v>
      </c>
      <c r="AT43" s="361">
        <f>'Diesel Scenarios_(X)'!L223</f>
        <v>5.5426411104945564E-9</v>
      </c>
      <c r="AU43" s="361">
        <f>'Diesel Scenarios_(X)'!Q223</f>
        <v>5.5426411104945564E-9</v>
      </c>
      <c r="AV43" s="361">
        <f>'Diesel Scenarios_(X)'!R223</f>
        <v>5.5426411104945564E-9</v>
      </c>
      <c r="AW43" s="361">
        <f>'Diesel Scenarios_(X)'!S223</f>
        <v>5.5426411104945564E-9</v>
      </c>
      <c r="AX43" s="361">
        <f>'Diesel Scenarios_(X)'!X223</f>
        <v>5.5426411104945564E-9</v>
      </c>
      <c r="AY43" s="361">
        <f>'Diesel Scenarios_(X)'!Y223</f>
        <v>5.5426411104945564E-9</v>
      </c>
      <c r="AZ43" s="361">
        <f>'Diesel Scenarios_(X)'!Z223</f>
        <v>5.5426411104945564E-9</v>
      </c>
      <c r="BA43" s="361">
        <f>'Diesel Scenarios_(X)'!J288</f>
        <v>5.5426411104945564E-9</v>
      </c>
      <c r="BB43" s="361">
        <f>'Diesel Scenarios_(X)'!K288</f>
        <v>5.5426411104945564E-9</v>
      </c>
      <c r="BC43" s="361">
        <f>'Diesel Scenarios_(X)'!L288</f>
        <v>5.5426411104945564E-9</v>
      </c>
      <c r="BD43" s="361">
        <f>'Diesel Scenarios_(X)'!Q288</f>
        <v>0</v>
      </c>
      <c r="BE43" s="361">
        <f>'Diesel Scenarios_(X)'!X288</f>
        <v>0</v>
      </c>
      <c r="BF43" s="361">
        <f>'Diesel Scenarios_(X)'!R288</f>
        <v>0</v>
      </c>
      <c r="BG43" s="361">
        <f>'Diesel Scenarios_(X)'!Y288</f>
        <v>0</v>
      </c>
      <c r="BH43" s="361">
        <f>'Diesel Scenarios_(X)'!S288</f>
        <v>0</v>
      </c>
      <c r="BI43" s="361">
        <f>'Diesel Scenarios_(X)'!Z288</f>
        <v>0</v>
      </c>
      <c r="BJ43" s="805">
        <f>G43</f>
        <v>0</v>
      </c>
      <c r="BK43" s="805">
        <f t="shared" si="2"/>
        <v>0</v>
      </c>
      <c r="BL43" s="805">
        <f t="shared" si="3"/>
        <v>0</v>
      </c>
      <c r="BM43" s="622" t="s">
        <v>882</v>
      </c>
    </row>
    <row r="44" spans="1:66" s="156" customFormat="1" ht="15" customHeight="1" x14ac:dyDescent="0.25">
      <c r="A44" s="156">
        <v>41</v>
      </c>
      <c r="B44" s="171" t="s">
        <v>721</v>
      </c>
      <c r="C44" s="617">
        <f t="shared" si="0"/>
        <v>1.5635897106109325E-2</v>
      </c>
      <c r="D44" s="361">
        <f>'Diesel Scenarios_(X)'!B21</f>
        <v>8.194543069047304E-2</v>
      </c>
      <c r="E44" s="361">
        <f>'Diesel Scenarios_(X)'!C21</f>
        <v>2.253499343988009E-2</v>
      </c>
      <c r="F44" s="361">
        <f>'Diesel Scenarios_(X)'!D21</f>
        <v>4.9167258414283864E-3</v>
      </c>
      <c r="G44" s="361">
        <f>'Diesel Scenarios_(X)'!H35</f>
        <v>8.194543069047304E-2</v>
      </c>
      <c r="H44" s="361">
        <f>'Diesel Scenarios_(X)'!I35</f>
        <v>2.253499343988009E-2</v>
      </c>
      <c r="I44" s="361">
        <f>'Diesel Scenarios_(X)'!J35</f>
        <v>4.9167258414283864E-3</v>
      </c>
      <c r="J44" s="361">
        <f>'Diesel Scenarios_(X)'!N23</f>
        <v>8.194543069047304E-2</v>
      </c>
      <c r="K44" s="361">
        <f>'Diesel Scenarios_(X)'!O23</f>
        <v>2.253499343988009E-2</v>
      </c>
      <c r="L44" s="361">
        <f>'Diesel Scenarios_(X)'!P23</f>
        <v>4.9167258414283864E-3</v>
      </c>
      <c r="M44" s="361">
        <f>'Diesel Scenarios_(X)'!U33</f>
        <v>8.194543069047304E-2</v>
      </c>
      <c r="N44" s="361">
        <f>'Diesel Scenarios_(X)'!V33</f>
        <v>2.253499343988009E-2</v>
      </c>
      <c r="O44" s="361">
        <f>'Diesel Scenarios_(X)'!W33</f>
        <v>4.9167258414283864E-3</v>
      </c>
      <c r="P44" s="361">
        <f>'Diesel Scenarios_(X)'!B84</f>
        <v>1.5520790183758473E-2</v>
      </c>
      <c r="Q44" s="361">
        <f>'Diesel Scenarios_(X)'!C84</f>
        <v>3.1041580367516934E-3</v>
      </c>
      <c r="R44" s="361">
        <f>'Diesel Scenarios_(X)'!D84</f>
        <v>3.1041580367516934E-3</v>
      </c>
      <c r="S44" s="361">
        <f>'Diesel Scenarios_(X)'!E84</f>
        <v>1.5520790183758473E-2</v>
      </c>
      <c r="T44" s="361">
        <f>'Diesel Scenarios_(X)'!F84</f>
        <v>4.2329427773886734E-3</v>
      </c>
      <c r="U44" s="361">
        <f>'Diesel Scenarios_(X)'!J89</f>
        <v>1.5520790183758473E-2</v>
      </c>
      <c r="V44" s="361">
        <f>'Diesel Scenarios_(X)'!K89</f>
        <v>3.1041580367516934E-3</v>
      </c>
      <c r="W44" s="361">
        <f>'Diesel Scenarios_(X)'!L89</f>
        <v>3.1041580367516934E-3</v>
      </c>
      <c r="X44" s="361">
        <f>'Diesel Scenarios_(X)'!M89</f>
        <v>4.2329427773886734E-3</v>
      </c>
      <c r="Y44" s="361">
        <f>'Diesel Scenarios_(X)'!Q85</f>
        <v>1.5520790183758473E-2</v>
      </c>
      <c r="Z44" s="361">
        <f>'Diesel Scenarios_(X)'!R85</f>
        <v>3.1041580367516934E-3</v>
      </c>
      <c r="AA44" s="361">
        <f>'Diesel Scenarios_(X)'!S85</f>
        <v>3.1041580367516934E-3</v>
      </c>
      <c r="AB44" s="361">
        <f>'Diesel Scenarios_(X)'!T85</f>
        <v>4.2329427773886734E-3</v>
      </c>
      <c r="AC44" s="361">
        <f>'Diesel Scenarios_(X)'!X85</f>
        <v>1.5520790183758473E-2</v>
      </c>
      <c r="AD44" s="361">
        <f>'Diesel Scenarios_(X)'!Y85</f>
        <v>3.1041580367516934E-3</v>
      </c>
      <c r="AE44" s="361">
        <f>'Diesel Scenarios_(X)'!Z85</f>
        <v>3.1041580367516934E-3</v>
      </c>
      <c r="AF44" s="361">
        <f>'Diesel Scenarios_(X)'!AA85</f>
        <v>4.2329427773886734E-3</v>
      </c>
      <c r="AG44" s="361">
        <f>'Diesel Scenarios_(X)'!B204</f>
        <v>8.283453968253968E-3</v>
      </c>
      <c r="AH44" s="361">
        <f>'Diesel Scenarios_(X)'!E204</f>
        <v>1.5635897106109325E-2</v>
      </c>
      <c r="AI44" s="361">
        <f>'Diesel Scenarios_(X)'!J159</f>
        <v>2.7134248573004319E-3</v>
      </c>
      <c r="AJ44" s="361">
        <f>'Diesel Scenarios_(X)'!K159</f>
        <v>5.4268497146008619E-4</v>
      </c>
      <c r="AK44" s="361">
        <f>'Diesel Scenarios_(X)'!L159</f>
        <v>1.6280549143802589E-3</v>
      </c>
      <c r="AL44" s="361">
        <f>'Diesel Scenarios_(X)'!Q159</f>
        <v>2.7134248573004319E-3</v>
      </c>
      <c r="AM44" s="361">
        <f>'Diesel Scenarios_(X)'!R159</f>
        <v>5.4268497146008619E-4</v>
      </c>
      <c r="AN44" s="361">
        <f>'Diesel Scenarios_(X)'!S159</f>
        <v>1.6280549143802589E-3</v>
      </c>
      <c r="AO44" s="361">
        <f>'Diesel Scenarios_(X)'!X159</f>
        <v>3.2561098287605178E-3</v>
      </c>
      <c r="AP44" s="361">
        <f>'Diesel Scenarios_(X)'!Y159</f>
        <v>1.356712428650216E-3</v>
      </c>
      <c r="AQ44" s="361">
        <f>'Diesel Scenarios_(X)'!Z159</f>
        <v>1.356712428650216E-3</v>
      </c>
      <c r="AR44" s="361">
        <f>'Diesel Scenarios_(X)'!J224</f>
        <v>2.7134248573004319E-3</v>
      </c>
      <c r="AS44" s="361">
        <f>'Diesel Scenarios_(X)'!K224</f>
        <v>5.4268497146008619E-4</v>
      </c>
      <c r="AT44" s="361">
        <f>'Diesel Scenarios_(X)'!L224</f>
        <v>1.6280549143802589E-3</v>
      </c>
      <c r="AU44" s="361">
        <f>'Diesel Scenarios_(X)'!Q224</f>
        <v>2.7134248573004319E-3</v>
      </c>
      <c r="AV44" s="361">
        <f>'Diesel Scenarios_(X)'!R224</f>
        <v>5.4268497146008619E-4</v>
      </c>
      <c r="AW44" s="361">
        <f>'Diesel Scenarios_(X)'!S224</f>
        <v>1.6280549143802589E-3</v>
      </c>
      <c r="AX44" s="361">
        <f>'Diesel Scenarios_(X)'!X224</f>
        <v>3.2561098287605178E-3</v>
      </c>
      <c r="AY44" s="361">
        <f>'Diesel Scenarios_(X)'!Y224</f>
        <v>1.356712428650216E-3</v>
      </c>
      <c r="AZ44" s="361">
        <f>'Diesel Scenarios_(X)'!Z224</f>
        <v>1.356712428650216E-3</v>
      </c>
      <c r="BA44" s="361">
        <f>'Diesel Scenarios_(X)'!J289</f>
        <v>3.2561098287605178E-3</v>
      </c>
      <c r="BB44" s="361">
        <f>'Diesel Scenarios_(X)'!K289</f>
        <v>1.356712428650216E-3</v>
      </c>
      <c r="BC44" s="361">
        <f>'Diesel Scenarios_(X)'!L289</f>
        <v>1.356712428650216E-3</v>
      </c>
      <c r="BD44" s="361">
        <f>'Diesel Scenarios_(X)'!Q289</f>
        <v>1.2963968941714309E-3</v>
      </c>
      <c r="BE44" s="361">
        <f>'Diesel Scenarios_(X)'!X289</f>
        <v>2.4653813492942437E-2</v>
      </c>
      <c r="BF44" s="361">
        <f>'Diesel Scenarios_(X)'!R289</f>
        <v>3.1186020486798978E-2</v>
      </c>
      <c r="BG44" s="361">
        <f>'Diesel Scenarios_(X)'!Y289</f>
        <v>3.0817266866178045E-2</v>
      </c>
      <c r="BH44" s="361">
        <f>'Diesel Scenarios_(X)'!S289</f>
        <v>2.4613085827480525E-2</v>
      </c>
      <c r="BI44" s="361">
        <f>'Diesel Scenarios_(X)'!Z289</f>
        <v>2.4346114207796265E-2</v>
      </c>
      <c r="BJ44" s="805">
        <v>0</v>
      </c>
      <c r="BK44" s="805">
        <v>0</v>
      </c>
      <c r="BL44" s="805">
        <v>0</v>
      </c>
      <c r="BM44" s="622" t="s">
        <v>883</v>
      </c>
    </row>
    <row r="45" spans="1:66" s="156" customFormat="1" ht="15" customHeight="1" x14ac:dyDescent="0.25">
      <c r="A45" s="156">
        <v>42</v>
      </c>
      <c r="B45" s="171" t="s">
        <v>720</v>
      </c>
      <c r="C45" s="617">
        <f t="shared" si="0"/>
        <v>1.5763018220793141E-3</v>
      </c>
      <c r="D45" s="361">
        <f>'Diesel Scenarios_(X)'!B20</f>
        <v>3.8944470207759466E-3</v>
      </c>
      <c r="E45" s="361">
        <f>'Diesel Scenarios_(X)'!C20</f>
        <v>1.0709729307133856E-3</v>
      </c>
      <c r="F45" s="361">
        <f>'Diesel Scenarios_(X)'!D20</f>
        <v>2.3366682124655703E-4</v>
      </c>
      <c r="G45" s="361">
        <f>'Diesel Scenarios_(X)'!H34</f>
        <v>3.8944470207759466E-3</v>
      </c>
      <c r="H45" s="361">
        <f>'Diesel Scenarios_(X)'!I34</f>
        <v>1.0709729307133856E-3</v>
      </c>
      <c r="I45" s="361">
        <f>'Diesel Scenarios_(X)'!J34</f>
        <v>2.3366682124655703E-4</v>
      </c>
      <c r="J45" s="361">
        <f>'Diesel Scenarios_(X)'!N22</f>
        <v>3.8944470207759466E-3</v>
      </c>
      <c r="K45" s="361">
        <f>'Diesel Scenarios_(X)'!O22</f>
        <v>1.0709729307133856E-3</v>
      </c>
      <c r="L45" s="361">
        <f>'Diesel Scenarios_(X)'!P22</f>
        <v>2.3366682124655703E-4</v>
      </c>
      <c r="M45" s="361">
        <f>'Diesel Scenarios_(X)'!U34</f>
        <v>3.8944470207759466E-3</v>
      </c>
      <c r="N45" s="361">
        <f>'Diesel Scenarios_(X)'!V34</f>
        <v>1.0709729307133856E-3</v>
      </c>
      <c r="O45" s="361">
        <f>'Diesel Scenarios_(X)'!W34</f>
        <v>2.3366682124655703E-4</v>
      </c>
      <c r="P45" s="361">
        <f>'Diesel Scenarios_(X)'!B83</f>
        <v>7.376237403588881E-4</v>
      </c>
      <c r="Q45" s="361">
        <f>'Diesel Scenarios_(X)'!C83</f>
        <v>1.4752474807177754E-4</v>
      </c>
      <c r="R45" s="361">
        <f>'Diesel Scenarios_(X)'!D83</f>
        <v>1.4752474807177754E-4</v>
      </c>
      <c r="S45" s="361">
        <f>'Diesel Scenarios_(X)'!E83</f>
        <v>7.376237403588881E-4</v>
      </c>
      <c r="T45" s="361">
        <f>'Diesel Scenarios_(X)'!F83</f>
        <v>2.0117011100696943E-4</v>
      </c>
      <c r="U45" s="361">
        <f>'Diesel Scenarios_(X)'!J88</f>
        <v>7.376237403588881E-4</v>
      </c>
      <c r="V45" s="361">
        <f>'Diesel Scenarios_(X)'!K88</f>
        <v>1.4752474807177754E-4</v>
      </c>
      <c r="W45" s="361">
        <f>'Diesel Scenarios_(X)'!L88</f>
        <v>1.4752474807177754E-4</v>
      </c>
      <c r="X45" s="361">
        <f>'Diesel Scenarios_(X)'!M88</f>
        <v>2.0117011100696943E-4</v>
      </c>
      <c r="Y45" s="361">
        <f>'Diesel Scenarios_(X)'!Q84</f>
        <v>7.376237403588881E-4</v>
      </c>
      <c r="Z45" s="361">
        <f>'Diesel Scenarios_(X)'!R84</f>
        <v>1.4752474807177754E-4</v>
      </c>
      <c r="AA45" s="361">
        <f>'Diesel Scenarios_(X)'!S84</f>
        <v>1.4752474807177754E-4</v>
      </c>
      <c r="AB45" s="361">
        <f>'Diesel Scenarios_(X)'!T84</f>
        <v>2.0117011100696943E-4</v>
      </c>
      <c r="AC45" s="361">
        <f>'Diesel Scenarios_(X)'!X84</f>
        <v>7.376237403588881E-4</v>
      </c>
      <c r="AD45" s="361">
        <f>'Diesel Scenarios_(X)'!Y84</f>
        <v>1.4752474807177754E-4</v>
      </c>
      <c r="AE45" s="361">
        <f>'Diesel Scenarios_(X)'!Z84</f>
        <v>1.4752474807177754E-4</v>
      </c>
      <c r="AF45" s="361">
        <f>'Diesel Scenarios_(X)'!AA84</f>
        <v>2.0117011100696943E-4</v>
      </c>
      <c r="AG45" s="361">
        <f>'Diesel Scenarios_(X)'!B203</f>
        <v>7.9634114285714278E-4</v>
      </c>
      <c r="AH45" s="361">
        <f>'Diesel Scenarios_(X)'!E203</f>
        <v>1.5763018220793141E-3</v>
      </c>
      <c r="AI45" s="361">
        <f>'Diesel Scenarios_(X)'!J160</f>
        <v>1.2895519936344195E-4</v>
      </c>
      <c r="AJ45" s="361">
        <f>'Diesel Scenarios_(X)'!K160</f>
        <v>2.579103987268838E-5</v>
      </c>
      <c r="AK45" s="361">
        <f>'Diesel Scenarios_(X)'!L160</f>
        <v>7.7373119618065161E-5</v>
      </c>
      <c r="AL45" s="361">
        <f>'Diesel Scenarios_(X)'!Q160</f>
        <v>1.2895519936344195E-4</v>
      </c>
      <c r="AM45" s="361">
        <f>'Diesel Scenarios_(X)'!R160</f>
        <v>2.579103987268838E-5</v>
      </c>
      <c r="AN45" s="361">
        <f>'Diesel Scenarios_(X)'!S160</f>
        <v>7.7373119618065161E-5</v>
      </c>
      <c r="AO45" s="361">
        <f>'Diesel Scenarios_(X)'!X160</f>
        <v>1.5474623923613032E-4</v>
      </c>
      <c r="AP45" s="361">
        <f>'Diesel Scenarios_(X)'!Y160</f>
        <v>6.4477599681720974E-5</v>
      </c>
      <c r="AQ45" s="361">
        <f>'Diesel Scenarios_(X)'!Z160</f>
        <v>6.4477599681720974E-5</v>
      </c>
      <c r="AR45" s="361">
        <f>'Diesel Scenarios_(X)'!J225</f>
        <v>1.2895519936344195E-4</v>
      </c>
      <c r="AS45" s="361">
        <f>'Diesel Scenarios_(X)'!K225</f>
        <v>2.579103987268838E-5</v>
      </c>
      <c r="AT45" s="361">
        <f>'Diesel Scenarios_(X)'!L225</f>
        <v>7.7373119618065161E-5</v>
      </c>
      <c r="AU45" s="361">
        <f>'Diesel Scenarios_(X)'!Q225</f>
        <v>1.2895519936344195E-4</v>
      </c>
      <c r="AV45" s="361">
        <f>'Diesel Scenarios_(X)'!R225</f>
        <v>2.579103987268838E-5</v>
      </c>
      <c r="AW45" s="361">
        <f>'Diesel Scenarios_(X)'!S225</f>
        <v>7.7373119618065161E-5</v>
      </c>
      <c r="AX45" s="361">
        <f>'Diesel Scenarios_(X)'!X225</f>
        <v>1.5474623923613032E-4</v>
      </c>
      <c r="AY45" s="361">
        <f>'Diesel Scenarios_(X)'!Y225</f>
        <v>6.4477599681720974E-5</v>
      </c>
      <c r="AZ45" s="361">
        <f>'Diesel Scenarios_(X)'!Z225</f>
        <v>6.4477599681720974E-5</v>
      </c>
      <c r="BA45" s="361">
        <f>'Diesel Scenarios_(X)'!J290</f>
        <v>1.5474623923613032E-4</v>
      </c>
      <c r="BB45" s="361">
        <f>'Diesel Scenarios_(X)'!K290</f>
        <v>6.4477599681720974E-5</v>
      </c>
      <c r="BC45" s="361">
        <f>'Diesel Scenarios_(X)'!L290</f>
        <v>6.4477599681720974E-5</v>
      </c>
      <c r="BD45" s="361">
        <f>'Diesel Scenarios_(X)'!Q290</f>
        <v>2.1144591738252189E-3</v>
      </c>
      <c r="BE45" s="361">
        <f>'Diesel Scenarios_(X)'!X290</f>
        <v>4.0211051371922435E-2</v>
      </c>
      <c r="BF45" s="361">
        <f>'Diesel Scenarios_(X)'!R290</f>
        <v>5.086526156448308E-2</v>
      </c>
      <c r="BG45" s="361">
        <f>'Diesel Scenarios_(X)'!Y290</f>
        <v>5.0263814214903044E-2</v>
      </c>
      <c r="BH45" s="361">
        <f>'Diesel Scenarios_(X)'!S290</f>
        <v>4.0144623423620795E-2</v>
      </c>
      <c r="BI45" s="361">
        <f>'Diesel Scenarios_(X)'!Z290</f>
        <v>3.9709185331374248E-2</v>
      </c>
      <c r="BJ45" s="805">
        <v>0</v>
      </c>
      <c r="BK45" s="805">
        <v>0</v>
      </c>
      <c r="BL45" s="805">
        <v>0</v>
      </c>
      <c r="BM45" s="622" t="s">
        <v>884</v>
      </c>
    </row>
    <row r="46" spans="1:66" s="156" customFormat="1" ht="15" customHeight="1" x14ac:dyDescent="0.25">
      <c r="A46" s="156">
        <v>43</v>
      </c>
      <c r="B46" s="171" t="s">
        <v>1351</v>
      </c>
      <c r="C46" s="617">
        <f>IF(SUM(C44:C45)=0,HLOOKUP($C$4,$D$4:$BL$64,A46,FALSE),0)</f>
        <v>0</v>
      </c>
      <c r="D46" s="361">
        <f>'Diesel Scenarios_(X)'!B22</f>
        <v>8.5839877711249027E-2</v>
      </c>
      <c r="E46" s="361">
        <f>'Diesel Scenarios_(X)'!C22</f>
        <v>2.3605966370593486E-2</v>
      </c>
      <c r="F46" s="361">
        <f>'Diesel Scenarios_(X)'!D22</f>
        <v>5.1503926626749463E-3</v>
      </c>
      <c r="G46" s="361">
        <v>0</v>
      </c>
      <c r="H46" s="361">
        <f>'Diesel Scenarios_(X)'!I36</f>
        <v>2.3605966370593486E-2</v>
      </c>
      <c r="I46" s="361">
        <f>'Diesel Scenarios_(X)'!J36</f>
        <v>5.1503926626749463E-3</v>
      </c>
      <c r="J46" s="361">
        <f>'Diesel Scenarios_(X)'!N24</f>
        <v>8.5839877711249027E-2</v>
      </c>
      <c r="K46" s="361">
        <f>'Diesel Scenarios_(X)'!O24</f>
        <v>2.3605966370593486E-2</v>
      </c>
      <c r="L46" s="361">
        <f>'Diesel Scenarios_(X)'!P24</f>
        <v>5.1503926626749463E-3</v>
      </c>
      <c r="M46" s="361">
        <f>'Diesel Scenarios_(X)'!U35</f>
        <v>8.5839877711249027E-2</v>
      </c>
      <c r="N46" s="361">
        <f>'Diesel Scenarios_(X)'!V35</f>
        <v>2.3605966370593486E-2</v>
      </c>
      <c r="O46" s="361">
        <f>'Diesel Scenarios_(X)'!W35</f>
        <v>5.1503926626749463E-3</v>
      </c>
      <c r="P46" s="361">
        <f>'Diesel Scenarios_(X)'!B85</f>
        <v>1.6258413924117369E-2</v>
      </c>
      <c r="Q46" s="361">
        <f>'Diesel Scenarios_(X)'!C85</f>
        <v>3.2516827848234724E-3</v>
      </c>
      <c r="R46" s="361">
        <f>'Diesel Scenarios_(X)'!D85</f>
        <v>3.2516827848234724E-3</v>
      </c>
      <c r="S46" s="361">
        <f>'Diesel Scenarios_(X)'!E85</f>
        <v>1.6258413924117369E-2</v>
      </c>
      <c r="T46" s="361">
        <f>'Diesel Scenarios_(X)'!F85</f>
        <v>0</v>
      </c>
      <c r="U46" s="361">
        <f>'Diesel Scenarios_(X)'!J90</f>
        <v>1.6258413924117369E-2</v>
      </c>
      <c r="V46" s="361">
        <f>'Diesel Scenarios_(X)'!K90</f>
        <v>3.2516827848234724E-3</v>
      </c>
      <c r="W46" s="361">
        <f>'Diesel Scenarios_(X)'!L90</f>
        <v>3.2516827848234724E-3</v>
      </c>
      <c r="X46" s="361">
        <f>'Diesel Scenarios_(X)'!M90</f>
        <v>0</v>
      </c>
      <c r="Y46" s="361">
        <f>'Diesel Scenarios_(X)'!Q86</f>
        <v>1.6258413924117369E-2</v>
      </c>
      <c r="Z46" s="361">
        <f>'Diesel Scenarios_(X)'!R86</f>
        <v>3.2516827848234724E-3</v>
      </c>
      <c r="AA46" s="361">
        <f>'Diesel Scenarios_(X)'!S86</f>
        <v>3.2516827848234724E-3</v>
      </c>
      <c r="AB46" s="361">
        <f>'Diesel Scenarios_(X)'!T86</f>
        <v>0</v>
      </c>
      <c r="AC46" s="361">
        <f>'Diesel Scenarios_(X)'!X86</f>
        <v>1.6258413924117369E-2</v>
      </c>
      <c r="AD46" s="361">
        <f>'Diesel Scenarios_(X)'!Y86</f>
        <v>3.2516827848234724E-3</v>
      </c>
      <c r="AE46" s="361">
        <f>'Diesel Scenarios_(X)'!Z86</f>
        <v>3.2516827848234724E-3</v>
      </c>
      <c r="AF46" s="361">
        <f>'Diesel Scenarios_(X)'!AA86</f>
        <v>0</v>
      </c>
      <c r="AG46" s="361"/>
      <c r="AH46" s="361"/>
      <c r="AI46" s="361">
        <f>'Diesel Scenarios_(X)'!J161</f>
        <v>2.8423800566638752E-3</v>
      </c>
      <c r="AJ46" s="361">
        <f>'Diesel Scenarios_(X)'!K161</f>
        <v>5.6847601133277483E-4</v>
      </c>
      <c r="AK46" s="361">
        <f>'Diesel Scenarios_(X)'!L161</f>
        <v>1.7054280339983249E-3</v>
      </c>
      <c r="AL46" s="361">
        <f>'Diesel Scenarios_(X)'!Q161</f>
        <v>2.8423800566638752E-3</v>
      </c>
      <c r="AM46" s="361">
        <f>'Diesel Scenarios_(X)'!R161</f>
        <v>5.6847601133277483E-4</v>
      </c>
      <c r="AN46" s="361">
        <f>'Diesel Scenarios_(X)'!S161</f>
        <v>1.7054280339983249E-3</v>
      </c>
      <c r="AO46" s="361">
        <f>'Diesel Scenarios_(X)'!X161</f>
        <v>3.4108560679966498E-3</v>
      </c>
      <c r="AP46" s="361">
        <f>'Diesel Scenarios_(X)'!Y161</f>
        <v>1.4211900283319376E-3</v>
      </c>
      <c r="AQ46" s="361">
        <f>'Diesel Scenarios_(X)'!Z161</f>
        <v>1.4211900283319376E-3</v>
      </c>
      <c r="AR46" s="361">
        <f>'Diesel Scenarios_(X)'!J226</f>
        <v>2.8423800566638752E-3</v>
      </c>
      <c r="AS46" s="361">
        <f>'Diesel Scenarios_(X)'!K226</f>
        <v>5.6847601133277483E-4</v>
      </c>
      <c r="AT46" s="361">
        <f>'Diesel Scenarios_(X)'!L226</f>
        <v>1.7054280339983249E-3</v>
      </c>
      <c r="AU46" s="361">
        <f>'Diesel Scenarios_(X)'!Q226</f>
        <v>2.8423800566638752E-3</v>
      </c>
      <c r="AV46" s="361">
        <f>'Diesel Scenarios_(X)'!R226</f>
        <v>5.6847601133277483E-4</v>
      </c>
      <c r="AW46" s="361">
        <f>'Diesel Scenarios_(X)'!S226</f>
        <v>1.7054280339983249E-3</v>
      </c>
      <c r="AX46" s="361">
        <f>'Diesel Scenarios_(X)'!X226</f>
        <v>3.4108560679966498E-3</v>
      </c>
      <c r="AY46" s="361">
        <f>'Diesel Scenarios_(X)'!Y226</f>
        <v>1.4211900283319376E-3</v>
      </c>
      <c r="AZ46" s="361">
        <f>'Diesel Scenarios_(X)'!Z226</f>
        <v>1.4211900283319376E-3</v>
      </c>
      <c r="BA46" s="361">
        <f>'Diesel Scenarios_(X)'!J291</f>
        <v>3.4108560679966498E-3</v>
      </c>
      <c r="BB46" s="361">
        <f>'Diesel Scenarios_(X)'!K291</f>
        <v>1.4211900283319376E-3</v>
      </c>
      <c r="BC46" s="361">
        <f>'Diesel Scenarios_(X)'!L291</f>
        <v>1.4211900283319376E-3</v>
      </c>
      <c r="BD46" s="361">
        <f>'Diesel Scenarios_(X)'!Q291</f>
        <v>3.4108560679966498E-3</v>
      </c>
      <c r="BE46" s="361">
        <f>'Diesel Scenarios_(X)'!X291</f>
        <v>6.4864864864864868E-2</v>
      </c>
      <c r="BF46" s="361">
        <f>'Diesel Scenarios_(X)'!R291</f>
        <v>8.2051282051282051E-2</v>
      </c>
      <c r="BG46" s="361">
        <f>'Diesel Scenarios_(X)'!Y291</f>
        <v>8.1081081081081086E-2</v>
      </c>
      <c r="BH46" s="361">
        <f>'Diesel Scenarios_(X)'!S291</f>
        <v>6.4757709251101317E-2</v>
      </c>
      <c r="BI46" s="361">
        <f>'Diesel Scenarios_(X)'!Z291</f>
        <v>6.405529953917051E-2</v>
      </c>
      <c r="BJ46" s="807">
        <f>'Tier IV Regulations'!B47</f>
        <v>1.802143832573931E-3</v>
      </c>
      <c r="BK46" s="807">
        <f>'Tier IV Regulations'!B58</f>
        <v>1.5618579882307403E-2</v>
      </c>
      <c r="BL46" s="807">
        <f>'Tier IV Regulations (Trains)'!B37</f>
        <v>7.8092899411537015E-3</v>
      </c>
      <c r="BM46" s="622" t="s">
        <v>1355</v>
      </c>
    </row>
    <row r="47" spans="1:66" ht="15" customHeight="1" x14ac:dyDescent="0.25">
      <c r="A47" s="156">
        <v>44</v>
      </c>
      <c r="B47" s="171" t="s">
        <v>1001</v>
      </c>
      <c r="C47" s="617">
        <f t="shared" si="0"/>
        <v>0</v>
      </c>
      <c r="D47" s="361">
        <v>0</v>
      </c>
      <c r="E47" s="361">
        <v>0</v>
      </c>
      <c r="F47" s="361">
        <v>0</v>
      </c>
      <c r="G47" s="361">
        <f>'Diesel Scenarios_(X)'!H37</f>
        <v>5.4317882882846642E-7</v>
      </c>
      <c r="H47" s="361">
        <f>'Diesel Scenarios_(X)'!I37</f>
        <v>5.4317882882846642E-7</v>
      </c>
      <c r="I47" s="361">
        <f>'Diesel Scenarios_(X)'!J37</f>
        <v>5.4317882882846642E-7</v>
      </c>
      <c r="J47" s="361">
        <v>0</v>
      </c>
      <c r="K47" s="361">
        <v>0</v>
      </c>
      <c r="L47" s="361">
        <v>0</v>
      </c>
      <c r="M47" s="361">
        <f>'Diesel Scenarios_(X)'!U36</f>
        <v>5.4317882882846642E-7</v>
      </c>
      <c r="N47" s="361">
        <f>'Diesel Scenarios_(X)'!V36</f>
        <v>5.4317882882846642E-7</v>
      </c>
      <c r="O47" s="361">
        <f>'Diesel Scenarios_(X)'!W36</f>
        <v>5.4317882882846642E-7</v>
      </c>
      <c r="P47" s="361">
        <v>0</v>
      </c>
      <c r="Q47" s="361">
        <v>0</v>
      </c>
      <c r="R47" s="361">
        <v>0</v>
      </c>
      <c r="S47" s="361">
        <v>0</v>
      </c>
      <c r="T47" s="361">
        <v>0</v>
      </c>
      <c r="U47" s="361">
        <v>0</v>
      </c>
      <c r="V47" s="361">
        <v>0</v>
      </c>
      <c r="W47" s="361">
        <v>0</v>
      </c>
      <c r="X47" s="361">
        <v>0</v>
      </c>
      <c r="Y47" s="361">
        <v>0</v>
      </c>
      <c r="Z47" s="361">
        <v>0</v>
      </c>
      <c r="AA47" s="361">
        <v>0</v>
      </c>
      <c r="AB47" s="361">
        <v>0</v>
      </c>
      <c r="AC47" s="361">
        <v>0</v>
      </c>
      <c r="AD47" s="361">
        <v>0</v>
      </c>
      <c r="AE47" s="361">
        <v>0</v>
      </c>
      <c r="AF47" s="361">
        <v>0</v>
      </c>
      <c r="AG47" s="361">
        <v>0</v>
      </c>
      <c r="AH47" s="361">
        <v>0</v>
      </c>
      <c r="AI47" s="361">
        <f>'Diesel Scenarios_(X)'!J163</f>
        <v>0</v>
      </c>
      <c r="AJ47" s="361">
        <f>'Diesel Scenarios_(X)'!K163</f>
        <v>0</v>
      </c>
      <c r="AK47" s="361">
        <f>'Diesel Scenarios_(X)'!L163</f>
        <v>0</v>
      </c>
      <c r="AL47" s="361">
        <f>'Diesel Scenarios_(X)'!Q163</f>
        <v>0</v>
      </c>
      <c r="AM47" s="361">
        <f>'Diesel Scenarios_(X)'!R163</f>
        <v>0</v>
      </c>
      <c r="AN47" s="361">
        <f>'Diesel Scenarios_(X)'!S163</f>
        <v>0</v>
      </c>
      <c r="AO47" s="361">
        <f>'Diesel Scenarios_(X)'!X163</f>
        <v>0</v>
      </c>
      <c r="AP47" s="361">
        <f>'Diesel Scenarios_(X)'!Y163</f>
        <v>0</v>
      </c>
      <c r="AQ47" s="361">
        <f>'Diesel Scenarios_(X)'!Z163</f>
        <v>0</v>
      </c>
      <c r="AR47" s="361">
        <f>'Diesel Scenarios_(X)'!J228</f>
        <v>0</v>
      </c>
      <c r="AS47" s="361">
        <f>'Diesel Scenarios_(X)'!K228</f>
        <v>0</v>
      </c>
      <c r="AT47" s="361">
        <f>'Diesel Scenarios_(X)'!L228</f>
        <v>0</v>
      </c>
      <c r="AU47" s="361">
        <f>'Diesel Scenarios_(X)'!Q228</f>
        <v>0</v>
      </c>
      <c r="AV47" s="361">
        <f>'Diesel Scenarios_(X)'!R228</f>
        <v>0</v>
      </c>
      <c r="AW47" s="361">
        <f>'Diesel Scenarios_(X)'!S228</f>
        <v>0</v>
      </c>
      <c r="AX47" s="361">
        <f>'Diesel Scenarios_(X)'!X228</f>
        <v>0</v>
      </c>
      <c r="AY47" s="361">
        <f>'Diesel Scenarios_(X)'!Y228</f>
        <v>0</v>
      </c>
      <c r="AZ47" s="361">
        <f>'Diesel Scenarios_(X)'!Z228</f>
        <v>0</v>
      </c>
      <c r="BA47" s="361">
        <f>'Diesel Scenarios_(X)'!J293</f>
        <v>0</v>
      </c>
      <c r="BB47" s="361">
        <f>'Diesel Scenarios_(X)'!K293</f>
        <v>0</v>
      </c>
      <c r="BC47" s="361">
        <f>'Diesel Scenarios_(X)'!L293</f>
        <v>0</v>
      </c>
      <c r="BD47" s="361">
        <f>'Diesel Scenarios_(X)'!Q293</f>
        <v>5.4317947480498276E-7</v>
      </c>
      <c r="BE47" s="361">
        <f>'Diesel Scenarios_(X)'!X293</f>
        <v>5.4317947480498276E-7</v>
      </c>
      <c r="BF47" s="361">
        <f>'Diesel Scenarios_(X)'!R293</f>
        <v>5.4317947480498276E-7</v>
      </c>
      <c r="BG47" s="361">
        <f>'Diesel Scenarios_(X)'!Y293</f>
        <v>5.4317947480498276E-7</v>
      </c>
      <c r="BH47" s="361">
        <f>'Diesel Scenarios_(X)'!S293</f>
        <v>0</v>
      </c>
      <c r="BI47" s="361">
        <f>'Diesel Scenarios_(X)'!Z293</f>
        <v>0</v>
      </c>
      <c r="BJ47" s="828">
        <f>VLOOKUP(B47,'Tier IV Regulations'!$A$192:$B$221,2,FALSE)</f>
        <v>3.2269481900098758E-7</v>
      </c>
      <c r="BK47" s="828">
        <f>VLOOKUP(B47,'Tier IV Regulations'!$A$224:$B$254,2,FALSE)</f>
        <v>3.2269481900098758E-7</v>
      </c>
      <c r="BL47" s="828">
        <f>VLOOKUP(B47,'Tier IV Regulations (Trains)'!$A$171:$B$200,2,FALSE)</f>
        <v>3.2269481900098758E-7</v>
      </c>
      <c r="BM47" s="622" t="s">
        <v>885</v>
      </c>
    </row>
    <row r="48" spans="1:66" ht="15" customHeight="1" x14ac:dyDescent="0.25">
      <c r="A48" s="156">
        <v>45</v>
      </c>
      <c r="B48" s="171" t="s">
        <v>1034</v>
      </c>
      <c r="C48" s="617">
        <f t="shared" si="0"/>
        <v>0</v>
      </c>
      <c r="D48" s="361">
        <f>'Diesel Scenarios_(X)'!B24</f>
        <v>0.25666691911674794</v>
      </c>
      <c r="E48" s="361">
        <f>'Diesel Scenarios_(X)'!C24</f>
        <v>0.25666691911674794</v>
      </c>
      <c r="F48" s="361">
        <f>'Diesel Scenarios_(X)'!D24</f>
        <v>0.25666691911674794</v>
      </c>
      <c r="G48" s="361">
        <f>'Diesel Scenarios_(X)'!H38</f>
        <v>0.77916743303298486</v>
      </c>
      <c r="H48" s="361">
        <f>'Diesel Scenarios_(X)'!I38</f>
        <v>0.77916743303298486</v>
      </c>
      <c r="I48" s="361">
        <f>'Diesel Scenarios_(X)'!J38</f>
        <v>0.77916743303298486</v>
      </c>
      <c r="J48" s="361">
        <f>'Diesel Scenarios_(X)'!N25</f>
        <v>0.77916743303298486</v>
      </c>
      <c r="K48" s="361">
        <f>'Diesel Scenarios_(X)'!O25</f>
        <v>0.77916743303298486</v>
      </c>
      <c r="L48" s="361">
        <f>'Diesel Scenarios_(X)'!P25</f>
        <v>0.77916743303298486</v>
      </c>
      <c r="M48" s="361">
        <f>'Diesel Scenarios_(X)'!U37</f>
        <v>0.77916743303298486</v>
      </c>
      <c r="N48" s="361">
        <f>'Diesel Scenarios_(X)'!V37</f>
        <v>0.77916743303298486</v>
      </c>
      <c r="O48" s="361">
        <f>'Diesel Scenarios_(X)'!W37</f>
        <v>0.77916743303298486</v>
      </c>
      <c r="P48" s="361">
        <f>'Diesel Scenarios_(X)'!B86</f>
        <v>1.2378565146771214E-5</v>
      </c>
      <c r="Q48" s="361">
        <f>'Diesel Scenarios_(X)'!C86</f>
        <v>1.2378565146771214E-5</v>
      </c>
      <c r="R48" s="361">
        <f>'Diesel Scenarios_(X)'!D86</f>
        <v>1.2378565146771214E-5</v>
      </c>
      <c r="S48" s="361">
        <f>'Diesel Scenarios_(X)'!E86</f>
        <v>1.2378565146771214E-5</v>
      </c>
      <c r="T48" s="361">
        <f>'Diesel Scenarios_(X)'!F86</f>
        <v>1.2378565146771214E-5</v>
      </c>
      <c r="U48" s="361">
        <f>'Diesel Scenarios_(X)'!J91</f>
        <v>1.2378565146771214E-5</v>
      </c>
      <c r="V48" s="361">
        <f>'Diesel Scenarios_(X)'!K91</f>
        <v>1.2378565146771214E-5</v>
      </c>
      <c r="W48" s="361">
        <f>'Diesel Scenarios_(X)'!L91</f>
        <v>1.2378565146771214E-5</v>
      </c>
      <c r="X48" s="361">
        <f>'Diesel Scenarios_(X)'!M91</f>
        <v>1.2378565146771214E-5</v>
      </c>
      <c r="Y48" s="361">
        <f>'Diesel Scenarios_(X)'!Q87</f>
        <v>1.2378565146771214E-5</v>
      </c>
      <c r="Z48" s="361">
        <f>'Diesel Scenarios_(X)'!R87</f>
        <v>1.2378565146771214E-5</v>
      </c>
      <c r="AA48" s="361">
        <f>'Diesel Scenarios_(X)'!S87</f>
        <v>1.2378565146771214E-5</v>
      </c>
      <c r="AB48" s="361">
        <f>'Diesel Scenarios_(X)'!T87</f>
        <v>1.2378565146771214E-5</v>
      </c>
      <c r="AC48" s="361">
        <f>'Diesel Scenarios_(X)'!X87</f>
        <v>1.2378565146771214E-5</v>
      </c>
      <c r="AD48" s="361">
        <f>'Diesel Scenarios_(X)'!Y87</f>
        <v>1.2378565146771214E-5</v>
      </c>
      <c r="AE48" s="361">
        <f>'Diesel Scenarios_(X)'!Z87</f>
        <v>1.2378565146771214E-5</v>
      </c>
      <c r="AF48" s="361">
        <f>'Diesel Scenarios_(X)'!AA87</f>
        <v>1.2378565146771214E-5</v>
      </c>
      <c r="AG48" s="361">
        <v>0</v>
      </c>
      <c r="AH48" s="361">
        <v>0</v>
      </c>
      <c r="AI48" s="361">
        <f>'Diesel Scenarios_(X)'!J164</f>
        <v>1.4211900283319373E-4</v>
      </c>
      <c r="AJ48" s="361">
        <f>'Diesel Scenarios_(X)'!K164</f>
        <v>1.4211900283319373E-4</v>
      </c>
      <c r="AK48" s="361">
        <f>'Diesel Scenarios_(X)'!L164</f>
        <v>1.4211900283319373E-4</v>
      </c>
      <c r="AL48" s="361">
        <f>'Diesel Scenarios_(X)'!Q164</f>
        <v>1.4211900283319373E-4</v>
      </c>
      <c r="AM48" s="361">
        <f>'Diesel Scenarios_(X)'!R164</f>
        <v>1.4211900283319373E-4</v>
      </c>
      <c r="AN48" s="361">
        <f>'Diesel Scenarios_(X)'!S164</f>
        <v>1.4211900283319373E-4</v>
      </c>
      <c r="AO48" s="361">
        <f>'Diesel Scenarios_(X)'!X164</f>
        <v>1.4211900283319373E-4</v>
      </c>
      <c r="AP48" s="361">
        <f>'Diesel Scenarios_(X)'!Y164</f>
        <v>1.4211900283319373E-4</v>
      </c>
      <c r="AQ48" s="361">
        <f>'Diesel Scenarios_(X)'!Z164</f>
        <v>1.4211900283319373E-4</v>
      </c>
      <c r="AR48" s="361">
        <f>'Diesel Scenarios_(X)'!J229</f>
        <v>1.3074948260653822E-4</v>
      </c>
      <c r="AS48" s="361">
        <f>'Diesel Scenarios_(X)'!K229</f>
        <v>1.3074948260653822E-4</v>
      </c>
      <c r="AT48" s="361">
        <f>'Diesel Scenarios_(X)'!L229</f>
        <v>2.8423800566638747E-4</v>
      </c>
      <c r="AU48" s="361">
        <f>'Diesel Scenarios_(X)'!Q229</f>
        <v>0</v>
      </c>
      <c r="AV48" s="361">
        <f>'Diesel Scenarios_(X)'!R229</f>
        <v>0</v>
      </c>
      <c r="AW48" s="361">
        <f>'Diesel Scenarios_(X)'!S229</f>
        <v>0</v>
      </c>
      <c r="AX48" s="361">
        <f>'Diesel Scenarios_(X)'!X229</f>
        <v>2.4870825495808903E-4</v>
      </c>
      <c r="AY48" s="361">
        <f>'Diesel Scenarios_(X)'!Y229</f>
        <v>2.4870825495808903E-4</v>
      </c>
      <c r="AZ48" s="361">
        <f>'Diesel Scenarios_(X)'!Z229</f>
        <v>2.4870825495808903E-4</v>
      </c>
      <c r="BA48" s="361">
        <f>'Diesel Scenarios_(X)'!J294</f>
        <v>1.4211900283319373E-4</v>
      </c>
      <c r="BB48" s="361">
        <f>'Diesel Scenarios_(X)'!K294</f>
        <v>1.4211900283319373E-4</v>
      </c>
      <c r="BC48" s="361">
        <f>'Diesel Scenarios_(X)'!L294</f>
        <v>1.4211900283319373E-4</v>
      </c>
      <c r="BD48" s="361">
        <f>'Diesel Scenarios_(X)'!Q294</f>
        <v>0</v>
      </c>
      <c r="BE48" s="361">
        <f>'Diesel Scenarios_(X)'!R294</f>
        <v>0</v>
      </c>
      <c r="BF48" s="361">
        <f>'Diesel Scenarios_(X)'!S294</f>
        <v>0</v>
      </c>
      <c r="BG48" s="361">
        <f>'Diesel Scenarios_(X)'!X294</f>
        <v>0</v>
      </c>
      <c r="BH48" s="361">
        <f>'Diesel Scenarios_(X)'!Y294</f>
        <v>0</v>
      </c>
      <c r="BI48" s="361">
        <f>'Diesel Scenarios_(X)'!Z294</f>
        <v>0</v>
      </c>
      <c r="BJ48" s="805">
        <f t="shared" si="1"/>
        <v>0.77916743303298486</v>
      </c>
      <c r="BK48" s="805">
        <f t="shared" si="2"/>
        <v>0.77916743303298486</v>
      </c>
      <c r="BL48" s="805">
        <f t="shared" si="3"/>
        <v>0.77916743303298486</v>
      </c>
      <c r="BM48" s="622" t="s">
        <v>1035</v>
      </c>
    </row>
    <row r="49" spans="1:65" ht="15" customHeight="1" x14ac:dyDescent="0.25">
      <c r="A49" s="156">
        <v>46</v>
      </c>
      <c r="B49" s="171" t="s">
        <v>1037</v>
      </c>
      <c r="C49" s="617">
        <f t="shared" si="0"/>
        <v>3.0509067524115818E-5</v>
      </c>
      <c r="D49" s="361">
        <f>'Diesel Scenarios_(X)'!B25</f>
        <v>0</v>
      </c>
      <c r="E49" s="361">
        <f>'Diesel Scenarios_(X)'!C25</f>
        <v>0</v>
      </c>
      <c r="F49" s="361">
        <f>'Diesel Scenarios_(X)'!D25</f>
        <v>0</v>
      </c>
      <c r="G49" s="361">
        <f>'Diesel Scenarios_(X)'!H39</f>
        <v>0</v>
      </c>
      <c r="H49" s="361">
        <f>'Diesel Scenarios_(X)'!I39</f>
        <v>0</v>
      </c>
      <c r="I49" s="361">
        <f>'Diesel Scenarios_(X)'!J39</f>
        <v>0</v>
      </c>
      <c r="J49" s="361">
        <f>'Diesel Scenarios_(X)'!N26</f>
        <v>0</v>
      </c>
      <c r="K49" s="361">
        <f>'Diesel Scenarios_(X)'!O26</f>
        <v>0</v>
      </c>
      <c r="L49" s="361">
        <f>'Diesel Scenarios_(X)'!P26</f>
        <v>0</v>
      </c>
      <c r="M49" s="361">
        <f>'Diesel Scenarios_(X)'!U38</f>
        <v>0</v>
      </c>
      <c r="N49" s="361">
        <f>'Diesel Scenarios_(X)'!V38</f>
        <v>0</v>
      </c>
      <c r="O49" s="361">
        <f>'Diesel Scenarios_(X)'!W38</f>
        <v>0</v>
      </c>
      <c r="P49" s="361">
        <f>'Diesel Scenarios_(X)'!B87</f>
        <v>4.8036222957619325E-6</v>
      </c>
      <c r="Q49" s="361">
        <f>'Diesel Scenarios_(X)'!C87</f>
        <v>4.8036222957619325E-6</v>
      </c>
      <c r="R49" s="361">
        <f>'Diesel Scenarios_(X)'!D87</f>
        <v>4.8036222957619325E-6</v>
      </c>
      <c r="S49" s="361">
        <f>'Diesel Scenarios_(X)'!E87</f>
        <v>4.8036222957619325E-6</v>
      </c>
      <c r="T49" s="361">
        <f>'Diesel Scenarios_(X)'!F87</f>
        <v>4.8036222957619325E-6</v>
      </c>
      <c r="U49" s="361">
        <f>'Diesel Scenarios_(X)'!J92</f>
        <v>4.8036222957619325E-6</v>
      </c>
      <c r="V49" s="361">
        <f>'Diesel Scenarios_(X)'!K92</f>
        <v>4.8036222957619325E-6</v>
      </c>
      <c r="W49" s="361">
        <f>'Diesel Scenarios_(X)'!L92</f>
        <v>4.8036222957619325E-6</v>
      </c>
      <c r="X49" s="361">
        <f>'Diesel Scenarios_(X)'!M92</f>
        <v>4.8036222957619325E-6</v>
      </c>
      <c r="Y49" s="361">
        <f>'Diesel Scenarios_(X)'!Q88</f>
        <v>4.8036222957619325E-6</v>
      </c>
      <c r="Z49" s="361">
        <f>'Diesel Scenarios_(X)'!R88</f>
        <v>4.8036222957619325E-6</v>
      </c>
      <c r="AA49" s="361">
        <f>'Diesel Scenarios_(X)'!S88</f>
        <v>4.8036222957619325E-6</v>
      </c>
      <c r="AB49" s="361">
        <f>'Diesel Scenarios_(X)'!T88</f>
        <v>4.8036222957619325E-6</v>
      </c>
      <c r="AC49" s="361">
        <f>'Diesel Scenarios_(X)'!X88</f>
        <v>4.8036222957619325E-6</v>
      </c>
      <c r="AD49" s="361">
        <f>'Diesel Scenarios_(X)'!Y88</f>
        <v>4.8036222957619325E-6</v>
      </c>
      <c r="AE49" s="361">
        <f>'Diesel Scenarios_(X)'!Z88</f>
        <v>4.8036222957619325E-6</v>
      </c>
      <c r="AF49" s="361">
        <f>'Diesel Scenarios_(X)'!AA88</f>
        <v>4.8036222957619325E-6</v>
      </c>
      <c r="AG49" s="361">
        <f>'Diesel Scenarios_(X)'!B206</f>
        <v>1.5060825396825386E-5</v>
      </c>
      <c r="AH49" s="361">
        <f>'Diesel Scenarios_(X)'!E206</f>
        <v>3.0509067524115818E-5</v>
      </c>
      <c r="AI49" s="361">
        <f>'Diesel Scenarios_(X)'!J165</f>
        <v>1.0658925212489529E-4</v>
      </c>
      <c r="AJ49" s="361">
        <f>'Diesel Scenarios_(X)'!K165</f>
        <v>1.0658925212489529E-4</v>
      </c>
      <c r="AK49" s="361">
        <f>'Diesel Scenarios_(X)'!L165</f>
        <v>1.0658925212489529E-4</v>
      </c>
      <c r="AL49" s="361">
        <f>'Diesel Scenarios_(X)'!Q165</f>
        <v>1.0658925212489529E-4</v>
      </c>
      <c r="AM49" s="361">
        <f>'Diesel Scenarios_(X)'!R165</f>
        <v>1.0658925212489529E-4</v>
      </c>
      <c r="AN49" s="361">
        <f>'Diesel Scenarios_(X)'!S165</f>
        <v>1.0658925212489529E-4</v>
      </c>
      <c r="AO49" s="361">
        <f>'Diesel Scenarios_(X)'!X165</f>
        <v>1.0658925212489529E-4</v>
      </c>
      <c r="AP49" s="361">
        <f>'Diesel Scenarios_(X)'!Y165</f>
        <v>1.0658925212489529E-4</v>
      </c>
      <c r="AQ49" s="361">
        <f>'Diesel Scenarios_(X)'!Z165</f>
        <v>1.0658925212489529E-4</v>
      </c>
      <c r="AR49" s="361">
        <f>'Diesel Scenarios_(X)'!J230</f>
        <v>3.5529750708298454E-5</v>
      </c>
      <c r="AS49" s="361">
        <f>'Diesel Scenarios_(X)'!K230</f>
        <v>3.5529750708298454E-5</v>
      </c>
      <c r="AT49" s="361">
        <f>'Diesel Scenarios_(X)'!L230</f>
        <v>-1.179587723515508E-4</v>
      </c>
      <c r="AU49" s="361">
        <f>'Diesel Scenarios_(X)'!Q230</f>
        <v>3.5529750708298454E-5</v>
      </c>
      <c r="AV49" s="361">
        <f>'Diesel Scenarios_(X)'!R230</f>
        <v>3.5529750708298454E-5</v>
      </c>
      <c r="AW49" s="361">
        <f>'Diesel Scenarios_(X)'!S230</f>
        <v>3.5529750708298454E-5</v>
      </c>
      <c r="AX49" s="361">
        <f>'Diesel Scenarios_(X)'!X230</f>
        <v>3.5529750708298454E-5</v>
      </c>
      <c r="AY49" s="361">
        <f>'Diesel Scenarios_(X)'!Y230</f>
        <v>3.5529750708298454E-5</v>
      </c>
      <c r="AZ49" s="361">
        <f>'Diesel Scenarios_(X)'!Z230</f>
        <v>3.5529750708298454E-5</v>
      </c>
      <c r="BA49" s="361">
        <f>'Diesel Scenarios_(X)'!J295</f>
        <v>1.0658925212489529E-4</v>
      </c>
      <c r="BB49" s="361">
        <f>'Diesel Scenarios_(X)'!K295</f>
        <v>1.0658925212489529E-4</v>
      </c>
      <c r="BC49" s="361">
        <f>'Diesel Scenarios_(X)'!L295</f>
        <v>1.0658925212489529E-4</v>
      </c>
      <c r="BD49" s="361">
        <f>'Diesel Scenarios_(X)'!Q295</f>
        <v>5.1282051282051152E-4</v>
      </c>
      <c r="BE49" s="361">
        <f>'Diesel Scenarios_(X)'!R295</f>
        <v>5.1282051282051152E-4</v>
      </c>
      <c r="BF49" s="361">
        <f>'Diesel Scenarios_(X)'!S295</f>
        <v>5.2863436123347981E-4</v>
      </c>
      <c r="BG49" s="361">
        <f>'Diesel Scenarios_(X)'!X295</f>
        <v>2.1621621621621613E-4</v>
      </c>
      <c r="BH49" s="361">
        <f>'Diesel Scenarios_(X)'!Y295</f>
        <v>1.6216216216216215E-4</v>
      </c>
      <c r="BI49" s="361">
        <f>'Diesel Scenarios_(X)'!Z295</f>
        <v>1.8433179723502315E-4</v>
      </c>
      <c r="BJ49" s="807">
        <f>'Tier IV Regulations'!B51</f>
        <v>8.10964724658269E-8</v>
      </c>
      <c r="BK49" s="807">
        <f>'Tier IV Regulations'!B62</f>
        <v>1.621929449316538E-7</v>
      </c>
      <c r="BL49" s="807">
        <f>'Tier IV Regulations (Trains)'!B41</f>
        <v>1.621929449316538E-7</v>
      </c>
      <c r="BM49" s="622" t="s">
        <v>1036</v>
      </c>
    </row>
    <row r="50" spans="1:65" ht="15" customHeight="1" x14ac:dyDescent="0.25">
      <c r="A50" s="156">
        <v>47</v>
      </c>
      <c r="B50" s="363" t="s">
        <v>930</v>
      </c>
      <c r="C50" s="617">
        <f t="shared" si="0"/>
        <v>1.0004431725616292E-3</v>
      </c>
      <c r="D50" s="361">
        <f>'Diesel Scenarios_(X)'!B26</f>
        <v>1.9896660396647127E-3</v>
      </c>
      <c r="E50" s="361">
        <f>'Diesel Scenarios_(X)'!C26</f>
        <v>1.9896660396647127E-3</v>
      </c>
      <c r="F50" s="361">
        <f>'Diesel Scenarios_(X)'!D26</f>
        <v>1.9896660396647127E-3</v>
      </c>
      <c r="G50" s="361">
        <f>'Diesel Scenarios_(X)'!H40</f>
        <v>6.0400576204107347E-3</v>
      </c>
      <c r="H50" s="361">
        <f>'Diesel Scenarios_(X)'!I40</f>
        <v>6.0400576204107347E-3</v>
      </c>
      <c r="I50" s="361">
        <f>'Diesel Scenarios_(X)'!J40</f>
        <v>6.0400576204107347E-3</v>
      </c>
      <c r="J50" s="361">
        <f>'Diesel Scenarios_(X)'!N27</f>
        <v>6.0400576204107347E-3</v>
      </c>
      <c r="K50" s="361">
        <f>'Diesel Scenarios_(X)'!O27</f>
        <v>6.0400576204107347E-3</v>
      </c>
      <c r="L50" s="361">
        <f>'Diesel Scenarios_(X)'!P27</f>
        <v>6.0400576204107347E-3</v>
      </c>
      <c r="M50" s="361">
        <f>'Diesel Scenarios_(X)'!U39</f>
        <v>6.0400576204107347E-3</v>
      </c>
      <c r="N50" s="361">
        <f>'Diesel Scenarios_(X)'!V39</f>
        <v>6.0400576204107347E-3</v>
      </c>
      <c r="O50" s="361">
        <f>'Diesel Scenarios_(X)'!W39</f>
        <v>6.0400576204107347E-3</v>
      </c>
      <c r="P50" s="361">
        <f>'Diesel Scenarios_(X)'!B88</f>
        <v>2.0452345697724911E-4</v>
      </c>
      <c r="Q50" s="361">
        <f>'Diesel Scenarios_(X)'!C88</f>
        <v>2.0452345697724911E-4</v>
      </c>
      <c r="R50" s="361">
        <f>'Diesel Scenarios_(X)'!D88</f>
        <v>2.0452345697724911E-4</v>
      </c>
      <c r="S50" s="361">
        <f>'Diesel Scenarios_(X)'!E88</f>
        <v>2.0452345697724911E-4</v>
      </c>
      <c r="T50" s="361">
        <f>'Diesel Scenarios_(X)'!F88</f>
        <v>2.0452345697724911E-4</v>
      </c>
      <c r="U50" s="361">
        <f>'Diesel Scenarios_(X)'!J93</f>
        <v>2.0452345697724911E-4</v>
      </c>
      <c r="V50" s="361">
        <f>'Diesel Scenarios_(X)'!K93</f>
        <v>2.0452345697724911E-4</v>
      </c>
      <c r="W50" s="361">
        <f>'Diesel Scenarios_(X)'!L93</f>
        <v>2.0452345697724911E-4</v>
      </c>
      <c r="X50" s="361">
        <f>'Diesel Scenarios_(X)'!M93</f>
        <v>2.0452345697724911E-4</v>
      </c>
      <c r="Y50" s="361">
        <f>'Diesel Scenarios_(X)'!Q89</f>
        <v>2.0452345697724911E-4</v>
      </c>
      <c r="Z50" s="361">
        <f>'Diesel Scenarios_(X)'!R89</f>
        <v>2.0452345697724911E-4</v>
      </c>
      <c r="AA50" s="361">
        <f>'Diesel Scenarios_(X)'!S89</f>
        <v>2.0452345697724911E-4</v>
      </c>
      <c r="AB50" s="361">
        <f>'Diesel Scenarios_(X)'!T89</f>
        <v>2.0452345697724911E-4</v>
      </c>
      <c r="AC50" s="361">
        <f>'Diesel Scenarios_(X)'!X89</f>
        <v>2.0452345697724911E-4</v>
      </c>
      <c r="AD50" s="361">
        <f>'Diesel Scenarios_(X)'!Y89</f>
        <v>2.0452345697724911E-4</v>
      </c>
      <c r="AE50" s="361">
        <f>'Diesel Scenarios_(X)'!Z89</f>
        <v>2.0452345697724911E-4</v>
      </c>
      <c r="AF50" s="361">
        <f>'Diesel Scenarios_(X)'!AA89</f>
        <v>2.0452345697724911E-4</v>
      </c>
      <c r="AG50" s="361">
        <f>'Diesel Scenarios_(X)'!B207</f>
        <v>4.5558996825396822E-4</v>
      </c>
      <c r="AH50" s="361">
        <f>'Diesel Scenarios_(X)'!E207</f>
        <v>1.0004431725616292E-3</v>
      </c>
      <c r="AI50" s="361">
        <f>'Diesel Scenarios_(X)'!J166</f>
        <v>3.5529750708298434E-5</v>
      </c>
      <c r="AJ50" s="361">
        <f>'Diesel Scenarios_(X)'!K166</f>
        <v>3.5529750708298434E-5</v>
      </c>
      <c r="AK50" s="361">
        <f>'Diesel Scenarios_(X)'!L166</f>
        <v>3.5529750708298434E-5</v>
      </c>
      <c r="AL50" s="361">
        <f>'Diesel Scenarios_(X)'!Q166</f>
        <v>3.5529750708298434E-5</v>
      </c>
      <c r="AM50" s="361">
        <f>'Diesel Scenarios_(X)'!R166</f>
        <v>3.5529750708298434E-5</v>
      </c>
      <c r="AN50" s="361">
        <f>'Diesel Scenarios_(X)'!S166</f>
        <v>3.5529750708298434E-5</v>
      </c>
      <c r="AO50" s="361">
        <f>'Diesel Scenarios_(X)'!X166</f>
        <v>3.5529750708298434E-5</v>
      </c>
      <c r="AP50" s="361">
        <f>'Diesel Scenarios_(X)'!Y166</f>
        <v>3.5529750708298434E-5</v>
      </c>
      <c r="AQ50" s="361">
        <f>'Diesel Scenarios_(X)'!Z166</f>
        <v>3.5529750708298434E-5</v>
      </c>
      <c r="AR50" s="361">
        <f>'Diesel Scenarios_(X)'!J231</f>
        <v>1.179587723515508E-4</v>
      </c>
      <c r="AS50" s="361">
        <f>'Diesel Scenarios_(X)'!K231</f>
        <v>1.179587723515508E-4</v>
      </c>
      <c r="AT50" s="361">
        <f>'Diesel Scenarios_(X)'!L231</f>
        <v>1.179587723515508E-4</v>
      </c>
      <c r="AU50" s="361">
        <f>'Diesel Scenarios_(X)'!Q231</f>
        <v>1.179587723515508E-4</v>
      </c>
      <c r="AV50" s="361">
        <f>'Diesel Scenarios_(X)'!R231</f>
        <v>1.179587723515508E-4</v>
      </c>
      <c r="AW50" s="361">
        <f>'Diesel Scenarios_(X)'!S231</f>
        <v>1.179587723515508E-4</v>
      </c>
      <c r="AX50" s="361">
        <f>'Diesel Scenarios_(X)'!X231</f>
        <v>1.179587723515508E-4</v>
      </c>
      <c r="AY50" s="361">
        <f>'Diesel Scenarios_(X)'!Y231</f>
        <v>1.179587723515508E-4</v>
      </c>
      <c r="AZ50" s="361">
        <f>'Diesel Scenarios_(X)'!Z231</f>
        <v>1.179587723515508E-4</v>
      </c>
      <c r="BA50" s="361">
        <f>'Diesel Scenarios_(X)'!J296</f>
        <v>3.5529750708298434E-5</v>
      </c>
      <c r="BB50" s="361">
        <f>'Diesel Scenarios_(X)'!K296</f>
        <v>3.5529750708298434E-5</v>
      </c>
      <c r="BC50" s="361">
        <f>'Diesel Scenarios_(X)'!L296</f>
        <v>3.5529750708298434E-5</v>
      </c>
      <c r="BD50" s="361">
        <f>'Diesel Scenarios_(X)'!Q296</f>
        <v>6.6666666666666671E-3</v>
      </c>
      <c r="BE50" s="361">
        <f>'Diesel Scenarios_(X)'!R296</f>
        <v>6.6666666666666671E-3</v>
      </c>
      <c r="BF50" s="361">
        <f>'Diesel Scenarios_(X)'!S296</f>
        <v>5.8149779735682822E-3</v>
      </c>
      <c r="BG50" s="361">
        <f>'Diesel Scenarios_(X)'!X296</f>
        <v>9.1891891891891894E-4</v>
      </c>
      <c r="BH50" s="361">
        <f>'Diesel Scenarios_(X)'!Y296</f>
        <v>1.0270270270270271E-3</v>
      </c>
      <c r="BI50" s="361">
        <f>'Diesel Scenarios_(X)'!Z296</f>
        <v>8.1566820276497687E-4</v>
      </c>
      <c r="BJ50" s="807">
        <f>'Tier IV Regulations'!B49</f>
        <v>8.7403975879835657E-5</v>
      </c>
      <c r="BK50" s="807">
        <f>'Tier IV Regulations'!B60</f>
        <v>1.7480795175967131E-4</v>
      </c>
      <c r="BL50" s="807">
        <f>'Tier IV Regulations (Trains)'!B39</f>
        <v>1.7480795175967131E-4</v>
      </c>
      <c r="BM50" s="622" t="s">
        <v>1041</v>
      </c>
    </row>
    <row r="51" spans="1:65" ht="15" customHeight="1" x14ac:dyDescent="0.25">
      <c r="A51" s="156">
        <v>48</v>
      </c>
      <c r="B51" s="171" t="s">
        <v>1039</v>
      </c>
      <c r="C51" s="617">
        <f t="shared" si="0"/>
        <v>7.4032794769560563E-4</v>
      </c>
      <c r="D51" s="361">
        <f>'Diesel Scenarios_(X)'!B27</f>
        <v>1.5320428505418288E-3</v>
      </c>
      <c r="E51" s="361">
        <f>'Diesel Scenarios_(X)'!C27</f>
        <v>1.5320428505418288E-3</v>
      </c>
      <c r="F51" s="361">
        <f>'Diesel Scenarios_(X)'!D27</f>
        <v>1.5320428505418288E-3</v>
      </c>
      <c r="G51" s="361">
        <f>'Diesel Scenarios_(X)'!H41</f>
        <v>4.6508443677162658E-3</v>
      </c>
      <c r="H51" s="361">
        <f>'Diesel Scenarios_(X)'!I41</f>
        <v>4.6508443677162658E-3</v>
      </c>
      <c r="I51" s="361">
        <f>'Diesel Scenarios_(X)'!J41</f>
        <v>4.6508443677162658E-3</v>
      </c>
      <c r="J51" s="361">
        <f>'Diesel Scenarios_(X)'!N28</f>
        <v>4.6508443677162658E-3</v>
      </c>
      <c r="K51" s="361">
        <f>'Diesel Scenarios_(X)'!O28</f>
        <v>4.6508443677162658E-3</v>
      </c>
      <c r="L51" s="361">
        <f>'Diesel Scenarios_(X)'!P28</f>
        <v>4.6508443677162658E-3</v>
      </c>
      <c r="M51" s="361">
        <f>'Diesel Scenarios_(X)'!U40</f>
        <v>4.6508443677162658E-3</v>
      </c>
      <c r="N51" s="361">
        <f>'Diesel Scenarios_(X)'!V40</f>
        <v>4.6508443677162658E-3</v>
      </c>
      <c r="O51" s="361">
        <f>'Diesel Scenarios_(X)'!W40</f>
        <v>4.6508443677162658E-3</v>
      </c>
      <c r="P51" s="361">
        <f>'Diesel Scenarios_(X)'!B89</f>
        <v>1.5748306187248181E-4</v>
      </c>
      <c r="Q51" s="361">
        <f>'Diesel Scenarios_(X)'!C89</f>
        <v>1.5748306187248181E-4</v>
      </c>
      <c r="R51" s="361">
        <f>'Diesel Scenarios_(X)'!D89</f>
        <v>1.5748306187248181E-4</v>
      </c>
      <c r="S51" s="361">
        <f>'Diesel Scenarios_(X)'!E89</f>
        <v>1.5748306187248181E-4</v>
      </c>
      <c r="T51" s="361">
        <f>'Diesel Scenarios_(X)'!F89</f>
        <v>1.5748306187248181E-4</v>
      </c>
      <c r="U51" s="361">
        <f>'Diesel Scenarios_(X)'!J94</f>
        <v>1.5748306187248181E-4</v>
      </c>
      <c r="V51" s="361">
        <f>'Diesel Scenarios_(X)'!K94</f>
        <v>1.5748306187248181E-4</v>
      </c>
      <c r="W51" s="361">
        <f>'Diesel Scenarios_(X)'!L94</f>
        <v>1.5748306187248181E-4</v>
      </c>
      <c r="X51" s="361">
        <f>'Diesel Scenarios_(X)'!M94</f>
        <v>1.5748306187248181E-4</v>
      </c>
      <c r="Y51" s="361">
        <f>'Diesel Scenarios_(X)'!Q90</f>
        <v>1.5748306187248181E-4</v>
      </c>
      <c r="Z51" s="361">
        <f>'Diesel Scenarios_(X)'!R90</f>
        <v>1.5748306187248181E-4</v>
      </c>
      <c r="AA51" s="361">
        <f>'Diesel Scenarios_(X)'!S90</f>
        <v>1.5748306187248181E-4</v>
      </c>
      <c r="AB51" s="361">
        <f>'Diesel Scenarios_(X)'!T90</f>
        <v>1.5748306187248181E-4</v>
      </c>
      <c r="AC51" s="361">
        <f>'Diesel Scenarios_(X)'!X90</f>
        <v>1.5748306187248181E-4</v>
      </c>
      <c r="AD51" s="361">
        <f>'Diesel Scenarios_(X)'!Y90</f>
        <v>1.5748306187248181E-4</v>
      </c>
      <c r="AE51" s="361">
        <f>'Diesel Scenarios_(X)'!Z90</f>
        <v>1.5748306187248181E-4</v>
      </c>
      <c r="AF51" s="361">
        <f>'Diesel Scenarios_(X)'!AA90</f>
        <v>1.5748306187248181E-4</v>
      </c>
      <c r="AG51" s="361">
        <f>'Diesel Scenarios_(X)'!B208</f>
        <v>3.3713657650793647E-4</v>
      </c>
      <c r="AH51" s="361">
        <f>'Diesel Scenarios_(X)'!E208</f>
        <v>7.4032794769560563E-4</v>
      </c>
      <c r="AI51" s="361">
        <f>'Diesel Scenarios_(X)'!J179</f>
        <v>1.0658925212489531E-6</v>
      </c>
      <c r="AJ51" s="361">
        <f>'Diesel Scenarios_(X)'!K179</f>
        <v>1.0658925212489531E-6</v>
      </c>
      <c r="AK51" s="361">
        <f>'Diesel Scenarios_(X)'!L179</f>
        <v>1.0658925212489531E-6</v>
      </c>
      <c r="AL51" s="361">
        <f>'Diesel Scenarios_(X)'!Q1176</f>
        <v>0</v>
      </c>
      <c r="AM51" s="361">
        <f>'Diesel Scenarios_(X)'!R1176</f>
        <v>0</v>
      </c>
      <c r="AN51" s="361">
        <f>'Diesel Scenarios_(X)'!S1176</f>
        <v>0</v>
      </c>
      <c r="AO51" s="361">
        <f>'Diesel Scenarios_(X)'!X179</f>
        <v>1.0658925212489531E-6</v>
      </c>
      <c r="AP51" s="361">
        <f>'Diesel Scenarios_(X)'!Y179</f>
        <v>1.0658925212489531E-6</v>
      </c>
      <c r="AQ51" s="361">
        <f>'Diesel Scenarios_(X)'!Z179</f>
        <v>1.0658925212489531E-6</v>
      </c>
      <c r="AR51" s="361">
        <f>'Diesel Scenarios_(X)'!J244</f>
        <v>5.8979386175775398E-6</v>
      </c>
      <c r="AS51" s="361">
        <f>'Diesel Scenarios_(X)'!K244</f>
        <v>5.8979386175775398E-6</v>
      </c>
      <c r="AT51" s="361">
        <f>'Diesel Scenarios_(X)'!L244</f>
        <v>5.8979386175775398E-6</v>
      </c>
      <c r="AU51" s="361">
        <f>'Diesel Scenarios_(X)'!Q244</f>
        <v>5.8979386175775398E-6</v>
      </c>
      <c r="AV51" s="361">
        <f>'Diesel Scenarios_(X)'!R244</f>
        <v>5.8979386175775398E-6</v>
      </c>
      <c r="AW51" s="361">
        <f>'Diesel Scenarios_(X)'!S244</f>
        <v>5.8979386175775398E-6</v>
      </c>
      <c r="AX51" s="361">
        <f>'Diesel Scenarios_(X)'!X244</f>
        <v>5.8979386175775398E-6</v>
      </c>
      <c r="AY51" s="361">
        <f>'Diesel Scenarios_(X)'!Y244</f>
        <v>5.8979386175775398E-6</v>
      </c>
      <c r="AZ51" s="361">
        <f>'Diesel Scenarios_(X)'!Z244</f>
        <v>5.8979386175775398E-6</v>
      </c>
      <c r="BA51" s="361">
        <f>'Diesel Scenarios_(X)'!J309</f>
        <v>0</v>
      </c>
      <c r="BB51" s="361">
        <f>'Diesel Scenarios_(X)'!K309</f>
        <v>0</v>
      </c>
      <c r="BC51" s="361">
        <f>'Diesel Scenarios_(X)'!L309</f>
        <v>0</v>
      </c>
      <c r="BD51" s="361">
        <f>'Diesel Scenarios_(X)'!Q309</f>
        <v>1.5384615384615385E-4</v>
      </c>
      <c r="BE51" s="361">
        <f>'Diesel Scenarios_(X)'!X309</f>
        <v>2.3243243243243243E-5</v>
      </c>
      <c r="BF51" s="361">
        <f>'Diesel Scenarios_(X)'!R309</f>
        <v>1.5384615384615385E-4</v>
      </c>
      <c r="BG51" s="361">
        <f>'Diesel Scenarios_(X)'!Y309</f>
        <v>2.3243243243243243E-5</v>
      </c>
      <c r="BH51" s="361">
        <f>'Diesel Scenarios_(X)'!S309</f>
        <v>8.7224669603524238E-4</v>
      </c>
      <c r="BI51" s="361">
        <f>'Diesel Scenarios_(X)'!Z309</f>
        <v>1.2235023041474652E-4</v>
      </c>
      <c r="BJ51" s="805">
        <f t="shared" si="1"/>
        <v>4.6508443677162658E-3</v>
      </c>
      <c r="BK51" s="805">
        <f t="shared" si="2"/>
        <v>4.6508443677162658E-3</v>
      </c>
      <c r="BL51" s="805">
        <f t="shared" si="3"/>
        <v>4.6508443677162658E-3</v>
      </c>
      <c r="BM51" s="622" t="s">
        <v>1042</v>
      </c>
    </row>
    <row r="52" spans="1:65" s="156" customFormat="1" ht="15" customHeight="1" x14ac:dyDescent="0.25">
      <c r="A52" s="156">
        <v>49</v>
      </c>
      <c r="B52" s="171" t="s">
        <v>1040</v>
      </c>
      <c r="C52" s="617">
        <f t="shared" si="0"/>
        <v>2.2209838430868167E-4</v>
      </c>
      <c r="D52" s="361">
        <f>'Diesel Scenarios_(X)'!B28</f>
        <v>3.0640857010836577E-4</v>
      </c>
      <c r="E52" s="361">
        <f>'Diesel Scenarios_(X)'!C28</f>
        <v>3.0640857010836577E-4</v>
      </c>
      <c r="F52" s="361">
        <f>'Diesel Scenarios_(X)'!D28</f>
        <v>3.0640857010836577E-4</v>
      </c>
      <c r="G52" s="361">
        <f>'Diesel Scenarios_(X)'!H42</f>
        <v>9.3016887354325324E-4</v>
      </c>
      <c r="H52" s="361">
        <f>'Diesel Scenarios_(X)'!I42</f>
        <v>9.3016887354325324E-4</v>
      </c>
      <c r="I52" s="361">
        <f>'Diesel Scenarios_(X)'!J42</f>
        <v>9.3016887354325324E-4</v>
      </c>
      <c r="J52" s="361">
        <f>'Diesel Scenarios_(X)'!N29</f>
        <v>9.3016887354325324E-4</v>
      </c>
      <c r="K52" s="361">
        <f>'Diesel Scenarios_(X)'!O29</f>
        <v>9.3016887354325324E-4</v>
      </c>
      <c r="L52" s="361">
        <f>'Diesel Scenarios_(X)'!P29</f>
        <v>9.3016887354325324E-4</v>
      </c>
      <c r="M52" s="361">
        <f>'Diesel Scenarios_(X)'!U41</f>
        <v>9.3016887354325324E-4</v>
      </c>
      <c r="N52" s="361">
        <f>'Diesel Scenarios_(X)'!V41</f>
        <v>9.3016887354325324E-4</v>
      </c>
      <c r="O52" s="361">
        <f>'Diesel Scenarios_(X)'!W41</f>
        <v>9.3016887354325324E-4</v>
      </c>
      <c r="P52" s="361">
        <f>'Diesel Scenarios_(X)'!B90</f>
        <v>3.1496612374496365E-5</v>
      </c>
      <c r="Q52" s="361">
        <f>'Diesel Scenarios_(X)'!C90</f>
        <v>3.1496612374496365E-5</v>
      </c>
      <c r="R52" s="361">
        <f>'Diesel Scenarios_(X)'!D90</f>
        <v>3.1496612374496365E-5</v>
      </c>
      <c r="S52" s="361">
        <f>'Diesel Scenarios_(X)'!E90</f>
        <v>3.1496612374496365E-5</v>
      </c>
      <c r="T52" s="361">
        <f>'Diesel Scenarios_(X)'!F90</f>
        <v>3.1496612374496365E-5</v>
      </c>
      <c r="U52" s="361">
        <f>'Diesel Scenarios_(X)'!J95</f>
        <v>3.1496612374496365E-5</v>
      </c>
      <c r="V52" s="361">
        <f>'Diesel Scenarios_(X)'!K95</f>
        <v>3.1496612374496365E-5</v>
      </c>
      <c r="W52" s="361">
        <f>'Diesel Scenarios_(X)'!L95</f>
        <v>3.1496612374496365E-5</v>
      </c>
      <c r="X52" s="361">
        <f>'Diesel Scenarios_(X)'!M95</f>
        <v>3.1496612374496365E-5</v>
      </c>
      <c r="Y52" s="361">
        <f>'Diesel Scenarios_(X)'!Q91</f>
        <v>3.1496612374496365E-5</v>
      </c>
      <c r="Z52" s="361">
        <f>'Diesel Scenarios_(X)'!R91</f>
        <v>3.1496612374496365E-5</v>
      </c>
      <c r="AA52" s="361">
        <f>'Diesel Scenarios_(X)'!S91</f>
        <v>3.1496612374496365E-5</v>
      </c>
      <c r="AB52" s="361">
        <f>'Diesel Scenarios_(X)'!T91</f>
        <v>3.1496612374496365E-5</v>
      </c>
      <c r="AC52" s="361">
        <f>'Diesel Scenarios_(X)'!X91</f>
        <v>3.1496612374496365E-5</v>
      </c>
      <c r="AD52" s="361">
        <f>'Diesel Scenarios_(X)'!Y91</f>
        <v>3.1496612374496365E-5</v>
      </c>
      <c r="AE52" s="361">
        <f>'Diesel Scenarios_(X)'!Z91</f>
        <v>3.1496612374496365E-5</v>
      </c>
      <c r="AF52" s="361">
        <f>'Diesel Scenarios_(X)'!AA91</f>
        <v>3.1496612374496365E-5</v>
      </c>
      <c r="AG52" s="361">
        <f>'Diesel Scenarios_(X)'!B209</f>
        <v>1.0114097295238095E-4</v>
      </c>
      <c r="AH52" s="361">
        <f>'Diesel Scenarios_(X)'!E209</f>
        <v>2.2209838430868167E-4</v>
      </c>
      <c r="AI52" s="361">
        <f>'Diesel Scenarios_(X)'!J180</f>
        <v>2.8779098073721733E-6</v>
      </c>
      <c r="AJ52" s="361">
        <f>'Diesel Scenarios_(X)'!K180</f>
        <v>2.8779098073721733E-6</v>
      </c>
      <c r="AK52" s="361">
        <f>'Diesel Scenarios_(X)'!L180</f>
        <v>2.8779098073721733E-6</v>
      </c>
      <c r="AL52" s="361">
        <f>'Diesel Scenarios_(X)'!Q1177</f>
        <v>0</v>
      </c>
      <c r="AM52" s="361">
        <f>'Diesel Scenarios_(X)'!R1177</f>
        <v>0</v>
      </c>
      <c r="AN52" s="361">
        <f>'Diesel Scenarios_(X)'!S1177</f>
        <v>0</v>
      </c>
      <c r="AO52" s="361">
        <f>'Diesel Scenarios_(X)'!X180</f>
        <v>2.8779098073721733E-6</v>
      </c>
      <c r="AP52" s="361">
        <f>'Diesel Scenarios_(X)'!Y180</f>
        <v>2.8779098073721733E-6</v>
      </c>
      <c r="AQ52" s="361">
        <f>'Diesel Scenarios_(X)'!Z180</f>
        <v>2.8779098073721733E-6</v>
      </c>
      <c r="AR52" s="361">
        <f>'Diesel Scenarios_(X)'!J245</f>
        <v>5.3081447558197861E-5</v>
      </c>
      <c r="AS52" s="361">
        <f>'Diesel Scenarios_(X)'!K245</f>
        <v>5.3081447558197861E-5</v>
      </c>
      <c r="AT52" s="361">
        <f>'Diesel Scenarios_(X)'!L245</f>
        <v>5.3081447558197861E-5</v>
      </c>
      <c r="AU52" s="361">
        <f>'Diesel Scenarios_(X)'!Q245</f>
        <v>5.3081447558197861E-5</v>
      </c>
      <c r="AV52" s="361">
        <f>'Diesel Scenarios_(X)'!R245</f>
        <v>5.3081447558197861E-5</v>
      </c>
      <c r="AW52" s="361">
        <f>'Diesel Scenarios_(X)'!S245</f>
        <v>5.3081447558197861E-5</v>
      </c>
      <c r="AX52" s="361">
        <f>'Diesel Scenarios_(X)'!X245</f>
        <v>5.3081447558197861E-5</v>
      </c>
      <c r="AY52" s="361">
        <f>'Diesel Scenarios_(X)'!Y245</f>
        <v>5.3081447558197861E-5</v>
      </c>
      <c r="AZ52" s="361">
        <f>'Diesel Scenarios_(X)'!Z245</f>
        <v>5.3081447558197861E-5</v>
      </c>
      <c r="BA52" s="361">
        <f>'Diesel Scenarios_(X)'!J310</f>
        <v>0</v>
      </c>
      <c r="BB52" s="361">
        <f>'Diesel Scenarios_(X)'!K310</f>
        <v>0</v>
      </c>
      <c r="BC52" s="361">
        <f>'Diesel Scenarios_(X)'!L310</f>
        <v>0</v>
      </c>
      <c r="BD52" s="361">
        <f>'Diesel Scenarios_(X)'!Q310</f>
        <v>4.6153846153846151E-5</v>
      </c>
      <c r="BE52" s="361">
        <f>'Diesel Scenarios_(X)'!X310</f>
        <v>6.972972972972973E-6</v>
      </c>
      <c r="BF52" s="361">
        <f>'Diesel Scenarios_(X)'!R310</f>
        <v>4.6153846153846151E-5</v>
      </c>
      <c r="BG52" s="361">
        <f>'Diesel Scenarios_(X)'!Y310</f>
        <v>6.972972972972973E-6</v>
      </c>
      <c r="BH52" s="361">
        <f>'Diesel Scenarios_(X)'!S310</f>
        <v>2.616740088105727E-4</v>
      </c>
      <c r="BI52" s="361">
        <f>'Diesel Scenarios_(X)'!Z310</f>
        <v>3.6705069124423953E-5</v>
      </c>
      <c r="BJ52" s="805">
        <f t="shared" si="1"/>
        <v>9.3016887354325324E-4</v>
      </c>
      <c r="BK52" s="805">
        <f t="shared" si="2"/>
        <v>9.3016887354325324E-4</v>
      </c>
      <c r="BL52" s="805">
        <f t="shared" si="3"/>
        <v>9.3016887354325324E-4</v>
      </c>
      <c r="BM52" s="622" t="s">
        <v>1043</v>
      </c>
    </row>
    <row r="53" spans="1:65" ht="15" customHeight="1" x14ac:dyDescent="0.25">
      <c r="A53" s="156">
        <v>50</v>
      </c>
      <c r="B53" s="171" t="s">
        <v>1004</v>
      </c>
      <c r="C53" s="617">
        <f t="shared" si="0"/>
        <v>0</v>
      </c>
      <c r="D53" s="361">
        <v>0</v>
      </c>
      <c r="E53" s="361">
        <v>0</v>
      </c>
      <c r="F53" s="361">
        <v>0</v>
      </c>
      <c r="G53" s="361">
        <f>'Diesel Scenarios_(X)'!H43</f>
        <v>3.1038790218769515E-6</v>
      </c>
      <c r="H53" s="361">
        <f>'Diesel Scenarios_(X)'!I43</f>
        <v>3.1038790218769515E-6</v>
      </c>
      <c r="I53" s="361">
        <f>'Diesel Scenarios_(X)'!J43</f>
        <v>3.1038790218769515E-6</v>
      </c>
      <c r="J53" s="361">
        <v>0</v>
      </c>
      <c r="K53" s="361">
        <v>0</v>
      </c>
      <c r="L53" s="361">
        <v>0</v>
      </c>
      <c r="M53" s="361">
        <f>'Diesel Scenarios_(X)'!U42</f>
        <v>3.1038790218769515E-6</v>
      </c>
      <c r="N53" s="361">
        <f>'Diesel Scenarios_(X)'!V42</f>
        <v>3.1038790218769515E-6</v>
      </c>
      <c r="O53" s="361">
        <f>'Diesel Scenarios_(X)'!W42</f>
        <v>3.1038790218769515E-6</v>
      </c>
      <c r="P53" s="361">
        <f>'Diesel Scenarios_(X)'!B91</f>
        <v>7.3901881473260747E-7</v>
      </c>
      <c r="Q53" s="361">
        <f>'Diesel Scenarios_(X)'!C91</f>
        <v>7.3901881473260747E-7</v>
      </c>
      <c r="R53" s="361">
        <f>'Diesel Scenarios_(X)'!D91</f>
        <v>7.3901881473260747E-7</v>
      </c>
      <c r="S53" s="361">
        <f>'Diesel Scenarios_(X)'!E91</f>
        <v>7.3901881473260747E-7</v>
      </c>
      <c r="T53" s="361">
        <f>'Diesel Scenarios_(X)'!F91</f>
        <v>7.3901881473260747E-7</v>
      </c>
      <c r="U53" s="361">
        <f>'Diesel Scenarios_(X)'!J96</f>
        <v>7.3901881473260747E-7</v>
      </c>
      <c r="V53" s="361">
        <f>'Diesel Scenarios_(X)'!K96</f>
        <v>7.3901881473260747E-7</v>
      </c>
      <c r="W53" s="361">
        <f>'Diesel Scenarios_(X)'!L96</f>
        <v>7.3901881473260747E-7</v>
      </c>
      <c r="X53" s="361">
        <f>'Diesel Scenarios_(X)'!M96</f>
        <v>7.3901881473260747E-7</v>
      </c>
      <c r="Y53" s="361">
        <f>'Diesel Scenarios_(X)'!Q92</f>
        <v>7.3901881473260747E-7</v>
      </c>
      <c r="Z53" s="361">
        <f>'Diesel Scenarios_(X)'!R92</f>
        <v>7.3901881473260747E-7</v>
      </c>
      <c r="AA53" s="361">
        <f>'Diesel Scenarios_(X)'!S92</f>
        <v>7.3901881473260747E-7</v>
      </c>
      <c r="AB53" s="361">
        <f>'Diesel Scenarios_(X)'!T92</f>
        <v>7.3901881473260747E-7</v>
      </c>
      <c r="AC53" s="361">
        <f>'Diesel Scenarios_(X)'!X92</f>
        <v>7.3901881473260747E-7</v>
      </c>
      <c r="AD53" s="361">
        <f>'Diesel Scenarios_(X)'!Y92</f>
        <v>7.3901881473260747E-7</v>
      </c>
      <c r="AE53" s="361">
        <f>'Diesel Scenarios_(X)'!Z92</f>
        <v>7.3901881473260747E-7</v>
      </c>
      <c r="AF53" s="361">
        <f>'Diesel Scenarios_(X)'!AA92</f>
        <v>7.3901881473260747E-7</v>
      </c>
      <c r="AG53" s="361">
        <v>0</v>
      </c>
      <c r="AH53" s="361">
        <v>0</v>
      </c>
      <c r="AI53" s="361">
        <f>'Diesel Scenarios_(X)'!J167</f>
        <v>0</v>
      </c>
      <c r="AJ53" s="361">
        <f>'Diesel Scenarios_(X)'!K167</f>
        <v>0</v>
      </c>
      <c r="AK53" s="361">
        <f>'Diesel Scenarios_(X)'!L167</f>
        <v>0</v>
      </c>
      <c r="AL53" s="361">
        <f>'Diesel Scenarios_(X)'!Q167</f>
        <v>0</v>
      </c>
      <c r="AM53" s="361">
        <f>'Diesel Scenarios_(X)'!R167</f>
        <v>0</v>
      </c>
      <c r="AN53" s="361">
        <f>'Diesel Scenarios_(X)'!S167</f>
        <v>0</v>
      </c>
      <c r="AO53" s="361">
        <f>'Diesel Scenarios_(X)'!X167</f>
        <v>0</v>
      </c>
      <c r="AP53" s="361">
        <f>'Diesel Scenarios_(X)'!Y167</f>
        <v>0</v>
      </c>
      <c r="AQ53" s="361">
        <f>'Diesel Scenarios_(X)'!Z167</f>
        <v>0</v>
      </c>
      <c r="AR53" s="361">
        <f>'Diesel Scenarios_(X)'!J232</f>
        <v>0</v>
      </c>
      <c r="AS53" s="361">
        <f>'Diesel Scenarios_(X)'!K232</f>
        <v>0</v>
      </c>
      <c r="AT53" s="361">
        <f>'Diesel Scenarios_(X)'!L232</f>
        <v>0</v>
      </c>
      <c r="AU53" s="361">
        <f>'Diesel Scenarios_(X)'!Q232</f>
        <v>0</v>
      </c>
      <c r="AV53" s="361">
        <f>'Diesel Scenarios_(X)'!R232</f>
        <v>0</v>
      </c>
      <c r="AW53" s="361">
        <f>'Diesel Scenarios_(X)'!S232</f>
        <v>0</v>
      </c>
      <c r="AX53" s="361">
        <f>'Diesel Scenarios_(X)'!X232</f>
        <v>0</v>
      </c>
      <c r="AY53" s="361">
        <f>'Diesel Scenarios_(X)'!Y232</f>
        <v>0</v>
      </c>
      <c r="AZ53" s="361">
        <f>'Diesel Scenarios_(X)'!Z232</f>
        <v>0</v>
      </c>
      <c r="BA53" s="361">
        <f>'Diesel Scenarios_(X)'!J297</f>
        <v>0</v>
      </c>
      <c r="BB53" s="361">
        <f>'Diesel Scenarios_(X)'!K297</f>
        <v>0</v>
      </c>
      <c r="BC53" s="361">
        <f>'Diesel Scenarios_(X)'!L297</f>
        <v>0</v>
      </c>
      <c r="BD53" s="361">
        <f>'Diesel Scenarios_(X)'!Q297</f>
        <v>3.1038827131713305E-6</v>
      </c>
      <c r="BE53" s="361">
        <f>'Diesel Scenarios_(X)'!X297</f>
        <v>3.1038827131713305E-6</v>
      </c>
      <c r="BF53" s="361">
        <f>'Diesel Scenarios_(X)'!R297</f>
        <v>3.1038827131713305E-6</v>
      </c>
      <c r="BG53" s="361">
        <f>'Diesel Scenarios_(X)'!Y297</f>
        <v>3.1038827131713305E-6</v>
      </c>
      <c r="BH53" s="361">
        <f>'Diesel Scenarios_(X)'!S297</f>
        <v>0</v>
      </c>
      <c r="BI53" s="361">
        <f>'Diesel Scenarios_(X)'!Z297</f>
        <v>0</v>
      </c>
      <c r="BJ53" s="828">
        <f>VLOOKUP(B53,'Tier IV Regulations'!$A$192:$B$221,2,FALSE)</f>
        <v>1.8439703942913577E-6</v>
      </c>
      <c r="BK53" s="828">
        <f>VLOOKUP(B53,'Tier IV Regulations'!$A$224:$B$254,2,FALSE)</f>
        <v>1.8439703942913577E-6</v>
      </c>
      <c r="BL53" s="828">
        <f>VLOOKUP(B53,'Tier IV Regulations (Trains)'!$A$171:$B$200,2,FALSE)</f>
        <v>1.8439703942913577E-6</v>
      </c>
      <c r="BM53" s="622" t="s">
        <v>886</v>
      </c>
    </row>
    <row r="54" spans="1:65" ht="15" customHeight="1" x14ac:dyDescent="0.25">
      <c r="A54" s="156">
        <v>51</v>
      </c>
      <c r="B54" s="171" t="s">
        <v>1002</v>
      </c>
      <c r="C54" s="617">
        <f t="shared" si="0"/>
        <v>0</v>
      </c>
      <c r="D54" s="361">
        <v>0</v>
      </c>
      <c r="E54" s="361">
        <v>0</v>
      </c>
      <c r="F54" s="361">
        <v>0</v>
      </c>
      <c r="G54" s="361">
        <f>'Diesel Scenarios_(X)'!H44</f>
        <v>4.766671355025318E-5</v>
      </c>
      <c r="H54" s="361">
        <f>'Diesel Scenarios_(X)'!I44</f>
        <v>4.766671355025318E-5</v>
      </c>
      <c r="I54" s="361">
        <f>'Diesel Scenarios_(X)'!J44</f>
        <v>4.766671355025318E-5</v>
      </c>
      <c r="J54" s="361">
        <v>0</v>
      </c>
      <c r="K54" s="361">
        <v>0</v>
      </c>
      <c r="L54" s="361">
        <v>0</v>
      </c>
      <c r="M54" s="361">
        <f>'Diesel Scenarios_(X)'!U43</f>
        <v>4.766671355025318E-5</v>
      </c>
      <c r="N54" s="361">
        <f>'Diesel Scenarios_(X)'!V43</f>
        <v>4.766671355025318E-5</v>
      </c>
      <c r="O54" s="361">
        <f>'Diesel Scenarios_(X)'!W43</f>
        <v>4.766671355025318E-5</v>
      </c>
      <c r="P54" s="361">
        <v>0</v>
      </c>
      <c r="Q54" s="361">
        <v>0</v>
      </c>
      <c r="R54" s="361">
        <v>0</v>
      </c>
      <c r="S54" s="361">
        <v>0</v>
      </c>
      <c r="T54" s="361">
        <v>0</v>
      </c>
      <c r="U54" s="361">
        <v>0</v>
      </c>
      <c r="V54" s="361">
        <v>0</v>
      </c>
      <c r="W54" s="361">
        <v>0</v>
      </c>
      <c r="X54" s="361">
        <v>0</v>
      </c>
      <c r="Y54" s="361">
        <v>0</v>
      </c>
      <c r="Z54" s="361">
        <v>0</v>
      </c>
      <c r="AA54" s="361">
        <v>0</v>
      </c>
      <c r="AB54" s="361">
        <v>0</v>
      </c>
      <c r="AC54" s="361">
        <v>0</v>
      </c>
      <c r="AD54" s="361">
        <v>0</v>
      </c>
      <c r="AE54" s="361">
        <v>0</v>
      </c>
      <c r="AF54" s="361">
        <v>0</v>
      </c>
      <c r="AG54" s="361">
        <v>0</v>
      </c>
      <c r="AH54" s="361">
        <v>0</v>
      </c>
      <c r="AI54" s="361">
        <f>'Diesel Scenarios_(X)'!J168</f>
        <v>0</v>
      </c>
      <c r="AJ54" s="361">
        <f>'Diesel Scenarios_(X)'!K168</f>
        <v>0</v>
      </c>
      <c r="AK54" s="361">
        <f>'Diesel Scenarios_(X)'!L168</f>
        <v>0</v>
      </c>
      <c r="AL54" s="361">
        <f>'Diesel Scenarios_(X)'!Q168</f>
        <v>0</v>
      </c>
      <c r="AM54" s="361">
        <f>'Diesel Scenarios_(X)'!R168</f>
        <v>0</v>
      </c>
      <c r="AN54" s="361">
        <f>'Diesel Scenarios_(X)'!S168</f>
        <v>0</v>
      </c>
      <c r="AO54" s="361">
        <f>'Diesel Scenarios_(X)'!X168</f>
        <v>0</v>
      </c>
      <c r="AP54" s="361">
        <f>'Diesel Scenarios_(X)'!Y168</f>
        <v>0</v>
      </c>
      <c r="AQ54" s="361">
        <f>'Diesel Scenarios_(X)'!Z168</f>
        <v>0</v>
      </c>
      <c r="AR54" s="361">
        <f>'Diesel Scenarios_(X)'!J233</f>
        <v>0</v>
      </c>
      <c r="AS54" s="361">
        <f>'Diesel Scenarios_(X)'!K233</f>
        <v>0</v>
      </c>
      <c r="AT54" s="361">
        <f>'Diesel Scenarios_(X)'!L233</f>
        <v>0</v>
      </c>
      <c r="AU54" s="361">
        <f>'Diesel Scenarios_(X)'!Q233</f>
        <v>0</v>
      </c>
      <c r="AV54" s="361">
        <f>'Diesel Scenarios_(X)'!R233</f>
        <v>0</v>
      </c>
      <c r="AW54" s="361">
        <f>'Diesel Scenarios_(X)'!S233</f>
        <v>0</v>
      </c>
      <c r="AX54" s="361">
        <f>'Diesel Scenarios_(X)'!X233</f>
        <v>0</v>
      </c>
      <c r="AY54" s="361">
        <f>'Diesel Scenarios_(X)'!Y233</f>
        <v>0</v>
      </c>
      <c r="AZ54" s="361">
        <f>'Diesel Scenarios_(X)'!Z233</f>
        <v>0</v>
      </c>
      <c r="BA54" s="361">
        <f>'Diesel Scenarios_(X)'!J298</f>
        <v>0</v>
      </c>
      <c r="BB54" s="361">
        <f>'Diesel Scenarios_(X)'!K298</f>
        <v>0</v>
      </c>
      <c r="BC54" s="361">
        <f>'Diesel Scenarios_(X)'!L298</f>
        <v>0</v>
      </c>
      <c r="BD54" s="361">
        <f>'Diesel Scenarios_(X)'!Q298</f>
        <v>4.7666770237988286E-5</v>
      </c>
      <c r="BE54" s="361">
        <f>'Diesel Scenarios_(X)'!X298</f>
        <v>4.7666770237988286E-5</v>
      </c>
      <c r="BF54" s="361">
        <f>'Diesel Scenarios_(X)'!R298</f>
        <v>4.7666770237988286E-5</v>
      </c>
      <c r="BG54" s="361">
        <f>'Diesel Scenarios_(X)'!Y298</f>
        <v>4.7666770237988286E-5</v>
      </c>
      <c r="BH54" s="361">
        <f>'Diesel Scenarios_(X)'!S298</f>
        <v>0</v>
      </c>
      <c r="BI54" s="361">
        <f>'Diesel Scenarios_(X)'!Z298</f>
        <v>0</v>
      </c>
      <c r="BJ54" s="828">
        <f>VLOOKUP(B54,'Tier IV Regulations'!$A$192:$B$221,2,FALSE)</f>
        <v>2.8318116769474422E-5</v>
      </c>
      <c r="BK54" s="828">
        <f>VLOOKUP(B54,'Tier IV Regulations'!$A$224:$B$254,2,FALSE)</f>
        <v>2.8318116769474422E-5</v>
      </c>
      <c r="BL54" s="828">
        <f>VLOOKUP(B54,'Tier IV Regulations (Trains)'!$A$171:$B$200,2,FALSE)</f>
        <v>2.8318116769474422E-5</v>
      </c>
      <c r="BM54" s="622" t="s">
        <v>887</v>
      </c>
    </row>
    <row r="55" spans="1:65" ht="15" customHeight="1" x14ac:dyDescent="0.25">
      <c r="A55" s="156">
        <v>52</v>
      </c>
      <c r="B55" s="171" t="s">
        <v>426</v>
      </c>
      <c r="C55" s="617">
        <f t="shared" si="0"/>
        <v>0</v>
      </c>
      <c r="D55" s="361">
        <v>0</v>
      </c>
      <c r="E55" s="361">
        <v>0</v>
      </c>
      <c r="F55" s="361">
        <v>0</v>
      </c>
      <c r="G55" s="361">
        <f>'Diesel Scenarios_(X)'!H45</f>
        <v>8.8312748360546606E-8</v>
      </c>
      <c r="H55" s="361">
        <f>'Diesel Scenarios_(X)'!I45</f>
        <v>8.8312748360546606E-8</v>
      </c>
      <c r="I55" s="361">
        <f>'Diesel Scenarios_(X)'!J45</f>
        <v>8.8312748360546606E-8</v>
      </c>
      <c r="J55" s="361">
        <v>0</v>
      </c>
      <c r="K55" s="361">
        <v>0</v>
      </c>
      <c r="L55" s="361">
        <v>0</v>
      </c>
      <c r="M55" s="361">
        <f>'Diesel Scenarios_(X)'!U44</f>
        <v>8.8312748360546606E-8</v>
      </c>
      <c r="N55" s="361">
        <f>'Diesel Scenarios_(X)'!V44</f>
        <v>8.8312748360546606E-8</v>
      </c>
      <c r="O55" s="361">
        <f>'Diesel Scenarios_(X)'!W44</f>
        <v>8.8312748360546606E-8</v>
      </c>
      <c r="P55" s="361">
        <v>0</v>
      </c>
      <c r="Q55" s="361">
        <v>0</v>
      </c>
      <c r="R55" s="361">
        <v>0</v>
      </c>
      <c r="S55" s="361">
        <v>0</v>
      </c>
      <c r="T55" s="361">
        <v>0</v>
      </c>
      <c r="U55" s="361">
        <v>0</v>
      </c>
      <c r="V55" s="361">
        <v>0</v>
      </c>
      <c r="W55" s="361">
        <v>0</v>
      </c>
      <c r="X55" s="361">
        <v>0</v>
      </c>
      <c r="Y55" s="361">
        <v>0</v>
      </c>
      <c r="Z55" s="361">
        <v>0</v>
      </c>
      <c r="AA55" s="361">
        <v>0</v>
      </c>
      <c r="AB55" s="361">
        <v>0</v>
      </c>
      <c r="AC55" s="361">
        <v>0</v>
      </c>
      <c r="AD55" s="361">
        <v>0</v>
      </c>
      <c r="AE55" s="361">
        <v>0</v>
      </c>
      <c r="AF55" s="361">
        <v>0</v>
      </c>
      <c r="AG55" s="361">
        <v>0</v>
      </c>
      <c r="AH55" s="361">
        <v>0</v>
      </c>
      <c r="AI55" s="361">
        <f>'Diesel Scenarios_(X)'!J169</f>
        <v>0</v>
      </c>
      <c r="AJ55" s="361">
        <f>'Diesel Scenarios_(X)'!K169</f>
        <v>0</v>
      </c>
      <c r="AK55" s="361">
        <f>'Diesel Scenarios_(X)'!L169</f>
        <v>0</v>
      </c>
      <c r="AL55" s="361">
        <f>'Diesel Scenarios_(X)'!Q169</f>
        <v>0</v>
      </c>
      <c r="AM55" s="361">
        <f>'Diesel Scenarios_(X)'!R169</f>
        <v>0</v>
      </c>
      <c r="AN55" s="361">
        <f>'Diesel Scenarios_(X)'!S169</f>
        <v>0</v>
      </c>
      <c r="AO55" s="361">
        <f>'Diesel Scenarios_(X)'!X169</f>
        <v>0</v>
      </c>
      <c r="AP55" s="361">
        <f>'Diesel Scenarios_(X)'!Y169</f>
        <v>0</v>
      </c>
      <c r="AQ55" s="361">
        <f>'Diesel Scenarios_(X)'!Z169</f>
        <v>0</v>
      </c>
      <c r="AR55" s="361">
        <f>'Diesel Scenarios_(X)'!J234</f>
        <v>0</v>
      </c>
      <c r="AS55" s="361">
        <f>'Diesel Scenarios_(X)'!K234</f>
        <v>0</v>
      </c>
      <c r="AT55" s="361">
        <f>'Diesel Scenarios_(X)'!L234</f>
        <v>0</v>
      </c>
      <c r="AU55" s="361">
        <f>'Diesel Scenarios_(X)'!Q234</f>
        <v>0</v>
      </c>
      <c r="AV55" s="361">
        <f>'Diesel Scenarios_(X)'!R234</f>
        <v>0</v>
      </c>
      <c r="AW55" s="361">
        <f>'Diesel Scenarios_(X)'!S234</f>
        <v>0</v>
      </c>
      <c r="AX55" s="361">
        <f>'Diesel Scenarios_(X)'!X234</f>
        <v>0</v>
      </c>
      <c r="AY55" s="361">
        <f>'Diesel Scenarios_(X)'!Y234</f>
        <v>0</v>
      </c>
      <c r="AZ55" s="361">
        <f>'Diesel Scenarios_(X)'!Z234</f>
        <v>0</v>
      </c>
      <c r="BA55" s="361">
        <f>'Diesel Scenarios_(X)'!J299</f>
        <v>0</v>
      </c>
      <c r="BB55" s="361">
        <f>'Diesel Scenarios_(X)'!K299</f>
        <v>0</v>
      </c>
      <c r="BC55" s="361">
        <f>'Diesel Scenarios_(X)'!L299</f>
        <v>0</v>
      </c>
      <c r="BD55" s="361">
        <f>'Diesel Scenarios_(X)'!Q299</f>
        <v>8.8312853386660483E-8</v>
      </c>
      <c r="BE55" s="361">
        <f>'Diesel Scenarios_(X)'!X299</f>
        <v>8.8312853386660483E-8</v>
      </c>
      <c r="BF55" s="361">
        <f>'Diesel Scenarios_(X)'!R299</f>
        <v>8.8312853386660483E-8</v>
      </c>
      <c r="BG55" s="361">
        <f>'Diesel Scenarios_(X)'!Y299</f>
        <v>8.8312853386660483E-8</v>
      </c>
      <c r="BH55" s="361">
        <f>'Diesel Scenarios_(X)'!S299</f>
        <v>0</v>
      </c>
      <c r="BI55" s="361">
        <f>'Diesel Scenarios_(X)'!Z299</f>
        <v>0</v>
      </c>
      <c r="BJ55" s="828">
        <f>VLOOKUP(B55,'Tier IV Regulations'!$A$192:$B$221,2,FALSE)</f>
        <v>5.2465348123289826E-8</v>
      </c>
      <c r="BK55" s="828">
        <f>VLOOKUP(B55,'Tier IV Regulations'!$A$224:$B$254,2,FALSE)</f>
        <v>5.2465348123289826E-8</v>
      </c>
      <c r="BL55" s="828">
        <f>VLOOKUP(B55,'Tier IV Regulations (Trains)'!$A$171:$B$200,2,FALSE)</f>
        <v>5.2465348123289826E-8</v>
      </c>
      <c r="BM55" s="622" t="s">
        <v>954</v>
      </c>
    </row>
    <row r="56" spans="1:65" ht="15" customHeight="1" x14ac:dyDescent="0.25">
      <c r="A56" s="156">
        <v>53</v>
      </c>
      <c r="B56" s="362" t="s">
        <v>357</v>
      </c>
      <c r="C56" s="617">
        <f t="shared" si="0"/>
        <v>0</v>
      </c>
      <c r="D56" s="361">
        <v>0</v>
      </c>
      <c r="E56" s="361">
        <v>0</v>
      </c>
      <c r="F56" s="361">
        <v>0</v>
      </c>
      <c r="G56" s="361">
        <v>0</v>
      </c>
      <c r="H56" s="361">
        <v>0</v>
      </c>
      <c r="I56" s="361">
        <v>0</v>
      </c>
      <c r="J56" s="361">
        <v>0</v>
      </c>
      <c r="K56" s="361">
        <v>0</v>
      </c>
      <c r="L56" s="361">
        <v>0</v>
      </c>
      <c r="M56" s="361">
        <v>0</v>
      </c>
      <c r="N56" s="361">
        <v>0</v>
      </c>
      <c r="O56" s="361">
        <v>0</v>
      </c>
      <c r="P56" s="361">
        <f>'Diesel Scenarios_(X)'!B92</f>
        <v>4.6188675920787974E-7</v>
      </c>
      <c r="Q56" s="361">
        <f>'Diesel Scenarios_(X)'!C92</f>
        <v>4.6188675920787974E-7</v>
      </c>
      <c r="R56" s="361">
        <f>'Diesel Scenarios_(X)'!D92</f>
        <v>4.6188675920787974E-7</v>
      </c>
      <c r="S56" s="361">
        <f>'Diesel Scenarios_(X)'!E92</f>
        <v>4.6188675920787974E-7</v>
      </c>
      <c r="T56" s="361">
        <f>'Diesel Scenarios_(X)'!F92</f>
        <v>4.6188675920787974E-7</v>
      </c>
      <c r="U56" s="361">
        <f>'Diesel Scenarios_(X)'!J97</f>
        <v>4.6188675920787974E-7</v>
      </c>
      <c r="V56" s="361">
        <f>'Diesel Scenarios_(X)'!K97</f>
        <v>4.6188675920787974E-7</v>
      </c>
      <c r="W56" s="361">
        <f>'Diesel Scenarios_(X)'!L97</f>
        <v>4.6188675920787974E-7</v>
      </c>
      <c r="X56" s="361">
        <f>'Diesel Scenarios_(X)'!M97</f>
        <v>4.6188675920787974E-7</v>
      </c>
      <c r="Y56" s="361">
        <f>'Diesel Scenarios_(X)'!Q93</f>
        <v>4.6188675920787974E-7</v>
      </c>
      <c r="Z56" s="361">
        <f>'Diesel Scenarios_(X)'!R93</f>
        <v>4.6188675920787974E-7</v>
      </c>
      <c r="AA56" s="361">
        <f>'Diesel Scenarios_(X)'!S93</f>
        <v>4.6188675920787974E-7</v>
      </c>
      <c r="AB56" s="361">
        <f>'Diesel Scenarios_(X)'!T93</f>
        <v>4.6188675920787974E-7</v>
      </c>
      <c r="AC56" s="361">
        <f>'Diesel Scenarios_(X)'!X93</f>
        <v>4.6188675920787974E-7</v>
      </c>
      <c r="AD56" s="361">
        <f>'Diesel Scenarios_(X)'!Y93</f>
        <v>4.6188675920787974E-7</v>
      </c>
      <c r="AE56" s="361">
        <f>'Diesel Scenarios_(X)'!Z93</f>
        <v>4.6188675920787974E-7</v>
      </c>
      <c r="AF56" s="361">
        <f>'Diesel Scenarios_(X)'!AA93</f>
        <v>4.6188675920787974E-7</v>
      </c>
      <c r="AG56" s="361">
        <v>0</v>
      </c>
      <c r="AH56" s="361">
        <v>0</v>
      </c>
      <c r="AI56" s="361">
        <f>'Diesel Scenarios_(X)'!J170</f>
        <v>2.7713205552472784E-8</v>
      </c>
      <c r="AJ56" s="361">
        <f>'Diesel Scenarios_(X)'!K170</f>
        <v>2.7713205552472784E-8</v>
      </c>
      <c r="AK56" s="361">
        <f>'Diesel Scenarios_(X)'!L170</f>
        <v>2.7713205552472784E-8</v>
      </c>
      <c r="AL56" s="361">
        <f>'Diesel Scenarios_(X)'!Q170</f>
        <v>2.7713205552472784E-8</v>
      </c>
      <c r="AM56" s="361">
        <f>'Diesel Scenarios_(X)'!R170</f>
        <v>2.7713205552472784E-8</v>
      </c>
      <c r="AN56" s="361">
        <f>'Diesel Scenarios_(X)'!S170</f>
        <v>2.7713205552472784E-8</v>
      </c>
      <c r="AO56" s="361">
        <f>'Diesel Scenarios_(X)'!X170</f>
        <v>2.7713205552472784E-8</v>
      </c>
      <c r="AP56" s="361">
        <f>'Diesel Scenarios_(X)'!Y170</f>
        <v>2.7713205552472784E-8</v>
      </c>
      <c r="AQ56" s="361">
        <f>'Diesel Scenarios_(X)'!Z170</f>
        <v>2.7713205552472784E-8</v>
      </c>
      <c r="AR56" s="361">
        <f>'Diesel Scenarios_(X)'!J235</f>
        <v>2.7713205552472784E-8</v>
      </c>
      <c r="AS56" s="361">
        <f>'Diesel Scenarios_(X)'!K235</f>
        <v>2.7713205552472784E-8</v>
      </c>
      <c r="AT56" s="361">
        <f>'Diesel Scenarios_(X)'!L235</f>
        <v>2.7713205552472784E-8</v>
      </c>
      <c r="AU56" s="361">
        <f>'Diesel Scenarios_(X)'!Q235</f>
        <v>2.7713205552472784E-8</v>
      </c>
      <c r="AV56" s="361">
        <f>'Diesel Scenarios_(X)'!R235</f>
        <v>2.7713205552472784E-8</v>
      </c>
      <c r="AW56" s="361">
        <f>'Diesel Scenarios_(X)'!S235</f>
        <v>2.7713205552472784E-8</v>
      </c>
      <c r="AX56" s="361">
        <f>'Diesel Scenarios_(X)'!X235</f>
        <v>2.7713205552472784E-8</v>
      </c>
      <c r="AY56" s="361">
        <f>'Diesel Scenarios_(X)'!Y235</f>
        <v>2.7713205552472784E-8</v>
      </c>
      <c r="AZ56" s="361">
        <f>'Diesel Scenarios_(X)'!Z235</f>
        <v>2.7713205552472784E-8</v>
      </c>
      <c r="BA56" s="361">
        <f>'Diesel Scenarios_(X)'!J300</f>
        <v>2.7713205552472784E-8</v>
      </c>
      <c r="BB56" s="361">
        <f>'Diesel Scenarios_(X)'!K300</f>
        <v>2.7713205552472784E-8</v>
      </c>
      <c r="BC56" s="361">
        <f>'Diesel Scenarios_(X)'!L300</f>
        <v>2.7713205552472784E-8</v>
      </c>
      <c r="BD56" s="361">
        <f>'Diesel Scenarios_(X)'!Q300</f>
        <v>0</v>
      </c>
      <c r="BE56" s="361">
        <f>'Diesel Scenarios_(X)'!X300</f>
        <v>0</v>
      </c>
      <c r="BF56" s="361">
        <f>'Diesel Scenarios_(X)'!R300</f>
        <v>0</v>
      </c>
      <c r="BG56" s="361">
        <f>'Diesel Scenarios_(X)'!Y300</f>
        <v>0</v>
      </c>
      <c r="BH56" s="361">
        <f>'Diesel Scenarios_(X)'!S300</f>
        <v>0</v>
      </c>
      <c r="BI56" s="361">
        <f>'Diesel Scenarios_(X)'!Z300</f>
        <v>0</v>
      </c>
      <c r="BJ56" s="805">
        <f t="shared" si="1"/>
        <v>0</v>
      </c>
      <c r="BK56" s="805">
        <f t="shared" si="2"/>
        <v>0</v>
      </c>
      <c r="BL56" s="805">
        <f t="shared" si="3"/>
        <v>0</v>
      </c>
      <c r="BM56" s="622" t="s">
        <v>955</v>
      </c>
    </row>
    <row r="57" spans="1:65" ht="15" customHeight="1" x14ac:dyDescent="0.25">
      <c r="A57" s="156">
        <v>54</v>
      </c>
      <c r="B57" s="362" t="s">
        <v>359</v>
      </c>
      <c r="C57" s="617">
        <f t="shared" si="0"/>
        <v>4.8814508038585204E-5</v>
      </c>
      <c r="D57" s="361">
        <v>0</v>
      </c>
      <c r="E57" s="361">
        <v>0</v>
      </c>
      <c r="F57" s="361">
        <v>0</v>
      </c>
      <c r="G57" s="361">
        <v>0</v>
      </c>
      <c r="H57" s="361">
        <v>0</v>
      </c>
      <c r="I57" s="361">
        <v>0</v>
      </c>
      <c r="J57" s="361">
        <v>0</v>
      </c>
      <c r="K57" s="361">
        <v>0</v>
      </c>
      <c r="L57" s="361">
        <v>0</v>
      </c>
      <c r="M57" s="361">
        <v>0</v>
      </c>
      <c r="N57" s="361">
        <v>0</v>
      </c>
      <c r="O57" s="361">
        <v>0</v>
      </c>
      <c r="P57" s="361">
        <f>'Diesel Scenarios_(X)'!B93</f>
        <v>6.0969052215440129E-4</v>
      </c>
      <c r="Q57" s="361">
        <f>'Diesel Scenarios_(X)'!C93</f>
        <v>6.0969052215440129E-4</v>
      </c>
      <c r="R57" s="361">
        <f>'Diesel Scenarios_(X)'!D93</f>
        <v>6.0969052215440129E-4</v>
      </c>
      <c r="S57" s="361">
        <f>'Diesel Scenarios_(X)'!E93</f>
        <v>6.0969052215440129E-4</v>
      </c>
      <c r="T57" s="361">
        <f>'Diesel Scenarios_(X)'!F93</f>
        <v>6.0969052215440129E-4</v>
      </c>
      <c r="U57" s="361">
        <f>'Diesel Scenarios_(X)'!J98</f>
        <v>6.0969052215440129E-4</v>
      </c>
      <c r="V57" s="361">
        <f>'Diesel Scenarios_(X)'!K98</f>
        <v>6.0969052215440129E-4</v>
      </c>
      <c r="W57" s="361">
        <f>'Diesel Scenarios_(X)'!L98</f>
        <v>6.0969052215440129E-4</v>
      </c>
      <c r="X57" s="361">
        <f>'Diesel Scenarios_(X)'!M98</f>
        <v>6.0969052215440129E-4</v>
      </c>
      <c r="Y57" s="361">
        <f>'Diesel Scenarios_(X)'!Q94</f>
        <v>6.0969052215440129E-4</v>
      </c>
      <c r="Z57" s="361">
        <f>'Diesel Scenarios_(X)'!R94</f>
        <v>6.0969052215440129E-4</v>
      </c>
      <c r="AA57" s="361">
        <f>'Diesel Scenarios_(X)'!S94</f>
        <v>6.0969052215440129E-4</v>
      </c>
      <c r="AB57" s="361">
        <f>'Diesel Scenarios_(X)'!T94</f>
        <v>6.0969052215440129E-4</v>
      </c>
      <c r="AC57" s="361">
        <f>'Diesel Scenarios_(X)'!X94</f>
        <v>6.0969052215440129E-4</v>
      </c>
      <c r="AD57" s="361">
        <f>'Diesel Scenarios_(X)'!Y94</f>
        <v>6.0969052215440129E-4</v>
      </c>
      <c r="AE57" s="361">
        <f>'Diesel Scenarios_(X)'!Z94</f>
        <v>6.0969052215440129E-4</v>
      </c>
      <c r="AF57" s="361">
        <f>'Diesel Scenarios_(X)'!AA94</f>
        <v>6.0969052215440129E-4</v>
      </c>
      <c r="AG57" s="361">
        <f>'Diesel Scenarios_(X)'!B210</f>
        <v>4.8194641269841271E-5</v>
      </c>
      <c r="AH57" s="361">
        <f>'Diesel Scenarios_(X)'!E210</f>
        <v>4.8814508038585204E-5</v>
      </c>
      <c r="AI57" s="361">
        <f>'Diesel Scenarios_(X)'!J171</f>
        <v>6.0542695206940531E-3</v>
      </c>
      <c r="AJ57" s="361">
        <f>'Diesel Scenarios_(X)'!K171</f>
        <v>6.0542695206940531E-3</v>
      </c>
      <c r="AK57" s="361">
        <f>'Diesel Scenarios_(X)'!L171</f>
        <v>6.0542695206940531E-3</v>
      </c>
      <c r="AL57" s="361">
        <f>'Diesel Scenarios_(X)'!Q171</f>
        <v>6.0542695206940531E-3</v>
      </c>
      <c r="AM57" s="361">
        <f>'Diesel Scenarios_(X)'!R171</f>
        <v>6.0542695206940531E-3</v>
      </c>
      <c r="AN57" s="361">
        <f>'Diesel Scenarios_(X)'!S171</f>
        <v>6.0542695206940531E-3</v>
      </c>
      <c r="AO57" s="361">
        <f>'Diesel Scenarios_(X)'!X171</f>
        <v>6.0542695206940531E-3</v>
      </c>
      <c r="AP57" s="361">
        <f>'Diesel Scenarios_(X)'!Y171</f>
        <v>6.0542695206940531E-3</v>
      </c>
      <c r="AQ57" s="361">
        <f>'Diesel Scenarios_(X)'!Z171</f>
        <v>6.0542695206940531E-3</v>
      </c>
      <c r="AR57" s="361">
        <f>'Diesel Scenarios_(X)'!J236</f>
        <v>6.0542695206940531E-3</v>
      </c>
      <c r="AS57" s="361">
        <f>'Diesel Scenarios_(X)'!K236</f>
        <v>6.0542695206940531E-3</v>
      </c>
      <c r="AT57" s="361">
        <f>'Diesel Scenarios_(X)'!L236</f>
        <v>6.0542695206940531E-3</v>
      </c>
      <c r="AU57" s="361">
        <f>'Diesel Scenarios_(X)'!Q236</f>
        <v>6.0542695206940531E-3</v>
      </c>
      <c r="AV57" s="361">
        <f>'Diesel Scenarios_(X)'!R236</f>
        <v>6.0542695206940531E-3</v>
      </c>
      <c r="AW57" s="361">
        <f>'Diesel Scenarios_(X)'!S236</f>
        <v>6.0542695206940531E-3</v>
      </c>
      <c r="AX57" s="361">
        <f>'Diesel Scenarios_(X)'!X236</f>
        <v>6.0542695206940531E-3</v>
      </c>
      <c r="AY57" s="361">
        <f>'Diesel Scenarios_(X)'!Y236</f>
        <v>6.0542695206940531E-3</v>
      </c>
      <c r="AZ57" s="361">
        <f>'Diesel Scenarios_(X)'!Z236</f>
        <v>6.0542695206940531E-3</v>
      </c>
      <c r="BA57" s="361">
        <f>'Diesel Scenarios_(X)'!J301</f>
        <v>6.0542695206940531E-3</v>
      </c>
      <c r="BB57" s="361">
        <f>'Diesel Scenarios_(X)'!K301</f>
        <v>6.0542695206940531E-3</v>
      </c>
      <c r="BC57" s="361">
        <f>'Diesel Scenarios_(X)'!L301</f>
        <v>6.0542695206940531E-3</v>
      </c>
      <c r="BD57" s="361">
        <f>'Diesel Scenarios_(X)'!Q301</f>
        <v>0</v>
      </c>
      <c r="BE57" s="361">
        <f>'Diesel Scenarios_(X)'!X301</f>
        <v>0</v>
      </c>
      <c r="BF57" s="361">
        <f>'Diesel Scenarios_(X)'!R301</f>
        <v>0</v>
      </c>
      <c r="BG57" s="361">
        <f>'Diesel Scenarios_(X)'!Y301</f>
        <v>0</v>
      </c>
      <c r="BH57" s="361">
        <f>'Diesel Scenarios_(X)'!S301</f>
        <v>0</v>
      </c>
      <c r="BI57" s="361">
        <f>'Diesel Scenarios_(X)'!Z301</f>
        <v>0</v>
      </c>
      <c r="BJ57" s="807">
        <f>'Tier IV Regulations'!B53</f>
        <v>2.097512323302666E-5</v>
      </c>
      <c r="BK57" s="807">
        <f>'Tier IV Regulations'!B64</f>
        <v>2.097512323302666E-5</v>
      </c>
      <c r="BL57" s="807">
        <f>'Tier IV Regulations (Trains)'!B43</f>
        <v>2.097512323302666E-5</v>
      </c>
      <c r="BM57" s="622" t="s">
        <v>956</v>
      </c>
    </row>
    <row r="58" spans="1:65" ht="15" customHeight="1" x14ac:dyDescent="0.25">
      <c r="A58" s="156">
        <v>55</v>
      </c>
      <c r="B58" s="362" t="s">
        <v>1201</v>
      </c>
      <c r="C58" s="617">
        <f t="shared" si="0"/>
        <v>0</v>
      </c>
      <c r="D58" s="361">
        <v>0</v>
      </c>
      <c r="E58" s="361">
        <v>0</v>
      </c>
      <c r="F58" s="361">
        <v>0</v>
      </c>
      <c r="G58" s="361">
        <v>0</v>
      </c>
      <c r="H58" s="361">
        <v>0</v>
      </c>
      <c r="I58" s="361">
        <v>0</v>
      </c>
      <c r="J58" s="361">
        <v>0</v>
      </c>
      <c r="K58" s="361">
        <v>0</v>
      </c>
      <c r="L58" s="361">
        <v>0</v>
      </c>
      <c r="M58" s="361">
        <v>0</v>
      </c>
      <c r="N58" s="361">
        <v>0</v>
      </c>
      <c r="O58" s="361">
        <v>0</v>
      </c>
      <c r="P58" s="361">
        <v>0</v>
      </c>
      <c r="Q58" s="361">
        <v>0</v>
      </c>
      <c r="R58" s="361">
        <v>0</v>
      </c>
      <c r="S58" s="361">
        <v>0</v>
      </c>
      <c r="T58" s="361">
        <v>0</v>
      </c>
      <c r="U58" s="361">
        <v>0</v>
      </c>
      <c r="V58" s="361">
        <v>0</v>
      </c>
      <c r="W58" s="361">
        <v>0</v>
      </c>
      <c r="X58" s="361">
        <v>0</v>
      </c>
      <c r="Y58" s="361">
        <v>0</v>
      </c>
      <c r="Z58" s="361">
        <v>0</v>
      </c>
      <c r="AA58" s="361">
        <v>0</v>
      </c>
      <c r="AB58" s="361">
        <v>0</v>
      </c>
      <c r="AC58" s="361">
        <v>0</v>
      </c>
      <c r="AD58" s="361">
        <v>0</v>
      </c>
      <c r="AE58" s="361">
        <v>0</v>
      </c>
      <c r="AF58" s="361">
        <v>0</v>
      </c>
      <c r="AG58" s="361">
        <v>0</v>
      </c>
      <c r="AH58" s="361">
        <v>0</v>
      </c>
      <c r="AI58" s="361">
        <f>'Diesel Scenarios_(X)'!J172</f>
        <v>8.5271401699916227E-5</v>
      </c>
      <c r="AJ58" s="361">
        <f>'Diesel Scenarios_(X)'!K172</f>
        <v>8.5271401699916227E-5</v>
      </c>
      <c r="AK58" s="361">
        <f>'Diesel Scenarios_(X)'!L172</f>
        <v>8.5271401699916227E-5</v>
      </c>
      <c r="AL58" s="361">
        <f>'Diesel Scenarios_(X)'!Q172</f>
        <v>8.5271401699916227E-5</v>
      </c>
      <c r="AM58" s="361">
        <f>'Diesel Scenarios_(X)'!R172</f>
        <v>8.5271401699916227E-5</v>
      </c>
      <c r="AN58" s="361">
        <f>'Diesel Scenarios_(X)'!S172</f>
        <v>8.5271401699916227E-5</v>
      </c>
      <c r="AO58" s="361">
        <f>'Diesel Scenarios_(X)'!X172</f>
        <v>8.5271401699916227E-5</v>
      </c>
      <c r="AP58" s="361">
        <f>'Diesel Scenarios_(X)'!Y172</f>
        <v>8.5271401699916227E-5</v>
      </c>
      <c r="AQ58" s="361">
        <f>'Diesel Scenarios_(X)'!Z172</f>
        <v>8.5271401699916227E-5</v>
      </c>
      <c r="AR58" s="361">
        <f>'Diesel Scenarios_(X)'!J237</f>
        <v>8.5271401699916227E-5</v>
      </c>
      <c r="AS58" s="361">
        <f>'Diesel Scenarios_(X)'!K237</f>
        <v>8.5271401699916227E-5</v>
      </c>
      <c r="AT58" s="361">
        <f>'Diesel Scenarios_(X)'!L237</f>
        <v>8.5271401699916227E-5</v>
      </c>
      <c r="AU58" s="361">
        <f>'Diesel Scenarios_(X)'!Q237</f>
        <v>8.5271401699916227E-5</v>
      </c>
      <c r="AV58" s="361">
        <f>'Diesel Scenarios_(X)'!R237</f>
        <v>8.5271401699916227E-5</v>
      </c>
      <c r="AW58" s="361">
        <f>'Diesel Scenarios_(X)'!S237</f>
        <v>8.5271401699916227E-5</v>
      </c>
      <c r="AX58" s="361">
        <f>'Diesel Scenarios_(X)'!X237</f>
        <v>8.5271401699916227E-5</v>
      </c>
      <c r="AY58" s="361">
        <f>'Diesel Scenarios_(X)'!Y237</f>
        <v>8.5271401699916227E-5</v>
      </c>
      <c r="AZ58" s="361">
        <f>'Diesel Scenarios_(X)'!Z237</f>
        <v>8.5271401699916227E-5</v>
      </c>
      <c r="BA58" s="361">
        <f>'Diesel Scenarios_(X)'!J302</f>
        <v>2.4302349484476128E-4</v>
      </c>
      <c r="BB58" s="361">
        <f>'Diesel Scenarios_(X)'!K302</f>
        <v>2.4302349484476128E-4</v>
      </c>
      <c r="BC58" s="361">
        <f>'Diesel Scenarios_(X)'!L302</f>
        <v>2.4302349484476128E-4</v>
      </c>
      <c r="BD58" s="361">
        <f>'Diesel Scenarios_(X)'!Q302</f>
        <v>0</v>
      </c>
      <c r="BE58" s="361">
        <f>'Diesel Scenarios_(X)'!X302</f>
        <v>0</v>
      </c>
      <c r="BF58" s="361">
        <f>'Diesel Scenarios_(X)'!R302</f>
        <v>0</v>
      </c>
      <c r="BG58" s="361">
        <f>'Diesel Scenarios_(X)'!Y302</f>
        <v>0</v>
      </c>
      <c r="BH58" s="361">
        <f>'Diesel Scenarios_(X)'!S302</f>
        <v>0</v>
      </c>
      <c r="BI58" s="361">
        <f>'Diesel Scenarios_(X)'!Z302</f>
        <v>0</v>
      </c>
      <c r="BJ58" s="805">
        <f>G58</f>
        <v>0</v>
      </c>
      <c r="BK58" s="805">
        <f t="shared" si="2"/>
        <v>0</v>
      </c>
      <c r="BL58" s="805">
        <f t="shared" si="3"/>
        <v>0</v>
      </c>
      <c r="BM58" s="622" t="s">
        <v>1320</v>
      </c>
    </row>
    <row r="59" spans="1:65" ht="15" customHeight="1" x14ac:dyDescent="0.25">
      <c r="A59" s="156">
        <v>56</v>
      </c>
      <c r="B59" s="171" t="s">
        <v>1003</v>
      </c>
      <c r="C59" s="617">
        <f t="shared" si="0"/>
        <v>0</v>
      </c>
      <c r="D59" s="361">
        <f>'Diesel Scenarios_(X)'!B29</f>
        <v>5.6421244124777933E-3</v>
      </c>
      <c r="E59" s="361">
        <f>'Diesel Scenarios_(X)'!C29</f>
        <v>5.6421244124777933E-3</v>
      </c>
      <c r="F59" s="361">
        <f>'Diesel Scenarios_(X)'!D29</f>
        <v>5.6421244124777933E-3</v>
      </c>
      <c r="G59" s="361">
        <f>'Diesel Scenarios_(X)'!H46</f>
        <v>5.6421244124777933E-3</v>
      </c>
      <c r="H59" s="361">
        <f>'Diesel Scenarios_(X)'!I46</f>
        <v>5.6421244124777933E-3</v>
      </c>
      <c r="I59" s="361">
        <f>'Diesel Scenarios_(X)'!J46</f>
        <v>5.6421244124777933E-3</v>
      </c>
      <c r="J59" s="361">
        <f>'Diesel Scenarios_(X)'!N30</f>
        <v>5.6421244124777933E-3</v>
      </c>
      <c r="K59" s="361">
        <f>'Diesel Scenarios_(X)'!O30</f>
        <v>5.6421244124777933E-3</v>
      </c>
      <c r="L59" s="361">
        <f>'Diesel Scenarios_(X)'!P30</f>
        <v>5.6421244124777933E-3</v>
      </c>
      <c r="M59" s="361">
        <f>'Diesel Scenarios_(X)'!U45</f>
        <v>0.73347617362211304</v>
      </c>
      <c r="N59" s="361">
        <f>'Diesel Scenarios_(X)'!V45</f>
        <v>0.73347617362211304</v>
      </c>
      <c r="O59" s="361">
        <f>'Diesel Scenarios_(X)'!W45</f>
        <v>0.73347617362211304</v>
      </c>
      <c r="P59" s="361">
        <v>0</v>
      </c>
      <c r="Q59" s="361">
        <v>0</v>
      </c>
      <c r="R59" s="361">
        <v>0</v>
      </c>
      <c r="S59" s="361">
        <v>0</v>
      </c>
      <c r="T59" s="361">
        <v>0</v>
      </c>
      <c r="U59" s="361">
        <v>0</v>
      </c>
      <c r="V59" s="361">
        <v>0</v>
      </c>
      <c r="W59" s="361">
        <v>0</v>
      </c>
      <c r="X59" s="361">
        <v>0</v>
      </c>
      <c r="Y59" s="361">
        <v>0</v>
      </c>
      <c r="Z59" s="361">
        <v>0</v>
      </c>
      <c r="AA59" s="361">
        <v>0</v>
      </c>
      <c r="AB59" s="361">
        <v>0</v>
      </c>
      <c r="AC59" s="361">
        <v>0</v>
      </c>
      <c r="AD59" s="361">
        <v>0</v>
      </c>
      <c r="AE59" s="361">
        <v>0</v>
      </c>
      <c r="AF59" s="361">
        <v>0</v>
      </c>
      <c r="AG59" s="361">
        <v>0</v>
      </c>
      <c r="AH59" s="361">
        <v>0</v>
      </c>
      <c r="AI59" s="361">
        <f>'Diesel Scenarios_(X)'!J173</f>
        <v>6.1224866420539863E-3</v>
      </c>
      <c r="AJ59" s="361">
        <f>'Diesel Scenarios_(X)'!K173</f>
        <v>6.1224866420539863E-3</v>
      </c>
      <c r="AK59" s="361">
        <f>'Diesel Scenarios_(X)'!L173</f>
        <v>6.1224866420539863E-3</v>
      </c>
      <c r="AL59" s="361">
        <f>'Diesel Scenarios_(X)'!Q173</f>
        <v>6.1224866420539863E-3</v>
      </c>
      <c r="AM59" s="361">
        <f>'Diesel Scenarios_(X)'!R173</f>
        <v>6.1224866420539863E-3</v>
      </c>
      <c r="AN59" s="361">
        <f>'Diesel Scenarios_(X)'!S173</f>
        <v>6.1224866420539863E-3</v>
      </c>
      <c r="AO59" s="361">
        <f>'Diesel Scenarios_(X)'!X173</f>
        <v>6.1224866420539863E-3</v>
      </c>
      <c r="AP59" s="361">
        <f>'Diesel Scenarios_(X)'!Y173</f>
        <v>6.1224866420539863E-3</v>
      </c>
      <c r="AQ59" s="361">
        <f>'Diesel Scenarios_(X)'!Z173</f>
        <v>6.1224866420539863E-3</v>
      </c>
      <c r="AR59" s="361">
        <f>'Diesel Scenarios_(X)'!J238</f>
        <v>6.1224866420539863E-3</v>
      </c>
      <c r="AS59" s="361">
        <f>'Diesel Scenarios_(X)'!K238</f>
        <v>6.1224866420539863E-3</v>
      </c>
      <c r="AT59" s="361">
        <f>'Diesel Scenarios_(X)'!L238</f>
        <v>6.1224866420539863E-3</v>
      </c>
      <c r="AU59" s="361">
        <f>'Diesel Scenarios_(X)'!Q238</f>
        <v>6.1224866420539863E-3</v>
      </c>
      <c r="AV59" s="361">
        <f>'Diesel Scenarios_(X)'!R238</f>
        <v>6.1224866420539863E-3</v>
      </c>
      <c r="AW59" s="361">
        <f>'Diesel Scenarios_(X)'!S238</f>
        <v>6.1224866420539863E-3</v>
      </c>
      <c r="AX59" s="361">
        <f>'Diesel Scenarios_(X)'!X238</f>
        <v>6.1224866420539863E-3</v>
      </c>
      <c r="AY59" s="361">
        <f>'Diesel Scenarios_(X)'!Y238</f>
        <v>6.1224866420539863E-3</v>
      </c>
      <c r="AZ59" s="361">
        <f>'Diesel Scenarios_(X)'!Z238</f>
        <v>6.1224866420539863E-3</v>
      </c>
      <c r="BA59" s="361">
        <f>'Diesel Scenarios_(X)'!J303</f>
        <v>6.1224866420539863E-3</v>
      </c>
      <c r="BB59" s="361">
        <f>'Diesel Scenarios_(X)'!K303</f>
        <v>6.1224866420539863E-3</v>
      </c>
      <c r="BC59" s="361">
        <f>'Diesel Scenarios_(X)'!L303</f>
        <v>6.1224866420539863E-3</v>
      </c>
      <c r="BD59" s="361">
        <f>'Diesel Scenarios_(X)'!Q303</f>
        <v>6.1538461538461542E-2</v>
      </c>
      <c r="BE59" s="361">
        <f>'Diesel Scenarios_(X)'!X303</f>
        <v>4.3783783783783786E-3</v>
      </c>
      <c r="BF59" s="361">
        <f>'Diesel Scenarios_(X)'!R303</f>
        <v>5.6410256410256411E-2</v>
      </c>
      <c r="BG59" s="361">
        <f>'Diesel Scenarios_(X)'!Y303</f>
        <v>4.0000000000000001E-3</v>
      </c>
      <c r="BH59" s="361">
        <f>'Diesel Scenarios_(X)'!S303</f>
        <v>5.3999999999999999E-2</v>
      </c>
      <c r="BI59" s="361">
        <f>'Diesel Scenarios_(X)'!Z303</f>
        <v>3.9999999999999992E-3</v>
      </c>
      <c r="BJ59" s="805">
        <v>0</v>
      </c>
      <c r="BK59" s="805">
        <v>0</v>
      </c>
      <c r="BL59" s="805">
        <v>0</v>
      </c>
      <c r="BM59" s="622" t="s">
        <v>957</v>
      </c>
    </row>
    <row r="60" spans="1:65" ht="15" customHeight="1" x14ac:dyDescent="0.25">
      <c r="A60" s="156">
        <v>57</v>
      </c>
      <c r="B60" s="171" t="s">
        <v>600</v>
      </c>
      <c r="C60" s="617">
        <f t="shared" si="0"/>
        <v>0</v>
      </c>
      <c r="D60" s="361">
        <f>'Diesel Scenarios_(X)'!B30</f>
        <v>7.0064668396764519E-3</v>
      </c>
      <c r="E60" s="361">
        <f>'Diesel Scenarios_(X)'!C30</f>
        <v>7.0064668396764519E-3</v>
      </c>
      <c r="F60" s="361">
        <f>'Diesel Scenarios_(X)'!D30</f>
        <v>7.0064668396764519E-3</v>
      </c>
      <c r="G60" s="361">
        <f>'Diesel Scenarios_(X)'!H47</f>
        <v>7.0064668396764519E-3</v>
      </c>
      <c r="H60" s="361">
        <f>'Diesel Scenarios_(X)'!I47</f>
        <v>7.0064668396764519E-3</v>
      </c>
      <c r="I60" s="361">
        <f>'Diesel Scenarios_(X)'!J47</f>
        <v>7.0064668396764519E-3</v>
      </c>
      <c r="J60" s="361">
        <f>'Diesel Scenarios_(X)'!N31</f>
        <v>7.0064668396764519E-3</v>
      </c>
      <c r="K60" s="361">
        <f>'Diesel Scenarios_(X)'!O31</f>
        <v>7.0064668396764519E-3</v>
      </c>
      <c r="L60" s="361">
        <f>'Diesel Scenarios_(X)'!P31</f>
        <v>7.0064668396764519E-3</v>
      </c>
      <c r="M60" s="361">
        <f>'Diesel Scenarios_(X)'!U46</f>
        <v>7.0064668396764519E-3</v>
      </c>
      <c r="N60" s="361">
        <f>'Diesel Scenarios_(X)'!V46</f>
        <v>7.0064668396764519E-3</v>
      </c>
      <c r="O60" s="361">
        <f>'Diesel Scenarios_(X)'!W46</f>
        <v>7.0064668396764519E-3</v>
      </c>
      <c r="P60" s="361">
        <f>'Diesel Scenarios_(X)'!B94</f>
        <v>7.3901881473260753E-5</v>
      </c>
      <c r="Q60" s="361">
        <f>'Diesel Scenarios_(X)'!C94</f>
        <v>7.3901881473260753E-5</v>
      </c>
      <c r="R60" s="361">
        <f>'Diesel Scenarios_(X)'!D94</f>
        <v>7.3901881473260753E-5</v>
      </c>
      <c r="S60" s="361">
        <f>'Diesel Scenarios_(X)'!E94</f>
        <v>7.3901881473260753E-5</v>
      </c>
      <c r="T60" s="361">
        <f>'Diesel Scenarios_(X)'!F94</f>
        <v>7.3901881473260753E-5</v>
      </c>
      <c r="U60" s="361">
        <f>'Diesel Scenarios_(X)'!J99</f>
        <v>7.3901881473260753E-5</v>
      </c>
      <c r="V60" s="361">
        <f>'Diesel Scenarios_(X)'!K99</f>
        <v>7.3901881473260753E-5</v>
      </c>
      <c r="W60" s="361">
        <f>'Diesel Scenarios_(X)'!L99</f>
        <v>7.3901881473260753E-5</v>
      </c>
      <c r="X60" s="361">
        <f>'Diesel Scenarios_(X)'!M99</f>
        <v>7.3901881473260753E-5</v>
      </c>
      <c r="Y60" s="361">
        <f>'Diesel Scenarios_(X)'!Q95</f>
        <v>7.3901881473260753E-5</v>
      </c>
      <c r="Z60" s="361">
        <f>'Diesel Scenarios_(X)'!R95</f>
        <v>7.3901881473260753E-5</v>
      </c>
      <c r="AA60" s="361">
        <f>'Diesel Scenarios_(X)'!S95</f>
        <v>7.3901881473260753E-5</v>
      </c>
      <c r="AB60" s="361">
        <f>'Diesel Scenarios_(X)'!T95</f>
        <v>7.3901881473260753E-5</v>
      </c>
      <c r="AC60" s="361">
        <f>'Diesel Scenarios_(X)'!X95</f>
        <v>7.3901881473260753E-5</v>
      </c>
      <c r="AD60" s="361">
        <f>'Diesel Scenarios_(X)'!Y95</f>
        <v>7.3901881473260753E-5</v>
      </c>
      <c r="AE60" s="361">
        <f>'Diesel Scenarios_(X)'!Z95</f>
        <v>7.3901881473260753E-5</v>
      </c>
      <c r="AF60" s="361">
        <f>'Diesel Scenarios_(X)'!AA95</f>
        <v>7.3901881473260753E-5</v>
      </c>
      <c r="AG60" s="361">
        <v>0</v>
      </c>
      <c r="AH60" s="361">
        <v>0</v>
      </c>
      <c r="AI60" s="361">
        <f>'Diesel Scenarios_(X)'!J174</f>
        <v>3.5813988713964824E-5</v>
      </c>
      <c r="AJ60" s="361">
        <f>'Diesel Scenarios_(X)'!K174</f>
        <v>3.5813988713964824E-5</v>
      </c>
      <c r="AK60" s="361">
        <f>'Diesel Scenarios_(X)'!L174</f>
        <v>3.5813988713964824E-5</v>
      </c>
      <c r="AL60" s="361">
        <f>'Diesel Scenarios_(X)'!Q174</f>
        <v>3.5813988713964824E-5</v>
      </c>
      <c r="AM60" s="361">
        <f>'Diesel Scenarios_(X)'!R174</f>
        <v>3.5813988713964824E-5</v>
      </c>
      <c r="AN60" s="361">
        <f>'Diesel Scenarios_(X)'!S174</f>
        <v>3.5813988713964824E-5</v>
      </c>
      <c r="AO60" s="361">
        <f>'Diesel Scenarios_(X)'!X174</f>
        <v>3.5813988713964824E-5</v>
      </c>
      <c r="AP60" s="361">
        <f>'Diesel Scenarios_(X)'!Y174</f>
        <v>3.5813988713964824E-5</v>
      </c>
      <c r="AQ60" s="361">
        <f>'Diesel Scenarios_(X)'!Z174</f>
        <v>3.5813988713964824E-5</v>
      </c>
      <c r="AR60" s="361">
        <f>'Diesel Scenarios_(X)'!J239</f>
        <v>7.9586641586588497E-5</v>
      </c>
      <c r="AS60" s="361">
        <f>'Diesel Scenarios_(X)'!K239</f>
        <v>7.9586641586588497E-5</v>
      </c>
      <c r="AT60" s="361">
        <f>'Diesel Scenarios_(X)'!L239</f>
        <v>7.9586641586588497E-5</v>
      </c>
      <c r="AU60" s="361">
        <f>'Diesel Scenarios_(X)'!Q239</f>
        <v>7.9586641586588497E-5</v>
      </c>
      <c r="AV60" s="361">
        <f>'Diesel Scenarios_(X)'!R239</f>
        <v>7.9586641586588497E-5</v>
      </c>
      <c r="AW60" s="361">
        <f>'Diesel Scenarios_(X)'!S239</f>
        <v>7.9586641586588497E-5</v>
      </c>
      <c r="AX60" s="361">
        <f>'Diesel Scenarios_(X)'!X239</f>
        <v>7.9018165575255731E-5</v>
      </c>
      <c r="AY60" s="361">
        <f>'Diesel Scenarios_(X)'!Y239</f>
        <v>7.9018165575255731E-5</v>
      </c>
      <c r="AZ60" s="361">
        <f>'Diesel Scenarios_(X)'!Z239</f>
        <v>7.9018165575255731E-5</v>
      </c>
      <c r="BA60" s="361">
        <f>'Diesel Scenarios_(X)'!J304</f>
        <v>0</v>
      </c>
      <c r="BB60" s="361">
        <f>'Diesel Scenarios_(X)'!K304</f>
        <v>0</v>
      </c>
      <c r="BC60" s="361">
        <f>'Diesel Scenarios_(X)'!L304</f>
        <v>0</v>
      </c>
      <c r="BD60" s="361">
        <f>'Diesel Scenarios_(X)'!Q304</f>
        <v>7.0064751721312536E-3</v>
      </c>
      <c r="BE60" s="361">
        <f>'Diesel Scenarios_(X)'!X304</f>
        <v>7.0064751721312536E-3</v>
      </c>
      <c r="BF60" s="361">
        <f>'Diesel Scenarios_(X)'!R304</f>
        <v>7.0064751721312536E-3</v>
      </c>
      <c r="BG60" s="361">
        <f>'Diesel Scenarios_(X)'!Y304</f>
        <v>7.0064751721312536E-3</v>
      </c>
      <c r="BH60" s="361">
        <f>'Diesel Scenarios_(X)'!S304</f>
        <v>2.2678414096916301E-3</v>
      </c>
      <c r="BI60" s="361">
        <f>'Diesel Scenarios_(X)'!Z304</f>
        <v>3.18110599078341E-4</v>
      </c>
      <c r="BJ60" s="805">
        <f t="shared" si="1"/>
        <v>7.0064668396764519E-3</v>
      </c>
      <c r="BK60" s="805">
        <f t="shared" si="2"/>
        <v>7.0064668396764519E-3</v>
      </c>
      <c r="BL60" s="805">
        <f t="shared" si="3"/>
        <v>7.0064668396764519E-3</v>
      </c>
      <c r="BM60" s="622" t="s">
        <v>958</v>
      </c>
    </row>
    <row r="61" spans="1:65" s="156" customFormat="1" ht="15" customHeight="1" x14ac:dyDescent="0.25">
      <c r="A61" s="156">
        <v>58</v>
      </c>
      <c r="B61" s="729" t="s">
        <v>1356</v>
      </c>
      <c r="C61" s="617">
        <f t="shared" si="0"/>
        <v>0</v>
      </c>
      <c r="D61" s="361">
        <v>0</v>
      </c>
      <c r="E61" s="361">
        <v>0</v>
      </c>
      <c r="F61" s="361">
        <v>0</v>
      </c>
      <c r="G61" s="361">
        <v>0</v>
      </c>
      <c r="H61" s="361">
        <v>0</v>
      </c>
      <c r="I61" s="361">
        <v>0</v>
      </c>
      <c r="J61" s="361">
        <v>0</v>
      </c>
      <c r="K61" s="361">
        <v>0</v>
      </c>
      <c r="L61" s="361">
        <v>0</v>
      </c>
      <c r="M61" s="361">
        <v>0</v>
      </c>
      <c r="N61" s="361">
        <v>0</v>
      </c>
      <c r="O61" s="361">
        <v>0</v>
      </c>
      <c r="P61" s="361">
        <v>0</v>
      </c>
      <c r="Q61" s="361">
        <v>0</v>
      </c>
      <c r="R61" s="361">
        <v>0</v>
      </c>
      <c r="S61" s="361">
        <v>0</v>
      </c>
      <c r="T61" s="361">
        <v>0</v>
      </c>
      <c r="U61" s="361">
        <v>0</v>
      </c>
      <c r="V61" s="361">
        <v>0</v>
      </c>
      <c r="W61" s="361">
        <v>0</v>
      </c>
      <c r="X61" s="361">
        <v>0</v>
      </c>
      <c r="Y61" s="361">
        <v>0</v>
      </c>
      <c r="Z61" s="361">
        <v>0</v>
      </c>
      <c r="AA61" s="361">
        <v>0</v>
      </c>
      <c r="AB61" s="361">
        <v>0</v>
      </c>
      <c r="AC61" s="361">
        <v>0</v>
      </c>
      <c r="AD61" s="361">
        <v>0</v>
      </c>
      <c r="AE61" s="361">
        <v>0</v>
      </c>
      <c r="AF61" s="361">
        <v>0</v>
      </c>
      <c r="AG61" s="361">
        <v>0</v>
      </c>
      <c r="AH61" s="361">
        <v>0</v>
      </c>
      <c r="AI61" s="361">
        <f>'Diesel Scenarios_(X)'!J175</f>
        <v>2.8423800566638754E-5</v>
      </c>
      <c r="AJ61" s="361">
        <f>'Diesel Scenarios_(X)'!K175</f>
        <v>2.8423800566638754E-5</v>
      </c>
      <c r="AK61" s="361">
        <f>'Diesel Scenarios_(X)'!L175</f>
        <v>2.8423800566638754E-5</v>
      </c>
      <c r="AL61" s="361">
        <f>'Diesel Scenarios_(X)'!Q175</f>
        <v>2.8423800566638754E-5</v>
      </c>
      <c r="AM61" s="361">
        <f>'Diesel Scenarios_(X)'!R175</f>
        <v>2.8423800566638754E-5</v>
      </c>
      <c r="AN61" s="361">
        <f>'Diesel Scenarios_(X)'!S175</f>
        <v>2.8423800566638754E-5</v>
      </c>
      <c r="AO61" s="361">
        <f>'Diesel Scenarios_(X)'!X175</f>
        <v>2.8423800566638754E-5</v>
      </c>
      <c r="AP61" s="361">
        <f>'Diesel Scenarios_(X)'!Y175</f>
        <v>2.8423800566638754E-5</v>
      </c>
      <c r="AQ61" s="361">
        <f>'Diesel Scenarios_(X)'!Z175</f>
        <v>2.8423800566638754E-5</v>
      </c>
      <c r="AR61" s="361">
        <f>'Diesel Scenarios_(X)'!J240</f>
        <v>4.8320460963285878E-5</v>
      </c>
      <c r="AS61" s="361">
        <f>'Diesel Scenarios_(X)'!K240</f>
        <v>4.8320460963285878E-5</v>
      </c>
      <c r="AT61" s="361">
        <f>'Diesel Scenarios_(X)'!L240</f>
        <v>4.8320460963285878E-5</v>
      </c>
      <c r="AU61" s="361">
        <f>'Diesel Scenarios_(X)'!Q240</f>
        <v>4.8320460963285878E-5</v>
      </c>
      <c r="AV61" s="361">
        <f>'Diesel Scenarios_(X)'!R240</f>
        <v>4.8320460963285878E-5</v>
      </c>
      <c r="AW61" s="361">
        <f>'Diesel Scenarios_(X)'!S240</f>
        <v>4.8320460963285878E-5</v>
      </c>
      <c r="AX61" s="361">
        <f>'Diesel Scenarios_(X)'!X240</f>
        <v>4.8320460963285878E-5</v>
      </c>
      <c r="AY61" s="361">
        <f>'Diesel Scenarios_(X)'!Y240</f>
        <v>4.8320460963285878E-5</v>
      </c>
      <c r="AZ61" s="361">
        <f>'Diesel Scenarios_(X)'!Z240</f>
        <v>4.8320460963285878E-5</v>
      </c>
      <c r="BA61" s="361">
        <f>'Diesel Scenarios_(X)'!J305</f>
        <v>0</v>
      </c>
      <c r="BB61" s="361">
        <f>'Diesel Scenarios_(X)'!K305</f>
        <v>0</v>
      </c>
      <c r="BC61" s="361">
        <f>'Diesel Scenarios_(X)'!L305</f>
        <v>0</v>
      </c>
      <c r="BD61" s="361">
        <f>'Diesel Scenarios_(X)'!Q305</f>
        <v>0</v>
      </c>
      <c r="BE61" s="361">
        <f>'Diesel Scenarios_(X)'!X305</f>
        <v>0</v>
      </c>
      <c r="BF61" s="361">
        <f>'Diesel Scenarios_(X)'!R305</f>
        <v>0</v>
      </c>
      <c r="BG61" s="361">
        <f>'Diesel Scenarios_(X)'!Y305</f>
        <v>0</v>
      </c>
      <c r="BH61" s="361">
        <f>'Diesel Scenarios_(X)'!S305</f>
        <v>0</v>
      </c>
      <c r="BI61" s="361">
        <f>'Diesel Scenarios_(X)'!Z305</f>
        <v>0</v>
      </c>
      <c r="BJ61" s="828">
        <f>VLOOKUP(B61,'Tier IV Regulations'!$A$192:$B$221,2,FALSE)</f>
        <v>0</v>
      </c>
      <c r="BK61" s="828">
        <f>VLOOKUP(B61,'Tier IV Regulations'!$A$224:$B$254,2,FALSE)</f>
        <v>0</v>
      </c>
      <c r="BL61" s="828">
        <f>VLOOKUP(B61,'Tier IV Regulations (Trains)'!$A$171:$B$200,2,FALSE)</f>
        <v>0</v>
      </c>
      <c r="BM61" s="622" t="s">
        <v>1321</v>
      </c>
    </row>
    <row r="62" spans="1:65" ht="15" customHeight="1" x14ac:dyDescent="0.25">
      <c r="A62" s="156">
        <v>59</v>
      </c>
      <c r="B62" s="171" t="s">
        <v>371</v>
      </c>
      <c r="C62" s="617">
        <f t="shared" si="0"/>
        <v>0</v>
      </c>
      <c r="D62" s="361">
        <f>'Diesel Scenarios_(X)'!B31</f>
        <v>5.48579350936128E-6</v>
      </c>
      <c r="E62" s="361">
        <f>'Diesel Scenarios_(X)'!C31</f>
        <v>5.48579350936128E-6</v>
      </c>
      <c r="F62" s="361">
        <f>'Diesel Scenarios_(X)'!D31</f>
        <v>5.48579350936128E-6</v>
      </c>
      <c r="G62" s="361">
        <f>'Diesel Scenarios_(X)'!H48</f>
        <v>7.5564673806409128E-6</v>
      </c>
      <c r="H62" s="361">
        <f>'Diesel Scenarios_(X)'!I48</f>
        <v>7.5564673806409128E-6</v>
      </c>
      <c r="I62" s="361">
        <f>'Diesel Scenarios_(X)'!J48</f>
        <v>7.5564673806409128E-6</v>
      </c>
      <c r="J62" s="361">
        <v>0</v>
      </c>
      <c r="K62" s="361">
        <v>0</v>
      </c>
      <c r="L62" s="361">
        <v>0</v>
      </c>
      <c r="M62" s="361">
        <f>'Diesel Scenarios_(X)'!U47</f>
        <v>7.5564673806409128E-6</v>
      </c>
      <c r="N62" s="361">
        <f>'Diesel Scenarios_(X)'!V47</f>
        <v>7.5564673806409128E-6</v>
      </c>
      <c r="O62" s="361">
        <f>'Diesel Scenarios_(X)'!W47</f>
        <v>7.5564673806409128E-6</v>
      </c>
      <c r="P62" s="361">
        <v>0</v>
      </c>
      <c r="Q62" s="361">
        <v>0</v>
      </c>
      <c r="R62" s="361">
        <v>0</v>
      </c>
      <c r="S62" s="361">
        <v>0</v>
      </c>
      <c r="T62" s="361">
        <v>0</v>
      </c>
      <c r="U62" s="361">
        <v>0</v>
      </c>
      <c r="V62" s="361">
        <v>0</v>
      </c>
      <c r="W62" s="361">
        <v>0</v>
      </c>
      <c r="X62" s="361">
        <v>0</v>
      </c>
      <c r="Y62" s="361">
        <v>0</v>
      </c>
      <c r="Z62" s="361">
        <v>0</v>
      </c>
      <c r="AA62" s="361">
        <v>0</v>
      </c>
      <c r="AB62" s="361">
        <v>0</v>
      </c>
      <c r="AC62" s="361">
        <v>0</v>
      </c>
      <c r="AD62" s="361">
        <v>0</v>
      </c>
      <c r="AE62" s="361">
        <v>0</v>
      </c>
      <c r="AF62" s="361">
        <v>0</v>
      </c>
      <c r="AG62" s="361">
        <v>0</v>
      </c>
      <c r="AH62" s="361">
        <v>0</v>
      </c>
      <c r="AI62" s="361">
        <f>'Diesel Scenarios_(X)'!J176</f>
        <v>0</v>
      </c>
      <c r="AJ62" s="361">
        <f>'Diesel Scenarios_(X)'!K176</f>
        <v>0</v>
      </c>
      <c r="AK62" s="361">
        <f>'Diesel Scenarios_(X)'!L176</f>
        <v>0</v>
      </c>
      <c r="AL62" s="361">
        <f>'Diesel Scenarios_(X)'!Q176</f>
        <v>0</v>
      </c>
      <c r="AM62" s="361">
        <f>'Diesel Scenarios_(X)'!R176</f>
        <v>0</v>
      </c>
      <c r="AN62" s="361">
        <f>'Diesel Scenarios_(X)'!S176</f>
        <v>0</v>
      </c>
      <c r="AO62" s="361">
        <f>'Diesel Scenarios_(X)'!X176</f>
        <v>0</v>
      </c>
      <c r="AP62" s="361">
        <f>'Diesel Scenarios_(X)'!Y176</f>
        <v>0</v>
      </c>
      <c r="AQ62" s="361">
        <f>'Diesel Scenarios_(X)'!Z176</f>
        <v>0</v>
      </c>
      <c r="AR62" s="361">
        <f>'Diesel Scenarios_(X)'!J241</f>
        <v>0</v>
      </c>
      <c r="AS62" s="361">
        <f>'Diesel Scenarios_(X)'!K241</f>
        <v>0</v>
      </c>
      <c r="AT62" s="361">
        <f>'Diesel Scenarios_(X)'!L241</f>
        <v>0</v>
      </c>
      <c r="AU62" s="361">
        <f>'Diesel Scenarios_(X)'!Q241</f>
        <v>0</v>
      </c>
      <c r="AV62" s="361">
        <f>'Diesel Scenarios_(X)'!R241</f>
        <v>0</v>
      </c>
      <c r="AW62" s="361">
        <f>'Diesel Scenarios_(X)'!S241</f>
        <v>0</v>
      </c>
      <c r="AX62" s="361">
        <f>'Diesel Scenarios_(X)'!X241</f>
        <v>0</v>
      </c>
      <c r="AY62" s="361">
        <f>'Diesel Scenarios_(X)'!Y241</f>
        <v>0</v>
      </c>
      <c r="AZ62" s="361">
        <f>'Diesel Scenarios_(X)'!Z241</f>
        <v>0</v>
      </c>
      <c r="BA62" s="361">
        <f>'Diesel Scenarios_(X)'!J306</f>
        <v>0</v>
      </c>
      <c r="BB62" s="361">
        <f>'Diesel Scenarios_(X)'!K306</f>
        <v>0</v>
      </c>
      <c r="BC62" s="361">
        <f>'Diesel Scenarios_(X)'!L306</f>
        <v>0</v>
      </c>
      <c r="BD62" s="361">
        <f>'Diesel Scenarios_(X)'!Q306</f>
        <v>7.5564763671849657E-6</v>
      </c>
      <c r="BE62" s="361">
        <f>'Diesel Scenarios_(X)'!X306</f>
        <v>7.5564763671849657E-6</v>
      </c>
      <c r="BF62" s="361">
        <f>'Diesel Scenarios_(X)'!R306</f>
        <v>7.5564763671849657E-6</v>
      </c>
      <c r="BG62" s="361">
        <f>'Diesel Scenarios_(X)'!Y306</f>
        <v>7.5564763671849657E-6</v>
      </c>
      <c r="BH62" s="361">
        <f>'Diesel Scenarios_(X)'!S306</f>
        <v>5.4858000333522612E-6</v>
      </c>
      <c r="BI62" s="361">
        <f>'Diesel Scenarios_(X)'!Z306</f>
        <v>5.4858000333522612E-6</v>
      </c>
      <c r="BJ62" s="828">
        <f>VLOOKUP(B62,'Tier IV Regulations'!$A$192:$B$221,2,FALSE)</f>
        <v>4.4891898289593183E-6</v>
      </c>
      <c r="BK62" s="828">
        <f>VLOOKUP(B62,'Tier IV Regulations'!$A$224:$B$254,2,FALSE)</f>
        <v>4.4891898289593183E-6</v>
      </c>
      <c r="BL62" s="828">
        <f>VLOOKUP(B62,'Tier IV Regulations (Trains)'!$A$171:$B$200,2,FALSE)</f>
        <v>4.4891898289593183E-6</v>
      </c>
      <c r="BM62" s="622" t="s">
        <v>959</v>
      </c>
    </row>
    <row r="63" spans="1:65" ht="15" customHeight="1" x14ac:dyDescent="0.25">
      <c r="A63" s="156">
        <v>60</v>
      </c>
      <c r="B63" s="362" t="s">
        <v>364</v>
      </c>
      <c r="C63" s="617">
        <f t="shared" si="0"/>
        <v>2.4534375133976423E-3</v>
      </c>
      <c r="D63" s="361">
        <v>0</v>
      </c>
      <c r="E63" s="361">
        <v>0</v>
      </c>
      <c r="F63" s="361">
        <v>0</v>
      </c>
      <c r="G63" s="361">
        <v>0</v>
      </c>
      <c r="H63" s="361">
        <v>0</v>
      </c>
      <c r="I63" s="361">
        <v>0</v>
      </c>
      <c r="J63" s="361">
        <v>0</v>
      </c>
      <c r="K63" s="361">
        <v>0</v>
      </c>
      <c r="L63" s="361">
        <v>0</v>
      </c>
      <c r="M63" s="361">
        <v>0</v>
      </c>
      <c r="N63" s="361">
        <v>0</v>
      </c>
      <c r="O63" s="361">
        <v>0</v>
      </c>
      <c r="P63" s="361">
        <f>'Diesel Scenarios_(X)'!B95</f>
        <v>7.5749428510092274E-6</v>
      </c>
      <c r="Q63" s="361">
        <f>'Diesel Scenarios_(X)'!C95</f>
        <v>0</v>
      </c>
      <c r="R63" s="361">
        <f>'Diesel Scenarios_(X)'!D95</f>
        <v>0</v>
      </c>
      <c r="S63" s="361">
        <f>'Diesel Scenarios_(X)'!E95</f>
        <v>0</v>
      </c>
      <c r="T63" s="361">
        <f>'Diesel Scenarios_(X)'!F95</f>
        <v>0</v>
      </c>
      <c r="U63" s="361">
        <f>'Diesel Scenarios_(X)'!J100</f>
        <v>7.5749428510092274E-6</v>
      </c>
      <c r="V63" s="361">
        <f>'Diesel Scenarios_(X)'!K100</f>
        <v>7.5749428510092274E-6</v>
      </c>
      <c r="W63" s="361">
        <f>'Diesel Scenarios_(X)'!L100</f>
        <v>7.5749428510092274E-6</v>
      </c>
      <c r="X63" s="361">
        <f>'Diesel Scenarios_(X)'!M100</f>
        <v>7.5749428510092274E-6</v>
      </c>
      <c r="Y63" s="361">
        <f>'Diesel Scenarios_(X)'!Q96</f>
        <v>7.5749428510092274E-6</v>
      </c>
      <c r="Z63" s="361">
        <f>'Diesel Scenarios_(X)'!R96</f>
        <v>7.5749428510092274E-6</v>
      </c>
      <c r="AA63" s="361">
        <f>'Diesel Scenarios_(X)'!S96</f>
        <v>7.5749428510092274E-6</v>
      </c>
      <c r="AB63" s="361">
        <f>'Diesel Scenarios_(X)'!T96</f>
        <v>7.5749428510092274E-6</v>
      </c>
      <c r="AC63" s="361">
        <f>'Diesel Scenarios_(X)'!X96</f>
        <v>7.5749428510092274E-6</v>
      </c>
      <c r="AD63" s="361">
        <f>'Diesel Scenarios_(X)'!Y96</f>
        <v>7.5749428510092274E-6</v>
      </c>
      <c r="AE63" s="361">
        <f>'Diesel Scenarios_(X)'!Z96</f>
        <v>7.5749428510092274E-6</v>
      </c>
      <c r="AF63" s="361">
        <f>'Diesel Scenarios_(X)'!AA96</f>
        <v>7.5749428510092274E-6</v>
      </c>
      <c r="AG63" s="361">
        <f>'Diesel Scenarios_(X)'!B211</f>
        <v>8.2646279365079366E-4</v>
      </c>
      <c r="AH63" s="361">
        <f>'Diesel Scenarios_(X)'!E211</f>
        <v>2.4534375133976423E-3</v>
      </c>
      <c r="AI63" s="361">
        <f>'Diesel Scenarios_(X)'!J177</f>
        <v>0</v>
      </c>
      <c r="AJ63" s="361">
        <f>'Diesel Scenarios_(X)'!K177</f>
        <v>0</v>
      </c>
      <c r="AK63" s="361">
        <f>'Diesel Scenarios_(X)'!L177</f>
        <v>0</v>
      </c>
      <c r="AL63" s="361">
        <f>'Diesel Scenarios_(X)'!Q177</f>
        <v>0</v>
      </c>
      <c r="AM63" s="361">
        <f>'Diesel Scenarios_(X)'!R177</f>
        <v>0</v>
      </c>
      <c r="AN63" s="361">
        <f>'Diesel Scenarios_(X)'!S177</f>
        <v>0</v>
      </c>
      <c r="AO63" s="361">
        <f>'Diesel Scenarios_(X)'!X177</f>
        <v>0</v>
      </c>
      <c r="AP63" s="361">
        <f>'Diesel Scenarios_(X)'!Y177</f>
        <v>0</v>
      </c>
      <c r="AQ63" s="361">
        <f>'Diesel Scenarios_(X)'!Z177</f>
        <v>0</v>
      </c>
      <c r="AR63" s="361">
        <f>'Diesel Scenarios_(X)'!J242</f>
        <v>0</v>
      </c>
      <c r="AS63" s="361">
        <f>'Diesel Scenarios_(X)'!K242</f>
        <v>0</v>
      </c>
      <c r="AT63" s="361">
        <f>'Diesel Scenarios_(X)'!L242</f>
        <v>0</v>
      </c>
      <c r="AU63" s="361">
        <f>'Diesel Scenarios_(X)'!Q242</f>
        <v>0</v>
      </c>
      <c r="AV63" s="361">
        <f>'Diesel Scenarios_(X)'!R242</f>
        <v>0</v>
      </c>
      <c r="AW63" s="361">
        <f>'Diesel Scenarios_(X)'!S242</f>
        <v>0</v>
      </c>
      <c r="AX63" s="361">
        <f>'Diesel Scenarios_(X)'!X242</f>
        <v>0</v>
      </c>
      <c r="AY63" s="361">
        <f>'Diesel Scenarios_(X)'!Y242</f>
        <v>0</v>
      </c>
      <c r="AZ63" s="361">
        <f>'Diesel Scenarios_(X)'!Z242</f>
        <v>0</v>
      </c>
      <c r="BA63" s="361">
        <f>'Diesel Scenarios_(X)'!J307</f>
        <v>0</v>
      </c>
      <c r="BB63" s="361">
        <f>'Diesel Scenarios_(X)'!K307</f>
        <v>0</v>
      </c>
      <c r="BC63" s="361">
        <f>'Diesel Scenarios_(X)'!L307</f>
        <v>0</v>
      </c>
      <c r="BD63" s="361">
        <f>'Diesel Scenarios_(X)'!Q307</f>
        <v>2.5641025641025641E-3</v>
      </c>
      <c r="BE63" s="361">
        <f>'Diesel Scenarios_(X)'!X307</f>
        <v>2.7027027027027029E-3</v>
      </c>
      <c r="BF63" s="361">
        <f>'Diesel Scenarios_(X)'!R307</f>
        <v>3.0769230769230769E-3</v>
      </c>
      <c r="BG63" s="361">
        <f>'Diesel Scenarios_(X)'!Y307</f>
        <v>3.2432432432432431E-3</v>
      </c>
      <c r="BH63" s="361">
        <f>'Diesel Scenarios_(X)'!S307</f>
        <v>1.762114537444934E-3</v>
      </c>
      <c r="BI63" s="361">
        <f>'Diesel Scenarios_(X)'!Z307</f>
        <v>1.8433179723502304E-3</v>
      </c>
      <c r="BJ63" s="828">
        <f>VLOOKUP(B63,'Tier IV Regulations'!$A$192:$B$221,2,FALSE)</f>
        <v>0</v>
      </c>
      <c r="BK63" s="828">
        <f>VLOOKUP(B63,'Tier IV Regulations'!$A$224:$B$254,2,FALSE)</f>
        <v>0</v>
      </c>
      <c r="BL63" s="828">
        <f>VLOOKUP(B63,'Tier IV Regulations (Trains)'!$A$171:$B$200,2,FALSE)</f>
        <v>0</v>
      </c>
      <c r="BM63" s="622" t="s">
        <v>960</v>
      </c>
    </row>
    <row r="64" spans="1:65" ht="15" customHeight="1" thickBot="1" x14ac:dyDescent="0.3">
      <c r="A64" s="156">
        <v>61</v>
      </c>
      <c r="B64" s="364" t="s">
        <v>496</v>
      </c>
      <c r="C64" s="806">
        <f>HLOOKUP($C$4,$D$4:$BL$64,A64,FALSE)</f>
        <v>0</v>
      </c>
      <c r="D64" s="624">
        <v>0</v>
      </c>
      <c r="E64" s="624">
        <v>0</v>
      </c>
      <c r="F64" s="624">
        <v>0</v>
      </c>
      <c r="G64" s="624">
        <v>0</v>
      </c>
      <c r="H64" s="624">
        <v>0</v>
      </c>
      <c r="I64" s="624">
        <v>0</v>
      </c>
      <c r="J64" s="624">
        <v>0</v>
      </c>
      <c r="K64" s="624">
        <v>0</v>
      </c>
      <c r="L64" s="624">
        <v>0</v>
      </c>
      <c r="M64" s="624">
        <v>0</v>
      </c>
      <c r="N64" s="624">
        <v>0</v>
      </c>
      <c r="O64" s="624">
        <v>0</v>
      </c>
      <c r="P64" s="624">
        <v>0</v>
      </c>
      <c r="Q64" s="624">
        <v>0</v>
      </c>
      <c r="R64" s="624">
        <v>0</v>
      </c>
      <c r="S64" s="624">
        <v>0</v>
      </c>
      <c r="T64" s="624">
        <v>0</v>
      </c>
      <c r="U64" s="624">
        <v>0</v>
      </c>
      <c r="V64" s="624">
        <v>0</v>
      </c>
      <c r="W64" s="624">
        <v>0</v>
      </c>
      <c r="X64" s="624">
        <v>0</v>
      </c>
      <c r="Y64" s="624">
        <v>0</v>
      </c>
      <c r="Z64" s="624">
        <v>0</v>
      </c>
      <c r="AA64" s="624">
        <v>0</v>
      </c>
      <c r="AB64" s="624">
        <v>0</v>
      </c>
      <c r="AC64" s="624">
        <v>0</v>
      </c>
      <c r="AD64" s="624">
        <v>0</v>
      </c>
      <c r="AE64" s="624">
        <v>0</v>
      </c>
      <c r="AF64" s="624">
        <v>0</v>
      </c>
      <c r="AG64" s="365">
        <v>0</v>
      </c>
      <c r="AH64" s="365">
        <v>0</v>
      </c>
      <c r="AI64" s="365">
        <f>'Diesel Scenarios_(X)'!J178</f>
        <v>2.7713205552472784E-8</v>
      </c>
      <c r="AJ64" s="365">
        <f>'Diesel Scenarios_(X)'!K178</f>
        <v>2.7713205552472784E-8</v>
      </c>
      <c r="AK64" s="365">
        <f>'Diesel Scenarios_(X)'!L178</f>
        <v>2.7713205552472784E-8</v>
      </c>
      <c r="AL64" s="365">
        <f>'Diesel Scenarios_(X)'!Q178</f>
        <v>2.7713205552472784E-8</v>
      </c>
      <c r="AM64" s="365">
        <f>'Diesel Scenarios_(X)'!R178</f>
        <v>2.7713205552472784E-8</v>
      </c>
      <c r="AN64" s="365">
        <f>'Diesel Scenarios_(X)'!S178</f>
        <v>2.7713205552472784E-8</v>
      </c>
      <c r="AO64" s="365">
        <f>'Diesel Scenarios_(X)'!X178</f>
        <v>2.7713205552472784E-8</v>
      </c>
      <c r="AP64" s="365">
        <f>'Diesel Scenarios_(X)'!Y178</f>
        <v>2.7713205552472784E-8</v>
      </c>
      <c r="AQ64" s="365">
        <f>'Diesel Scenarios_(X)'!Z178</f>
        <v>2.7713205552472784E-8</v>
      </c>
      <c r="AR64" s="365">
        <f>'Diesel Scenarios_(X)'!J243</f>
        <v>2.7713205552472784E-8</v>
      </c>
      <c r="AS64" s="365">
        <f>'Diesel Scenarios_(X)'!K243</f>
        <v>2.7713205552472784E-8</v>
      </c>
      <c r="AT64" s="365">
        <f>'Diesel Scenarios_(X)'!L243</f>
        <v>2.7713205552472784E-8</v>
      </c>
      <c r="AU64" s="365">
        <f>'Diesel Scenarios_(X)'!Q243</f>
        <v>2.7713205552472784E-8</v>
      </c>
      <c r="AV64" s="365">
        <f>'Diesel Scenarios_(X)'!R243</f>
        <v>2.7713205552472784E-8</v>
      </c>
      <c r="AW64" s="365">
        <f>'Diesel Scenarios_(X)'!S243</f>
        <v>2.7713205552472784E-8</v>
      </c>
      <c r="AX64" s="365">
        <f>'Diesel Scenarios_(X)'!X243</f>
        <v>2.7713205552472784E-8</v>
      </c>
      <c r="AY64" s="365">
        <f>'Diesel Scenarios_(X)'!Y243</f>
        <v>2.7713205552472784E-8</v>
      </c>
      <c r="AZ64" s="365">
        <f>'Diesel Scenarios_(X)'!Z243</f>
        <v>2.7713205552472784E-8</v>
      </c>
      <c r="BA64" s="365">
        <f>'Diesel Scenarios_(X)'!J308</f>
        <v>0</v>
      </c>
      <c r="BB64" s="365">
        <f>'Diesel Scenarios_(X)'!K308</f>
        <v>0</v>
      </c>
      <c r="BC64" s="365">
        <f>'Diesel Scenarios_(X)'!L308</f>
        <v>0</v>
      </c>
      <c r="BD64" s="365">
        <f>'Diesel Scenarios_(X)'!Q308</f>
        <v>0</v>
      </c>
      <c r="BE64" s="365">
        <f>'Diesel Scenarios_(X)'!X308</f>
        <v>0</v>
      </c>
      <c r="BF64" s="365">
        <f>'Diesel Scenarios_(X)'!R308</f>
        <v>0</v>
      </c>
      <c r="BG64" s="365">
        <f>'Diesel Scenarios_(X)'!Y308</f>
        <v>0</v>
      </c>
      <c r="BH64" s="365">
        <f>'Diesel Scenarios_(X)'!S308</f>
        <v>0</v>
      </c>
      <c r="BI64" s="365">
        <f>'Diesel Scenarios_(X)'!Z308</f>
        <v>0</v>
      </c>
      <c r="BJ64" s="365">
        <f t="shared" si="1"/>
        <v>0</v>
      </c>
      <c r="BK64" s="365">
        <f t="shared" si="2"/>
        <v>0</v>
      </c>
      <c r="BL64" s="365">
        <f t="shared" si="3"/>
        <v>0</v>
      </c>
      <c r="BM64" s="623" t="s">
        <v>1322</v>
      </c>
    </row>
    <row r="65" spans="2:65" ht="15" customHeight="1" x14ac:dyDescent="0.25">
      <c r="BJ65" s="154"/>
      <c r="BK65" s="154"/>
      <c r="BL65" s="154"/>
      <c r="BM65" s="154"/>
    </row>
    <row r="66" spans="2:65" ht="15" customHeight="1" x14ac:dyDescent="0.25">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4"/>
      <c r="BC66" s="154"/>
      <c r="BD66" s="154"/>
      <c r="BE66" s="154"/>
      <c r="BF66" s="154"/>
      <c r="BG66" s="154"/>
      <c r="BH66" s="154"/>
      <c r="BI66" s="154"/>
      <c r="BJ66" s="154"/>
      <c r="BK66" s="154"/>
      <c r="BL66" s="154"/>
    </row>
    <row r="67" spans="2:65" ht="15" customHeight="1" x14ac:dyDescent="0.25"/>
    <row r="68" spans="2:65" ht="15" customHeight="1" x14ac:dyDescent="0.25"/>
    <row r="69" spans="2:65" ht="15" customHeight="1" x14ac:dyDescent="0.25"/>
    <row r="70" spans="2:65" x14ac:dyDescent="0.25">
      <c r="B70" s="614">
        <v>1</v>
      </c>
      <c r="C70" s="896" t="s">
        <v>961</v>
      </c>
      <c r="D70" s="896"/>
      <c r="E70" s="896"/>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2"/>
      <c r="BA70" s="392"/>
      <c r="BB70" s="392"/>
      <c r="BC70" s="392"/>
      <c r="BD70" s="392"/>
      <c r="BE70" s="392"/>
      <c r="BF70" s="392"/>
      <c r="BG70" s="392"/>
      <c r="BH70" s="392"/>
      <c r="BI70" s="392"/>
      <c r="BJ70" s="392"/>
      <c r="BK70" s="392"/>
      <c r="BL70" s="821"/>
      <c r="BM70" s="392"/>
    </row>
    <row r="71" spans="2:65" x14ac:dyDescent="0.25">
      <c r="B71" s="614">
        <v>2</v>
      </c>
      <c r="C71" s="896" t="s">
        <v>1406</v>
      </c>
      <c r="D71" s="896"/>
      <c r="E71" s="896"/>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c r="BB71" s="392"/>
      <c r="BC71" s="392"/>
      <c r="BD71" s="392"/>
      <c r="BE71" s="392"/>
      <c r="BF71" s="392"/>
      <c r="BG71" s="392"/>
      <c r="BH71" s="392"/>
      <c r="BI71" s="392"/>
      <c r="BJ71" s="392"/>
      <c r="BK71" s="392"/>
      <c r="BL71" s="821"/>
      <c r="BM71" s="392"/>
    </row>
    <row r="72" spans="2:65" x14ac:dyDescent="0.25">
      <c r="B72" s="614">
        <v>3</v>
      </c>
      <c r="C72" s="896" t="s">
        <v>962</v>
      </c>
      <c r="D72" s="896"/>
      <c r="E72" s="896"/>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c r="AZ72" s="392"/>
      <c r="BA72" s="392"/>
      <c r="BB72" s="392"/>
      <c r="BC72" s="392"/>
      <c r="BD72" s="392"/>
      <c r="BE72" s="392"/>
      <c r="BF72" s="392"/>
      <c r="BG72" s="392"/>
      <c r="BH72" s="392"/>
      <c r="BI72" s="392"/>
      <c r="BJ72" s="392"/>
      <c r="BK72" s="392"/>
      <c r="BL72" s="821"/>
      <c r="BM72" s="392"/>
    </row>
    <row r="73" spans="2:65" x14ac:dyDescent="0.25">
      <c r="B73" s="614">
        <v>4</v>
      </c>
      <c r="C73" s="896" t="s">
        <v>963</v>
      </c>
      <c r="D73" s="896"/>
      <c r="E73" s="896"/>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2"/>
      <c r="BD73" s="392"/>
      <c r="BE73" s="392"/>
      <c r="BF73" s="392"/>
      <c r="BG73" s="392"/>
      <c r="BH73" s="392"/>
      <c r="BI73" s="392"/>
      <c r="BJ73" s="392"/>
      <c r="BK73" s="392"/>
      <c r="BL73" s="821"/>
      <c r="BM73" s="392"/>
    </row>
    <row r="74" spans="2:65" x14ac:dyDescent="0.25">
      <c r="B74" s="614">
        <v>5</v>
      </c>
      <c r="C74" s="896" t="s">
        <v>1413</v>
      </c>
      <c r="D74" s="896"/>
      <c r="E74" s="896"/>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c r="BC74" s="392"/>
      <c r="BD74" s="392"/>
      <c r="BE74" s="392"/>
      <c r="BF74" s="392"/>
      <c r="BG74" s="392"/>
      <c r="BH74" s="392"/>
      <c r="BI74" s="392"/>
      <c r="BJ74" s="392"/>
      <c r="BK74" s="392"/>
      <c r="BL74" s="821"/>
      <c r="BM74" s="392"/>
    </row>
    <row r="75" spans="2:65" x14ac:dyDescent="0.25">
      <c r="B75" s="614">
        <v>6</v>
      </c>
      <c r="C75" s="896" t="s">
        <v>964</v>
      </c>
      <c r="D75" s="896"/>
      <c r="E75" s="896"/>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c r="BB75" s="392"/>
      <c r="BC75" s="392"/>
      <c r="BD75" s="392"/>
      <c r="BE75" s="392"/>
      <c r="BF75" s="392"/>
      <c r="BG75" s="392"/>
      <c r="BH75" s="392"/>
      <c r="BI75" s="392"/>
      <c r="BJ75" s="392"/>
      <c r="BK75" s="392"/>
      <c r="BL75" s="821"/>
      <c r="BM75" s="392"/>
    </row>
    <row r="76" spans="2:65" x14ac:dyDescent="0.25">
      <c r="B76" s="614">
        <v>7</v>
      </c>
      <c r="C76" s="896" t="s">
        <v>965</v>
      </c>
      <c r="D76" s="896"/>
      <c r="E76" s="896"/>
      <c r="F76" s="392"/>
      <c r="G76" s="392"/>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2"/>
      <c r="AY76" s="392"/>
      <c r="AZ76" s="392"/>
      <c r="BA76" s="392"/>
      <c r="BB76" s="392"/>
      <c r="BC76" s="392"/>
      <c r="BD76" s="392"/>
      <c r="BE76" s="392"/>
      <c r="BF76" s="392"/>
      <c r="BG76" s="392"/>
      <c r="BH76" s="392"/>
      <c r="BI76" s="392"/>
      <c r="BJ76" s="392"/>
      <c r="BK76" s="392"/>
      <c r="BL76" s="821"/>
      <c r="BM76" s="392"/>
    </row>
    <row r="77" spans="2:65" x14ac:dyDescent="0.25">
      <c r="B77" s="614">
        <v>8</v>
      </c>
      <c r="C77" s="896" t="s">
        <v>1407</v>
      </c>
      <c r="D77" s="896"/>
      <c r="E77" s="896"/>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2"/>
      <c r="AY77" s="392"/>
      <c r="AZ77" s="392"/>
      <c r="BA77" s="392"/>
      <c r="BB77" s="392"/>
      <c r="BC77" s="392"/>
      <c r="BD77" s="392"/>
      <c r="BE77" s="392"/>
      <c r="BF77" s="392"/>
      <c r="BG77" s="392"/>
      <c r="BH77" s="392"/>
      <c r="BI77" s="392"/>
      <c r="BJ77" s="392"/>
      <c r="BK77" s="392"/>
      <c r="BL77" s="821"/>
      <c r="BM77" s="392"/>
    </row>
    <row r="78" spans="2:65" x14ac:dyDescent="0.25">
      <c r="B78" s="614">
        <v>9</v>
      </c>
      <c r="C78" s="896" t="s">
        <v>966</v>
      </c>
      <c r="D78" s="896"/>
      <c r="E78" s="896"/>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2"/>
      <c r="BD78" s="392"/>
      <c r="BE78" s="392"/>
      <c r="BF78" s="392"/>
      <c r="BG78" s="392"/>
      <c r="BH78" s="392"/>
      <c r="BI78" s="392"/>
      <c r="BJ78" s="392"/>
      <c r="BK78" s="392"/>
      <c r="BL78" s="821"/>
      <c r="BM78" s="392"/>
    </row>
    <row r="79" spans="2:65" x14ac:dyDescent="0.25">
      <c r="B79" s="614">
        <v>10</v>
      </c>
      <c r="C79" s="896" t="s">
        <v>967</v>
      </c>
      <c r="D79" s="896"/>
      <c r="E79" s="896"/>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2"/>
      <c r="AY79" s="392"/>
      <c r="AZ79" s="392"/>
      <c r="BA79" s="392"/>
      <c r="BB79" s="392"/>
      <c r="BC79" s="392"/>
      <c r="BD79" s="392"/>
      <c r="BE79" s="392"/>
      <c r="BF79" s="392"/>
      <c r="BG79" s="392"/>
      <c r="BH79" s="392"/>
      <c r="BI79" s="392"/>
      <c r="BJ79" s="392"/>
      <c r="BK79" s="392"/>
      <c r="BL79" s="821"/>
      <c r="BM79" s="392"/>
    </row>
    <row r="80" spans="2:65" x14ac:dyDescent="0.25">
      <c r="B80" s="614">
        <v>11</v>
      </c>
      <c r="C80" s="896" t="s">
        <v>1408</v>
      </c>
      <c r="D80" s="896"/>
      <c r="E80" s="896"/>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392"/>
      <c r="AN80" s="392"/>
      <c r="AO80" s="392"/>
      <c r="AP80" s="392"/>
      <c r="AQ80" s="392"/>
      <c r="AR80" s="392"/>
      <c r="AS80" s="392"/>
      <c r="AT80" s="392"/>
      <c r="AU80" s="392"/>
      <c r="AV80" s="392"/>
      <c r="AW80" s="392"/>
      <c r="AX80" s="392"/>
      <c r="AY80" s="392"/>
      <c r="AZ80" s="392"/>
      <c r="BA80" s="392"/>
      <c r="BB80" s="392"/>
      <c r="BC80" s="392"/>
      <c r="BD80" s="392"/>
      <c r="BE80" s="392"/>
      <c r="BF80" s="392"/>
      <c r="BG80" s="392"/>
      <c r="BH80" s="392"/>
      <c r="BI80" s="392"/>
      <c r="BJ80" s="392"/>
      <c r="BK80" s="392"/>
      <c r="BL80" s="821"/>
      <c r="BM80" s="392"/>
    </row>
    <row r="81" spans="2:65" x14ac:dyDescent="0.25">
      <c r="B81" s="614">
        <v>12</v>
      </c>
      <c r="C81" s="896" t="s">
        <v>968</v>
      </c>
      <c r="D81" s="896"/>
      <c r="E81" s="896"/>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2"/>
      <c r="AY81" s="392"/>
      <c r="AZ81" s="392"/>
      <c r="BA81" s="392"/>
      <c r="BB81" s="392"/>
      <c r="BC81" s="392"/>
      <c r="BD81" s="392"/>
      <c r="BE81" s="392"/>
      <c r="BF81" s="392"/>
      <c r="BG81" s="392"/>
      <c r="BH81" s="392"/>
      <c r="BI81" s="392"/>
      <c r="BJ81" s="392"/>
      <c r="BK81" s="392"/>
      <c r="BL81" s="821"/>
      <c r="BM81" s="392"/>
    </row>
    <row r="82" spans="2:65" x14ac:dyDescent="0.25">
      <c r="B82" s="614">
        <v>13</v>
      </c>
      <c r="C82" s="896" t="s">
        <v>969</v>
      </c>
      <c r="D82" s="896"/>
      <c r="E82" s="896"/>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821"/>
      <c r="BM82" s="392"/>
    </row>
    <row r="83" spans="2:65" x14ac:dyDescent="0.25">
      <c r="B83" s="614">
        <v>14</v>
      </c>
      <c r="C83" s="896" t="s">
        <v>1409</v>
      </c>
      <c r="D83" s="896"/>
      <c r="E83" s="896"/>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2"/>
      <c r="AY83" s="392"/>
      <c r="AZ83" s="392"/>
      <c r="BA83" s="392"/>
      <c r="BB83" s="392"/>
      <c r="BC83" s="392"/>
      <c r="BD83" s="392"/>
      <c r="BE83" s="392"/>
      <c r="BF83" s="392"/>
      <c r="BG83" s="392"/>
      <c r="BH83" s="392"/>
      <c r="BI83" s="392"/>
      <c r="BJ83" s="392"/>
      <c r="BK83" s="392"/>
      <c r="BL83" s="821"/>
      <c r="BM83" s="392"/>
    </row>
    <row r="84" spans="2:65" x14ac:dyDescent="0.25">
      <c r="B84" s="614">
        <v>15</v>
      </c>
      <c r="C84" s="896" t="s">
        <v>970</v>
      </c>
      <c r="D84" s="896"/>
      <c r="E84" s="896"/>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2"/>
      <c r="BE84" s="392"/>
      <c r="BF84" s="392"/>
      <c r="BG84" s="392"/>
      <c r="BH84" s="392"/>
      <c r="BI84" s="392"/>
      <c r="BJ84" s="392"/>
      <c r="BK84" s="392"/>
      <c r="BL84" s="821"/>
      <c r="BM84" s="392"/>
    </row>
    <row r="85" spans="2:65" x14ac:dyDescent="0.25">
      <c r="B85" s="614">
        <v>16</v>
      </c>
      <c r="C85" s="896" t="s">
        <v>971</v>
      </c>
      <c r="D85" s="896"/>
      <c r="E85" s="896"/>
      <c r="F85" s="392"/>
      <c r="G85" s="392"/>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392"/>
      <c r="BA85" s="392"/>
      <c r="BB85" s="392"/>
      <c r="BC85" s="392"/>
      <c r="BD85" s="392"/>
      <c r="BE85" s="392"/>
      <c r="BF85" s="392"/>
      <c r="BG85" s="392"/>
      <c r="BH85" s="392"/>
      <c r="BI85" s="392"/>
      <c r="BJ85" s="392"/>
      <c r="BK85" s="392"/>
      <c r="BL85" s="821"/>
      <c r="BM85" s="392"/>
    </row>
    <row r="86" spans="2:65" x14ac:dyDescent="0.25">
      <c r="B86" s="614">
        <v>17</v>
      </c>
      <c r="C86" s="896" t="s">
        <v>972</v>
      </c>
      <c r="D86" s="896"/>
      <c r="E86" s="896"/>
      <c r="F86" s="392"/>
      <c r="G86" s="392"/>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392"/>
      <c r="AQ86" s="392"/>
      <c r="AR86" s="392"/>
      <c r="AS86" s="392"/>
      <c r="AT86" s="392"/>
      <c r="AU86" s="392"/>
      <c r="AV86" s="392"/>
      <c r="AW86" s="392"/>
      <c r="AX86" s="392"/>
      <c r="AY86" s="392"/>
      <c r="AZ86" s="392"/>
      <c r="BA86" s="392"/>
      <c r="BB86" s="392"/>
      <c r="BC86" s="392"/>
      <c r="BD86" s="392"/>
      <c r="BE86" s="392"/>
      <c r="BF86" s="392"/>
      <c r="BG86" s="392"/>
      <c r="BH86" s="392"/>
      <c r="BI86" s="392"/>
      <c r="BJ86" s="392"/>
      <c r="BK86" s="392"/>
      <c r="BL86" s="821"/>
      <c r="BM86" s="392"/>
    </row>
    <row r="87" spans="2:65" x14ac:dyDescent="0.25">
      <c r="B87" s="614">
        <v>18</v>
      </c>
      <c r="C87" s="896" t="s">
        <v>973</v>
      </c>
      <c r="D87" s="896"/>
      <c r="E87" s="896"/>
      <c r="F87" s="392"/>
      <c r="G87" s="392"/>
      <c r="H87" s="392"/>
      <c r="I87" s="392"/>
      <c r="J87" s="392"/>
      <c r="K87" s="392"/>
      <c r="L87" s="392"/>
      <c r="M87" s="392"/>
      <c r="N87" s="392"/>
      <c r="O87" s="392"/>
      <c r="P87" s="392"/>
      <c r="Q87" s="392"/>
      <c r="R87" s="392"/>
      <c r="S87" s="392"/>
      <c r="T87" s="392"/>
      <c r="U87" s="392"/>
      <c r="V87" s="392"/>
      <c r="W87" s="392"/>
      <c r="X87" s="392"/>
      <c r="Y87" s="392"/>
      <c r="Z87" s="392"/>
      <c r="AA87" s="392"/>
      <c r="AB87" s="392"/>
      <c r="AC87" s="392"/>
      <c r="AD87" s="392"/>
      <c r="AE87" s="392"/>
      <c r="AF87" s="392"/>
      <c r="AG87" s="392"/>
      <c r="AH87" s="392"/>
      <c r="AI87" s="392"/>
      <c r="AJ87" s="392"/>
      <c r="AK87" s="392"/>
      <c r="AL87" s="392"/>
      <c r="AM87" s="392"/>
      <c r="AN87" s="392"/>
      <c r="AO87" s="392"/>
      <c r="AP87" s="392"/>
      <c r="AQ87" s="392"/>
      <c r="AR87" s="392"/>
      <c r="AS87" s="392"/>
      <c r="AT87" s="392"/>
      <c r="AU87" s="392"/>
      <c r="AV87" s="392"/>
      <c r="AW87" s="392"/>
      <c r="AX87" s="392"/>
      <c r="AY87" s="392"/>
      <c r="AZ87" s="392"/>
      <c r="BA87" s="392"/>
      <c r="BB87" s="392"/>
      <c r="BC87" s="392"/>
      <c r="BD87" s="392"/>
      <c r="BE87" s="392"/>
      <c r="BF87" s="392"/>
      <c r="BG87" s="392"/>
      <c r="BH87" s="392"/>
      <c r="BI87" s="392"/>
      <c r="BJ87" s="392"/>
      <c r="BK87" s="392"/>
      <c r="BL87" s="821"/>
      <c r="BM87" s="392"/>
    </row>
    <row r="88" spans="2:65" x14ac:dyDescent="0.25">
      <c r="B88" s="614">
        <v>19</v>
      </c>
      <c r="C88" s="896" t="s">
        <v>1410</v>
      </c>
      <c r="D88" s="896"/>
      <c r="E88" s="896"/>
      <c r="F88" s="392"/>
      <c r="G88" s="392"/>
      <c r="H88" s="392"/>
      <c r="I88" s="392"/>
      <c r="J88" s="392"/>
      <c r="K88" s="392"/>
      <c r="L88" s="392"/>
      <c r="M88" s="392"/>
      <c r="N88" s="392"/>
      <c r="O88" s="392"/>
      <c r="P88" s="392"/>
      <c r="Q88" s="392"/>
      <c r="R88" s="392"/>
      <c r="S88" s="392"/>
      <c r="T88" s="392"/>
      <c r="U88" s="392"/>
      <c r="V88" s="392"/>
      <c r="W88" s="392"/>
      <c r="X88" s="392"/>
      <c r="Y88" s="392"/>
      <c r="Z88" s="392"/>
      <c r="AA88" s="392"/>
      <c r="AB88" s="392"/>
      <c r="AC88" s="392"/>
      <c r="AD88" s="392"/>
      <c r="AE88" s="392"/>
      <c r="AF88" s="392"/>
      <c r="AG88" s="392"/>
      <c r="AH88" s="392"/>
      <c r="AI88" s="392"/>
      <c r="AJ88" s="392"/>
      <c r="AK88" s="392"/>
      <c r="AL88" s="392"/>
      <c r="AM88" s="392"/>
      <c r="AN88" s="392"/>
      <c r="AO88" s="392"/>
      <c r="AP88" s="392"/>
      <c r="AQ88" s="392"/>
      <c r="AR88" s="392"/>
      <c r="AS88" s="392"/>
      <c r="AT88" s="392"/>
      <c r="AU88" s="392"/>
      <c r="AV88" s="392"/>
      <c r="AW88" s="392"/>
      <c r="AX88" s="392"/>
      <c r="AY88" s="392"/>
      <c r="AZ88" s="392"/>
      <c r="BA88" s="392"/>
      <c r="BB88" s="392"/>
      <c r="BC88" s="392"/>
      <c r="BD88" s="392"/>
      <c r="BE88" s="392"/>
      <c r="BF88" s="392"/>
      <c r="BG88" s="392"/>
      <c r="BH88" s="392"/>
      <c r="BI88" s="392"/>
      <c r="BJ88" s="392"/>
      <c r="BK88" s="392"/>
      <c r="BL88" s="821"/>
      <c r="BM88" s="392"/>
    </row>
    <row r="89" spans="2:65" x14ac:dyDescent="0.25">
      <c r="B89" s="614">
        <v>20</v>
      </c>
      <c r="C89" s="896" t="s">
        <v>974</v>
      </c>
      <c r="D89" s="896"/>
      <c r="E89" s="896"/>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392"/>
      <c r="AI89" s="392"/>
      <c r="AJ89" s="392"/>
      <c r="AK89" s="392"/>
      <c r="AL89" s="392"/>
      <c r="AM89" s="392"/>
      <c r="AN89" s="392"/>
      <c r="AO89" s="392"/>
      <c r="AP89" s="392"/>
      <c r="AQ89" s="392"/>
      <c r="AR89" s="392"/>
      <c r="AS89" s="392"/>
      <c r="AT89" s="392"/>
      <c r="AU89" s="392"/>
      <c r="AV89" s="392"/>
      <c r="AW89" s="392"/>
      <c r="AX89" s="392"/>
      <c r="AY89" s="392"/>
      <c r="AZ89" s="392"/>
      <c r="BA89" s="392"/>
      <c r="BB89" s="392"/>
      <c r="BC89" s="392"/>
      <c r="BD89" s="392"/>
      <c r="BE89" s="392"/>
      <c r="BF89" s="392"/>
      <c r="BG89" s="392"/>
      <c r="BH89" s="392"/>
      <c r="BI89" s="392"/>
      <c r="BJ89" s="392"/>
      <c r="BK89" s="392"/>
      <c r="BL89" s="821"/>
      <c r="BM89" s="392"/>
    </row>
    <row r="90" spans="2:65" x14ac:dyDescent="0.25">
      <c r="B90" s="614">
        <v>21</v>
      </c>
      <c r="C90" s="896" t="s">
        <v>975</v>
      </c>
      <c r="D90" s="896"/>
      <c r="E90" s="896"/>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392"/>
      <c r="AL90" s="392"/>
      <c r="AM90" s="392"/>
      <c r="AN90" s="392"/>
      <c r="AO90" s="392"/>
      <c r="AP90" s="392"/>
      <c r="AQ90" s="392"/>
      <c r="AR90" s="392"/>
      <c r="AS90" s="392"/>
      <c r="AT90" s="392"/>
      <c r="AU90" s="392"/>
      <c r="AV90" s="392"/>
      <c r="AW90" s="392"/>
      <c r="AX90" s="392"/>
      <c r="AY90" s="392"/>
      <c r="AZ90" s="392"/>
      <c r="BA90" s="392"/>
      <c r="BB90" s="392"/>
      <c r="BC90" s="392"/>
      <c r="BD90" s="392"/>
      <c r="BE90" s="392"/>
      <c r="BF90" s="392"/>
      <c r="BG90" s="392"/>
      <c r="BH90" s="392"/>
      <c r="BI90" s="392"/>
      <c r="BJ90" s="392"/>
      <c r="BK90" s="392"/>
      <c r="BL90" s="821"/>
      <c r="BM90" s="392"/>
    </row>
    <row r="91" spans="2:65" x14ac:dyDescent="0.25">
      <c r="B91" s="614">
        <v>22</v>
      </c>
      <c r="C91" s="896" t="s">
        <v>977</v>
      </c>
      <c r="D91" s="896"/>
      <c r="E91" s="896"/>
      <c r="F91" s="392"/>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2"/>
      <c r="AK91" s="392"/>
      <c r="AL91" s="392"/>
      <c r="AM91" s="392"/>
      <c r="AN91" s="392"/>
      <c r="AO91" s="392"/>
      <c r="AP91" s="392"/>
      <c r="AQ91" s="392"/>
      <c r="AR91" s="392"/>
      <c r="AS91" s="392"/>
      <c r="AT91" s="392"/>
      <c r="AU91" s="392"/>
      <c r="AV91" s="392"/>
      <c r="AW91" s="392"/>
      <c r="AX91" s="392"/>
      <c r="AY91" s="392"/>
      <c r="AZ91" s="392"/>
      <c r="BA91" s="392"/>
      <c r="BB91" s="392"/>
      <c r="BC91" s="392"/>
      <c r="BD91" s="392"/>
      <c r="BE91" s="392"/>
      <c r="BF91" s="392"/>
      <c r="BG91" s="392"/>
      <c r="BH91" s="392"/>
      <c r="BI91" s="392"/>
      <c r="BJ91" s="392"/>
      <c r="BK91" s="392"/>
      <c r="BL91" s="821"/>
      <c r="BM91" s="392"/>
    </row>
    <row r="92" spans="2:65" x14ac:dyDescent="0.25">
      <c r="B92" s="614">
        <v>23</v>
      </c>
      <c r="C92" s="896" t="s">
        <v>1411</v>
      </c>
      <c r="D92" s="896"/>
      <c r="E92" s="896"/>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2"/>
      <c r="AT92" s="392"/>
      <c r="AU92" s="392"/>
      <c r="AV92" s="392"/>
      <c r="AW92" s="392"/>
      <c r="AX92" s="392"/>
      <c r="AY92" s="392"/>
      <c r="AZ92" s="392"/>
      <c r="BA92" s="392"/>
      <c r="BB92" s="392"/>
      <c r="BC92" s="392"/>
      <c r="BD92" s="392"/>
      <c r="BE92" s="392"/>
      <c r="BF92" s="392"/>
      <c r="BG92" s="392"/>
      <c r="BH92" s="392"/>
      <c r="BI92" s="392"/>
      <c r="BJ92" s="392"/>
      <c r="BK92" s="392"/>
      <c r="BL92" s="821"/>
      <c r="BM92" s="392"/>
    </row>
    <row r="93" spans="2:65" x14ac:dyDescent="0.25">
      <c r="B93" s="614">
        <v>24</v>
      </c>
      <c r="C93" s="896" t="s">
        <v>978</v>
      </c>
      <c r="D93" s="896"/>
      <c r="E93" s="896"/>
      <c r="F93" s="392"/>
      <c r="G93" s="392"/>
      <c r="H93" s="392"/>
      <c r="I93" s="392"/>
      <c r="J93" s="392"/>
      <c r="K93" s="392"/>
      <c r="L93" s="392"/>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2"/>
      <c r="AL93" s="392"/>
      <c r="AM93" s="392"/>
      <c r="AN93" s="392"/>
      <c r="AO93" s="392"/>
      <c r="AP93" s="392"/>
      <c r="AQ93" s="392"/>
      <c r="AR93" s="392"/>
      <c r="AS93" s="392"/>
      <c r="AT93" s="392"/>
      <c r="AU93" s="392"/>
      <c r="AV93" s="392"/>
      <c r="AW93" s="392"/>
      <c r="AX93" s="392"/>
      <c r="AY93" s="392"/>
      <c r="AZ93" s="392"/>
      <c r="BA93" s="392"/>
      <c r="BB93" s="392"/>
      <c r="BC93" s="392"/>
      <c r="BD93" s="392"/>
      <c r="BE93" s="392"/>
      <c r="BF93" s="392"/>
      <c r="BG93" s="392"/>
      <c r="BH93" s="392"/>
      <c r="BI93" s="392"/>
      <c r="BJ93" s="392"/>
      <c r="BK93" s="392"/>
      <c r="BL93" s="821"/>
      <c r="BM93" s="392"/>
    </row>
    <row r="94" spans="2:65" x14ac:dyDescent="0.25">
      <c r="B94" s="614">
        <v>25</v>
      </c>
      <c r="C94" s="896" t="s">
        <v>976</v>
      </c>
      <c r="D94" s="896"/>
      <c r="E94" s="896"/>
      <c r="F94" s="392"/>
      <c r="G94" s="392"/>
      <c r="H94" s="392"/>
      <c r="I94" s="392"/>
      <c r="J94" s="392"/>
      <c r="K94" s="392"/>
      <c r="L94" s="392"/>
      <c r="M94" s="392"/>
      <c r="N94" s="392"/>
      <c r="O94" s="392"/>
      <c r="P94" s="392"/>
      <c r="Q94" s="392"/>
      <c r="R94" s="392"/>
      <c r="S94" s="392"/>
      <c r="T94" s="392"/>
      <c r="U94" s="392"/>
      <c r="V94" s="392"/>
      <c r="W94" s="392"/>
      <c r="X94" s="392"/>
      <c r="Y94" s="392"/>
      <c r="Z94" s="392"/>
      <c r="AA94" s="392"/>
      <c r="AB94" s="392"/>
      <c r="AC94" s="392"/>
      <c r="AD94" s="392"/>
      <c r="AE94" s="392"/>
      <c r="AF94" s="392"/>
      <c r="AG94" s="392"/>
      <c r="AH94" s="392"/>
      <c r="AI94" s="392"/>
      <c r="AJ94" s="392"/>
      <c r="AK94" s="392"/>
      <c r="AL94" s="392"/>
      <c r="AM94" s="392"/>
      <c r="AN94" s="392"/>
      <c r="AO94" s="392"/>
      <c r="AP94" s="392"/>
      <c r="AQ94" s="392"/>
      <c r="AR94" s="392"/>
      <c r="AS94" s="392"/>
      <c r="AT94" s="392"/>
      <c r="AU94" s="392"/>
      <c r="AV94" s="392"/>
      <c r="AW94" s="392"/>
      <c r="AX94" s="392"/>
      <c r="AY94" s="392"/>
      <c r="AZ94" s="392"/>
      <c r="BA94" s="392"/>
      <c r="BB94" s="392"/>
      <c r="BC94" s="392"/>
      <c r="BD94" s="392"/>
      <c r="BE94" s="392"/>
      <c r="BF94" s="392"/>
      <c r="BG94" s="392"/>
      <c r="BH94" s="392"/>
      <c r="BI94" s="392"/>
      <c r="BJ94" s="392"/>
      <c r="BK94" s="392"/>
      <c r="BL94" s="821"/>
      <c r="BM94" s="392"/>
    </row>
    <row r="95" spans="2:65" x14ac:dyDescent="0.25">
      <c r="B95" s="614">
        <v>26</v>
      </c>
      <c r="C95" s="896" t="s">
        <v>979</v>
      </c>
      <c r="D95" s="896"/>
      <c r="E95" s="896"/>
      <c r="F95" s="392"/>
      <c r="G95" s="392"/>
      <c r="H95" s="392"/>
      <c r="I95" s="392"/>
      <c r="J95" s="392"/>
      <c r="K95" s="392"/>
      <c r="L95" s="392"/>
      <c r="M95" s="392"/>
      <c r="N95" s="392"/>
      <c r="O95" s="392"/>
      <c r="P95" s="392"/>
      <c r="Q95" s="392"/>
      <c r="R95" s="392"/>
      <c r="S95" s="392"/>
      <c r="T95" s="392"/>
      <c r="U95" s="392"/>
      <c r="V95" s="392"/>
      <c r="W95" s="392"/>
      <c r="X95" s="392"/>
      <c r="Y95" s="392"/>
      <c r="Z95" s="392"/>
      <c r="AA95" s="392"/>
      <c r="AB95" s="392"/>
      <c r="AC95" s="392"/>
      <c r="AD95" s="392"/>
      <c r="AE95" s="392"/>
      <c r="AF95" s="392"/>
      <c r="AG95" s="392"/>
      <c r="AH95" s="392"/>
      <c r="AI95" s="392"/>
      <c r="AJ95" s="392"/>
      <c r="AK95" s="392"/>
      <c r="AL95" s="392"/>
      <c r="AM95" s="392"/>
      <c r="AN95" s="392"/>
      <c r="AO95" s="392"/>
      <c r="AP95" s="392"/>
      <c r="AQ95" s="392"/>
      <c r="AR95" s="392"/>
      <c r="AS95" s="392"/>
      <c r="AT95" s="392"/>
      <c r="AU95" s="392"/>
      <c r="AV95" s="392"/>
      <c r="AW95" s="392"/>
      <c r="AX95" s="392"/>
      <c r="AY95" s="392"/>
      <c r="AZ95" s="392"/>
      <c r="BA95" s="392"/>
      <c r="BB95" s="392"/>
      <c r="BC95" s="392"/>
      <c r="BD95" s="392"/>
      <c r="BE95" s="392"/>
      <c r="BF95" s="392"/>
      <c r="BG95" s="392"/>
      <c r="BH95" s="392"/>
      <c r="BI95" s="392"/>
      <c r="BJ95" s="392"/>
      <c r="BK95" s="392"/>
      <c r="BL95" s="821"/>
      <c r="BM95" s="392"/>
    </row>
    <row r="96" spans="2:65" x14ac:dyDescent="0.25">
      <c r="B96" s="614">
        <v>27</v>
      </c>
      <c r="C96" s="896" t="s">
        <v>1412</v>
      </c>
      <c r="D96" s="896"/>
      <c r="E96" s="896"/>
      <c r="F96" s="392"/>
      <c r="G96" s="392"/>
      <c r="H96" s="392"/>
      <c r="I96" s="392"/>
      <c r="J96" s="392"/>
      <c r="K96" s="392"/>
      <c r="L96" s="392"/>
      <c r="M96" s="392"/>
      <c r="N96" s="392"/>
      <c r="O96" s="392"/>
      <c r="P96" s="392"/>
      <c r="Q96" s="392"/>
      <c r="R96" s="392"/>
      <c r="S96" s="392"/>
      <c r="T96" s="392"/>
      <c r="U96" s="392"/>
      <c r="V96" s="392"/>
      <c r="W96" s="392"/>
      <c r="X96" s="392"/>
      <c r="Y96" s="392"/>
      <c r="Z96" s="392"/>
      <c r="AA96" s="392"/>
      <c r="AB96" s="392"/>
      <c r="AC96" s="392"/>
      <c r="AD96" s="392"/>
      <c r="AE96" s="392"/>
      <c r="AF96" s="392"/>
      <c r="AG96" s="392"/>
      <c r="AH96" s="392"/>
      <c r="AI96" s="392"/>
      <c r="AJ96" s="392"/>
      <c r="AK96" s="392"/>
      <c r="AL96" s="392"/>
      <c r="AM96" s="392"/>
      <c r="AN96" s="392"/>
      <c r="AO96" s="392"/>
      <c r="AP96" s="392"/>
      <c r="AQ96" s="392"/>
      <c r="AR96" s="392"/>
      <c r="AS96" s="392"/>
      <c r="AT96" s="392"/>
      <c r="AU96" s="392"/>
      <c r="AV96" s="392"/>
      <c r="AW96" s="392"/>
      <c r="AX96" s="392"/>
      <c r="AY96" s="392"/>
      <c r="AZ96" s="392"/>
      <c r="BA96" s="392"/>
      <c r="BB96" s="392"/>
      <c r="BC96" s="392"/>
      <c r="BD96" s="392"/>
      <c r="BE96" s="392"/>
      <c r="BF96" s="392"/>
      <c r="BG96" s="392"/>
      <c r="BH96" s="392"/>
      <c r="BI96" s="392"/>
      <c r="BJ96" s="392"/>
      <c r="BK96" s="392"/>
      <c r="BL96" s="821"/>
      <c r="BM96" s="392"/>
    </row>
    <row r="97" spans="2:65" x14ac:dyDescent="0.25">
      <c r="B97" s="614">
        <v>28</v>
      </c>
      <c r="C97" s="896" t="s">
        <v>980</v>
      </c>
      <c r="D97" s="896"/>
      <c r="E97" s="896"/>
      <c r="F97" s="392"/>
      <c r="G97" s="392"/>
      <c r="H97" s="392"/>
      <c r="I97" s="392"/>
      <c r="J97" s="392"/>
      <c r="K97" s="392"/>
      <c r="L97" s="392"/>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392"/>
      <c r="AY97" s="392"/>
      <c r="AZ97" s="392"/>
      <c r="BA97" s="392"/>
      <c r="BB97" s="392"/>
      <c r="BC97" s="392"/>
      <c r="BD97" s="392"/>
      <c r="BE97" s="392"/>
      <c r="BF97" s="392"/>
      <c r="BG97" s="392"/>
      <c r="BH97" s="392"/>
      <c r="BI97" s="392"/>
      <c r="BJ97" s="392"/>
      <c r="BK97" s="392"/>
      <c r="BL97" s="821"/>
      <c r="BM97" s="392"/>
    </row>
    <row r="98" spans="2:65" x14ac:dyDescent="0.25">
      <c r="B98" s="614">
        <v>29</v>
      </c>
      <c r="C98" s="896" t="s">
        <v>981</v>
      </c>
      <c r="D98" s="896"/>
      <c r="E98" s="896"/>
      <c r="F98" s="392"/>
      <c r="G98" s="392"/>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392"/>
      <c r="AW98" s="392"/>
      <c r="AX98" s="392"/>
      <c r="AY98" s="392"/>
      <c r="AZ98" s="392"/>
      <c r="BA98" s="392"/>
      <c r="BB98" s="392"/>
      <c r="BC98" s="392"/>
      <c r="BD98" s="392"/>
      <c r="BE98" s="392"/>
      <c r="BF98" s="392"/>
      <c r="BG98" s="392"/>
      <c r="BH98" s="392"/>
      <c r="BI98" s="392"/>
      <c r="BJ98" s="392"/>
      <c r="BK98" s="392"/>
      <c r="BL98" s="821"/>
      <c r="BM98" s="392"/>
    </row>
    <row r="99" spans="2:65" x14ac:dyDescent="0.25">
      <c r="B99" s="614">
        <v>30</v>
      </c>
      <c r="C99" s="896" t="s">
        <v>982</v>
      </c>
      <c r="D99" s="896"/>
      <c r="E99" s="896"/>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2"/>
      <c r="AZ99" s="392"/>
      <c r="BA99" s="392"/>
      <c r="BB99" s="392"/>
      <c r="BC99" s="392"/>
      <c r="BD99" s="392"/>
      <c r="BE99" s="392"/>
      <c r="BF99" s="392"/>
      <c r="BG99" s="392"/>
      <c r="BH99" s="392"/>
      <c r="BI99" s="392"/>
      <c r="BJ99" s="392"/>
      <c r="BK99" s="392"/>
      <c r="BL99" s="821"/>
      <c r="BM99" s="392"/>
    </row>
    <row r="100" spans="2:65" x14ac:dyDescent="0.25">
      <c r="B100" s="614">
        <v>31</v>
      </c>
      <c r="C100" s="896" t="s">
        <v>983</v>
      </c>
      <c r="D100" s="896"/>
      <c r="E100" s="896"/>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2"/>
      <c r="AY100" s="392"/>
      <c r="AZ100" s="392"/>
      <c r="BA100" s="392"/>
      <c r="BB100" s="392"/>
      <c r="BC100" s="392"/>
      <c r="BD100" s="392"/>
      <c r="BE100" s="392"/>
      <c r="BF100" s="392"/>
      <c r="BG100" s="392"/>
      <c r="BH100" s="392"/>
      <c r="BI100" s="392"/>
      <c r="BJ100" s="392"/>
      <c r="BK100" s="392"/>
      <c r="BL100" s="821"/>
      <c r="BM100" s="392"/>
    </row>
    <row r="101" spans="2:65" x14ac:dyDescent="0.25">
      <c r="B101" s="614">
        <v>32</v>
      </c>
      <c r="C101" s="911" t="s">
        <v>1221</v>
      </c>
      <c r="D101" s="911"/>
      <c r="E101" s="911"/>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2"/>
      <c r="AY101" s="392"/>
      <c r="AZ101" s="392"/>
      <c r="BA101" s="392"/>
      <c r="BB101" s="392"/>
      <c r="BC101" s="392"/>
      <c r="BD101" s="392"/>
      <c r="BE101" s="392"/>
      <c r="BF101" s="392"/>
      <c r="BG101" s="392"/>
      <c r="BH101" s="392"/>
      <c r="BI101" s="392"/>
      <c r="BJ101" s="392"/>
      <c r="BK101" s="392"/>
      <c r="BL101" s="821"/>
      <c r="BM101" s="392"/>
    </row>
    <row r="102" spans="2:65" x14ac:dyDescent="0.25">
      <c r="B102" s="614">
        <v>33</v>
      </c>
      <c r="C102" s="911" t="s">
        <v>1222</v>
      </c>
      <c r="D102" s="911"/>
      <c r="E102" s="911"/>
      <c r="F102" s="392"/>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c r="AD102" s="392"/>
      <c r="AE102" s="392"/>
      <c r="AF102" s="392"/>
      <c r="AG102" s="392"/>
      <c r="AH102" s="392"/>
      <c r="AI102" s="392"/>
      <c r="AJ102" s="392"/>
      <c r="AK102" s="392"/>
      <c r="AL102" s="392"/>
      <c r="AM102" s="392"/>
      <c r="AN102" s="392"/>
      <c r="AO102" s="392"/>
      <c r="AP102" s="392"/>
      <c r="AQ102" s="392"/>
      <c r="AR102" s="392"/>
      <c r="AS102" s="392"/>
      <c r="AT102" s="392"/>
      <c r="AU102" s="392"/>
      <c r="AV102" s="392"/>
      <c r="AW102" s="392"/>
      <c r="AX102" s="392"/>
      <c r="AY102" s="392"/>
      <c r="AZ102" s="392"/>
      <c r="BA102" s="392"/>
      <c r="BB102" s="392"/>
      <c r="BC102" s="392"/>
      <c r="BD102" s="392"/>
      <c r="BE102" s="392"/>
      <c r="BF102" s="392"/>
      <c r="BG102" s="392"/>
      <c r="BH102" s="392"/>
      <c r="BI102" s="392"/>
      <c r="BJ102" s="392"/>
      <c r="BK102" s="392"/>
      <c r="BL102" s="821"/>
      <c r="BM102" s="392"/>
    </row>
    <row r="103" spans="2:65" x14ac:dyDescent="0.25">
      <c r="B103" s="614">
        <v>34</v>
      </c>
      <c r="C103" s="911" t="s">
        <v>1223</v>
      </c>
      <c r="D103" s="911"/>
      <c r="E103" s="911"/>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2"/>
      <c r="AD103" s="392"/>
      <c r="AE103" s="392"/>
      <c r="AF103" s="392"/>
      <c r="AG103" s="392"/>
      <c r="AH103" s="392"/>
      <c r="AI103" s="392"/>
      <c r="AJ103" s="392"/>
      <c r="AK103" s="392"/>
      <c r="AL103" s="392"/>
      <c r="AM103" s="392"/>
      <c r="AN103" s="392"/>
      <c r="AO103" s="392"/>
      <c r="AP103" s="392"/>
      <c r="AQ103" s="392"/>
      <c r="AR103" s="392"/>
      <c r="AS103" s="392"/>
      <c r="AT103" s="392"/>
      <c r="AU103" s="392"/>
      <c r="AV103" s="392"/>
      <c r="AW103" s="392"/>
      <c r="AX103" s="392"/>
      <c r="AY103" s="392"/>
      <c r="AZ103" s="392"/>
      <c r="BA103" s="392"/>
      <c r="BB103" s="392"/>
      <c r="BC103" s="392"/>
      <c r="BD103" s="392"/>
      <c r="BE103" s="392"/>
      <c r="BF103" s="392"/>
      <c r="BG103" s="392"/>
      <c r="BH103" s="392"/>
      <c r="BI103" s="392"/>
      <c r="BJ103" s="392"/>
      <c r="BK103" s="392"/>
      <c r="BL103" s="821"/>
      <c r="BM103" s="392"/>
    </row>
    <row r="104" spans="2:65" x14ac:dyDescent="0.25">
      <c r="B104" s="614">
        <v>35</v>
      </c>
      <c r="C104" s="911" t="s">
        <v>1224</v>
      </c>
      <c r="D104" s="911"/>
      <c r="E104" s="911"/>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2"/>
      <c r="AW104" s="392"/>
      <c r="AX104" s="392"/>
      <c r="AY104" s="392"/>
      <c r="AZ104" s="392"/>
      <c r="BA104" s="392"/>
      <c r="BB104" s="392"/>
      <c r="BC104" s="392"/>
      <c r="BD104" s="392"/>
      <c r="BE104" s="392"/>
      <c r="BF104" s="392"/>
      <c r="BG104" s="392"/>
      <c r="BH104" s="392"/>
      <c r="BI104" s="392"/>
      <c r="BJ104" s="392"/>
      <c r="BK104" s="392"/>
      <c r="BL104" s="821"/>
      <c r="BM104" s="392"/>
    </row>
    <row r="105" spans="2:65" x14ac:dyDescent="0.25">
      <c r="B105" s="614">
        <v>36</v>
      </c>
      <c r="C105" s="911" t="s">
        <v>1225</v>
      </c>
      <c r="D105" s="911"/>
      <c r="E105" s="911"/>
      <c r="F105" s="392"/>
      <c r="G105" s="392"/>
      <c r="H105" s="392"/>
      <c r="I105" s="392"/>
      <c r="J105" s="392"/>
      <c r="K105" s="392"/>
      <c r="L105" s="392"/>
      <c r="M105" s="392"/>
      <c r="N105" s="392"/>
      <c r="O105" s="392"/>
      <c r="P105" s="392"/>
      <c r="Q105" s="392"/>
      <c r="R105" s="392"/>
      <c r="S105" s="392"/>
      <c r="T105" s="392"/>
      <c r="U105" s="392"/>
      <c r="V105" s="392"/>
      <c r="W105" s="392"/>
      <c r="X105" s="392"/>
      <c r="Y105" s="392"/>
      <c r="Z105" s="392"/>
      <c r="AA105" s="392"/>
      <c r="AB105" s="392"/>
      <c r="AC105" s="392"/>
      <c r="AD105" s="392"/>
      <c r="AE105" s="392"/>
      <c r="AF105" s="392"/>
      <c r="AG105" s="392"/>
      <c r="AH105" s="392"/>
      <c r="AI105" s="392"/>
      <c r="AJ105" s="392"/>
      <c r="AK105" s="392"/>
      <c r="AL105" s="392"/>
      <c r="AM105" s="392"/>
      <c r="AN105" s="392"/>
      <c r="AO105" s="392"/>
      <c r="AP105" s="392"/>
      <c r="AQ105" s="392"/>
      <c r="AR105" s="392"/>
      <c r="AS105" s="392"/>
      <c r="AT105" s="392"/>
      <c r="AU105" s="392"/>
      <c r="AV105" s="392"/>
      <c r="AW105" s="392"/>
      <c r="AX105" s="392"/>
      <c r="AY105" s="392"/>
      <c r="AZ105" s="392"/>
      <c r="BA105" s="392"/>
      <c r="BB105" s="392"/>
      <c r="BC105" s="392"/>
      <c r="BD105" s="392"/>
      <c r="BE105" s="392"/>
      <c r="BF105" s="392"/>
      <c r="BG105" s="392"/>
      <c r="BH105" s="392"/>
      <c r="BI105" s="392"/>
      <c r="BJ105" s="392"/>
      <c r="BK105" s="392"/>
      <c r="BL105" s="821"/>
      <c r="BM105" s="392"/>
    </row>
    <row r="106" spans="2:65" x14ac:dyDescent="0.25">
      <c r="B106" s="614">
        <v>37</v>
      </c>
      <c r="C106" s="911" t="s">
        <v>1226</v>
      </c>
      <c r="D106" s="911"/>
      <c r="E106" s="911"/>
      <c r="F106" s="392"/>
      <c r="G106" s="392"/>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392"/>
      <c r="AG106" s="392"/>
      <c r="AH106" s="392"/>
      <c r="AI106" s="392"/>
      <c r="AJ106" s="392"/>
      <c r="AK106" s="392"/>
      <c r="AL106" s="392"/>
      <c r="AM106" s="392"/>
      <c r="AN106" s="392"/>
      <c r="AO106" s="392"/>
      <c r="AP106" s="392"/>
      <c r="AQ106" s="392"/>
      <c r="AR106" s="392"/>
      <c r="AS106" s="392"/>
      <c r="AT106" s="392"/>
      <c r="AU106" s="392"/>
      <c r="AV106" s="392"/>
      <c r="AW106" s="392"/>
      <c r="AX106" s="392"/>
      <c r="AY106" s="392"/>
      <c r="AZ106" s="392"/>
      <c r="BA106" s="392"/>
      <c r="BB106" s="392"/>
      <c r="BC106" s="392"/>
      <c r="BD106" s="392"/>
      <c r="BE106" s="392"/>
      <c r="BF106" s="392"/>
      <c r="BG106" s="392"/>
      <c r="BH106" s="392"/>
      <c r="BI106" s="392"/>
      <c r="BJ106" s="392"/>
      <c r="BK106" s="392"/>
      <c r="BL106" s="821"/>
      <c r="BM106" s="392"/>
    </row>
    <row r="107" spans="2:65" x14ac:dyDescent="0.25">
      <c r="B107" s="614">
        <v>38</v>
      </c>
      <c r="C107" s="911" t="s">
        <v>1227</v>
      </c>
      <c r="D107" s="911"/>
      <c r="E107" s="911"/>
      <c r="F107" s="392"/>
      <c r="G107" s="392"/>
      <c r="H107" s="392"/>
      <c r="I107" s="392"/>
      <c r="J107" s="392"/>
      <c r="K107" s="392"/>
      <c r="L107" s="392"/>
      <c r="M107" s="392"/>
      <c r="N107" s="392"/>
      <c r="O107" s="392"/>
      <c r="P107" s="392"/>
      <c r="Q107" s="392"/>
      <c r="R107" s="392"/>
      <c r="S107" s="392"/>
      <c r="T107" s="392"/>
      <c r="U107" s="392"/>
      <c r="V107" s="392"/>
      <c r="W107" s="392"/>
      <c r="X107" s="392"/>
      <c r="Y107" s="392"/>
      <c r="Z107" s="392"/>
      <c r="AA107" s="392"/>
      <c r="AB107" s="392"/>
      <c r="AC107" s="392"/>
      <c r="AD107" s="392"/>
      <c r="AE107" s="392"/>
      <c r="AF107" s="392"/>
      <c r="AG107" s="392"/>
      <c r="AH107" s="392"/>
      <c r="AI107" s="392"/>
      <c r="AJ107" s="392"/>
      <c r="AK107" s="392"/>
      <c r="AL107" s="392"/>
      <c r="AM107" s="392"/>
      <c r="AN107" s="392"/>
      <c r="AO107" s="392"/>
      <c r="AP107" s="392"/>
      <c r="AQ107" s="392"/>
      <c r="AR107" s="392"/>
      <c r="AS107" s="392"/>
      <c r="AT107" s="392"/>
      <c r="AU107" s="392"/>
      <c r="AV107" s="392"/>
      <c r="AW107" s="392"/>
      <c r="AX107" s="392"/>
      <c r="AY107" s="392"/>
      <c r="AZ107" s="392"/>
      <c r="BA107" s="392"/>
      <c r="BB107" s="392"/>
      <c r="BC107" s="392"/>
      <c r="BD107" s="392"/>
      <c r="BE107" s="392"/>
      <c r="BF107" s="392"/>
      <c r="BG107" s="392"/>
      <c r="BH107" s="392"/>
      <c r="BI107" s="392"/>
      <c r="BJ107" s="392"/>
      <c r="BK107" s="392"/>
      <c r="BL107" s="821"/>
      <c r="BM107" s="392"/>
    </row>
    <row r="108" spans="2:65" x14ac:dyDescent="0.25">
      <c r="B108" s="614">
        <v>39</v>
      </c>
      <c r="C108" s="911" t="s">
        <v>1228</v>
      </c>
      <c r="D108" s="911"/>
      <c r="E108" s="911"/>
      <c r="F108" s="392"/>
      <c r="G108" s="392"/>
      <c r="H108" s="392"/>
      <c r="I108" s="392"/>
      <c r="J108" s="392"/>
      <c r="K108" s="392"/>
      <c r="L108" s="392"/>
      <c r="M108" s="392"/>
      <c r="N108" s="392"/>
      <c r="O108" s="392"/>
      <c r="P108" s="392"/>
      <c r="Q108" s="392"/>
      <c r="R108" s="392"/>
      <c r="S108" s="392"/>
      <c r="T108" s="392"/>
      <c r="U108" s="392"/>
      <c r="V108" s="392"/>
      <c r="W108" s="392"/>
      <c r="X108" s="392"/>
      <c r="Y108" s="392"/>
      <c r="Z108" s="392"/>
      <c r="AA108" s="392"/>
      <c r="AB108" s="392"/>
      <c r="AC108" s="392"/>
      <c r="AD108" s="392"/>
      <c r="AE108" s="392"/>
      <c r="AF108" s="392"/>
      <c r="AG108" s="392"/>
      <c r="AH108" s="392"/>
      <c r="AI108" s="392"/>
      <c r="AJ108" s="392"/>
      <c r="AK108" s="392"/>
      <c r="AL108" s="392"/>
      <c r="AM108" s="392"/>
      <c r="AN108" s="392"/>
      <c r="AO108" s="392"/>
      <c r="AP108" s="392"/>
      <c r="AQ108" s="392"/>
      <c r="AR108" s="392"/>
      <c r="AS108" s="392"/>
      <c r="AT108" s="392"/>
      <c r="AU108" s="392"/>
      <c r="AV108" s="392"/>
      <c r="AW108" s="392"/>
      <c r="AX108" s="392"/>
      <c r="AY108" s="392"/>
      <c r="AZ108" s="392"/>
      <c r="BA108" s="392"/>
      <c r="BB108" s="392"/>
      <c r="BC108" s="392"/>
      <c r="BD108" s="392"/>
      <c r="BE108" s="392"/>
      <c r="BF108" s="392"/>
      <c r="BG108" s="392"/>
      <c r="BH108" s="392"/>
      <c r="BI108" s="392"/>
      <c r="BJ108" s="392"/>
      <c r="BK108" s="392"/>
      <c r="BL108" s="821"/>
      <c r="BM108" s="392"/>
    </row>
    <row r="109" spans="2:65" x14ac:dyDescent="0.25">
      <c r="B109" s="614">
        <v>40</v>
      </c>
      <c r="C109" s="911" t="s">
        <v>1229</v>
      </c>
      <c r="D109" s="911"/>
      <c r="E109" s="911"/>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2"/>
      <c r="AZ109" s="392"/>
      <c r="BA109" s="392"/>
      <c r="BB109" s="392"/>
      <c r="BC109" s="392"/>
      <c r="BD109" s="392"/>
      <c r="BE109" s="392"/>
      <c r="BF109" s="392"/>
      <c r="BG109" s="392"/>
      <c r="BH109" s="392"/>
      <c r="BI109" s="392"/>
      <c r="BJ109" s="392"/>
      <c r="BK109" s="392"/>
      <c r="BL109" s="821"/>
      <c r="BM109" s="392"/>
    </row>
    <row r="110" spans="2:65" x14ac:dyDescent="0.25">
      <c r="B110" s="614">
        <v>41</v>
      </c>
      <c r="C110" s="911" t="s">
        <v>1230</v>
      </c>
      <c r="D110" s="911"/>
      <c r="E110" s="911"/>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2"/>
      <c r="AZ110" s="392"/>
      <c r="BA110" s="392"/>
      <c r="BB110" s="392"/>
      <c r="BC110" s="392"/>
      <c r="BD110" s="392"/>
      <c r="BE110" s="392"/>
      <c r="BF110" s="392"/>
      <c r="BG110" s="392"/>
      <c r="BH110" s="392"/>
      <c r="BI110" s="392"/>
      <c r="BJ110" s="392"/>
      <c r="BK110" s="392"/>
      <c r="BL110" s="821"/>
      <c r="BM110" s="392"/>
    </row>
    <row r="111" spans="2:65" x14ac:dyDescent="0.25">
      <c r="B111" s="614">
        <v>42</v>
      </c>
      <c r="C111" s="911" t="s">
        <v>1231</v>
      </c>
      <c r="D111" s="911"/>
      <c r="E111" s="911"/>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2"/>
      <c r="AO111" s="392"/>
      <c r="AP111" s="392"/>
      <c r="AQ111" s="392"/>
      <c r="AR111" s="392"/>
      <c r="AS111" s="392"/>
      <c r="AT111" s="392"/>
      <c r="AU111" s="392"/>
      <c r="AV111" s="392"/>
      <c r="AW111" s="392"/>
      <c r="AX111" s="392"/>
      <c r="AY111" s="392"/>
      <c r="AZ111" s="392"/>
      <c r="BA111" s="392"/>
      <c r="BB111" s="392"/>
      <c r="BC111" s="392"/>
      <c r="BD111" s="392"/>
      <c r="BE111" s="392"/>
      <c r="BF111" s="392"/>
      <c r="BG111" s="392"/>
      <c r="BH111" s="392"/>
      <c r="BI111" s="392"/>
      <c r="BJ111" s="392"/>
      <c r="BK111" s="392"/>
      <c r="BL111" s="821"/>
      <c r="BM111" s="392"/>
    </row>
    <row r="112" spans="2:65" x14ac:dyDescent="0.25">
      <c r="B112" s="614">
        <v>43</v>
      </c>
      <c r="C112" s="911" t="s">
        <v>1232</v>
      </c>
      <c r="D112" s="911"/>
      <c r="E112" s="911"/>
      <c r="F112" s="392"/>
      <c r="G112" s="392"/>
      <c r="H112" s="392"/>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392"/>
      <c r="AI112" s="392"/>
      <c r="AJ112" s="392"/>
      <c r="AK112" s="392"/>
      <c r="AL112" s="392"/>
      <c r="AM112" s="392"/>
      <c r="AN112" s="392"/>
      <c r="AO112" s="392"/>
      <c r="AP112" s="392"/>
      <c r="AQ112" s="392"/>
      <c r="AR112" s="392"/>
      <c r="AS112" s="392"/>
      <c r="AT112" s="392"/>
      <c r="AU112" s="392"/>
      <c r="AV112" s="392"/>
      <c r="AW112" s="392"/>
      <c r="AX112" s="392"/>
      <c r="AY112" s="392"/>
      <c r="AZ112" s="392"/>
      <c r="BA112" s="392"/>
      <c r="BB112" s="392"/>
      <c r="BC112" s="392"/>
      <c r="BD112" s="392"/>
      <c r="BE112" s="392"/>
      <c r="BF112" s="392"/>
      <c r="BG112" s="392"/>
      <c r="BH112" s="392"/>
      <c r="BI112" s="392"/>
      <c r="BJ112" s="392"/>
      <c r="BK112" s="392"/>
      <c r="BL112" s="821"/>
      <c r="BM112" s="392"/>
    </row>
    <row r="113" spans="2:65" x14ac:dyDescent="0.25">
      <c r="B113" s="614">
        <v>44</v>
      </c>
      <c r="C113" s="911" t="s">
        <v>1233</v>
      </c>
      <c r="D113" s="911"/>
      <c r="E113" s="911"/>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c r="AJ113" s="392"/>
      <c r="AK113" s="392"/>
      <c r="AL113" s="392"/>
      <c r="AM113" s="392"/>
      <c r="AN113" s="392"/>
      <c r="AO113" s="392"/>
      <c r="AP113" s="392"/>
      <c r="AQ113" s="392"/>
      <c r="AR113" s="392"/>
      <c r="AS113" s="392"/>
      <c r="AT113" s="392"/>
      <c r="AU113" s="392"/>
      <c r="AV113" s="392"/>
      <c r="AW113" s="392"/>
      <c r="AX113" s="392"/>
      <c r="AY113" s="392"/>
      <c r="AZ113" s="392"/>
      <c r="BA113" s="392"/>
      <c r="BB113" s="392"/>
      <c r="BC113" s="392"/>
      <c r="BD113" s="392"/>
      <c r="BE113" s="392"/>
      <c r="BF113" s="392"/>
      <c r="BG113" s="392"/>
      <c r="BH113" s="392"/>
      <c r="BI113" s="392"/>
      <c r="BJ113" s="392"/>
      <c r="BK113" s="392"/>
      <c r="BL113" s="821"/>
      <c r="BM113" s="392"/>
    </row>
    <row r="114" spans="2:65" x14ac:dyDescent="0.25">
      <c r="B114" s="614">
        <v>45</v>
      </c>
      <c r="C114" s="911" t="s">
        <v>1234</v>
      </c>
      <c r="D114" s="911"/>
      <c r="E114" s="911"/>
      <c r="F114" s="392"/>
      <c r="G114" s="392"/>
      <c r="H114" s="392"/>
      <c r="I114" s="392"/>
      <c r="J114" s="392"/>
      <c r="K114" s="392"/>
      <c r="L114" s="392"/>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2"/>
      <c r="AQ114" s="392"/>
      <c r="AR114" s="392"/>
      <c r="AS114" s="392"/>
      <c r="AT114" s="392"/>
      <c r="AU114" s="392"/>
      <c r="AV114" s="392"/>
      <c r="AW114" s="392"/>
      <c r="AX114" s="392"/>
      <c r="AY114" s="392"/>
      <c r="AZ114" s="392"/>
      <c r="BA114" s="392"/>
      <c r="BB114" s="392"/>
      <c r="BC114" s="392"/>
      <c r="BD114" s="392"/>
      <c r="BE114" s="392"/>
      <c r="BF114" s="392"/>
      <c r="BG114" s="392"/>
      <c r="BH114" s="392"/>
      <c r="BI114" s="392"/>
      <c r="BJ114" s="392"/>
      <c r="BK114" s="392"/>
      <c r="BL114" s="821"/>
      <c r="BM114" s="392"/>
    </row>
    <row r="115" spans="2:65" x14ac:dyDescent="0.25">
      <c r="B115" s="614">
        <v>46</v>
      </c>
      <c r="C115" s="911" t="s">
        <v>1235</v>
      </c>
      <c r="D115" s="911"/>
      <c r="E115" s="911"/>
      <c r="F115" s="392"/>
      <c r="G115" s="392"/>
      <c r="H115" s="392"/>
      <c r="I115" s="392"/>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2"/>
      <c r="AF115" s="392"/>
      <c r="AG115" s="392"/>
      <c r="AH115" s="392"/>
      <c r="AI115" s="392"/>
      <c r="AJ115" s="392"/>
      <c r="AK115" s="392"/>
      <c r="AL115" s="392"/>
      <c r="AM115" s="392"/>
      <c r="AN115" s="392"/>
      <c r="AO115" s="392"/>
      <c r="AP115" s="392"/>
      <c r="AQ115" s="392"/>
      <c r="AR115" s="392"/>
      <c r="AS115" s="392"/>
      <c r="AT115" s="392"/>
      <c r="AU115" s="392"/>
      <c r="AV115" s="392"/>
      <c r="AW115" s="392"/>
      <c r="AX115" s="392"/>
      <c r="AY115" s="392"/>
      <c r="AZ115" s="392"/>
      <c r="BA115" s="392"/>
      <c r="BB115" s="392"/>
      <c r="BC115" s="392"/>
      <c r="BD115" s="392"/>
      <c r="BE115" s="392"/>
      <c r="BF115" s="392"/>
      <c r="BG115" s="392"/>
      <c r="BH115" s="392"/>
      <c r="BI115" s="392"/>
      <c r="BJ115" s="392"/>
      <c r="BK115" s="392"/>
      <c r="BL115" s="821"/>
      <c r="BM115" s="392"/>
    </row>
    <row r="116" spans="2:65" x14ac:dyDescent="0.25">
      <c r="B116" s="614">
        <v>47</v>
      </c>
      <c r="C116" s="911" t="s">
        <v>1236</v>
      </c>
      <c r="D116" s="911"/>
      <c r="E116" s="911"/>
      <c r="F116" s="392"/>
      <c r="G116" s="392"/>
      <c r="H116" s="392"/>
      <c r="I116" s="392"/>
      <c r="J116" s="392"/>
      <c r="K116" s="392"/>
      <c r="L116" s="392"/>
      <c r="M116" s="392"/>
      <c r="N116" s="392"/>
      <c r="O116" s="392"/>
      <c r="P116" s="392"/>
      <c r="Q116" s="392"/>
      <c r="R116" s="392"/>
      <c r="S116" s="392"/>
      <c r="T116" s="392"/>
      <c r="U116" s="392"/>
      <c r="V116" s="392"/>
      <c r="W116" s="392"/>
      <c r="X116" s="392"/>
      <c r="Y116" s="392"/>
      <c r="Z116" s="392"/>
      <c r="AA116" s="392"/>
      <c r="AB116" s="392"/>
      <c r="AC116" s="392"/>
      <c r="AD116" s="392"/>
      <c r="AE116" s="392"/>
      <c r="AF116" s="392"/>
      <c r="AG116" s="392"/>
      <c r="AH116" s="392"/>
      <c r="AI116" s="392"/>
      <c r="AJ116" s="392"/>
      <c r="AK116" s="392"/>
      <c r="AL116" s="392"/>
      <c r="AM116" s="392"/>
      <c r="AN116" s="392"/>
      <c r="AO116" s="392"/>
      <c r="AP116" s="392"/>
      <c r="AQ116" s="392"/>
      <c r="AR116" s="392"/>
      <c r="AS116" s="392"/>
      <c r="AT116" s="392"/>
      <c r="AU116" s="392"/>
      <c r="AV116" s="392"/>
      <c r="AW116" s="392"/>
      <c r="AX116" s="392"/>
      <c r="AY116" s="392"/>
      <c r="AZ116" s="392"/>
      <c r="BA116" s="392"/>
      <c r="BB116" s="392"/>
      <c r="BC116" s="392"/>
      <c r="BD116" s="392"/>
      <c r="BE116" s="392"/>
      <c r="BF116" s="392"/>
      <c r="BG116" s="392"/>
      <c r="BH116" s="392"/>
      <c r="BI116" s="392"/>
      <c r="BJ116" s="392"/>
      <c r="BK116" s="392"/>
      <c r="BL116" s="821"/>
      <c r="BM116" s="392"/>
    </row>
    <row r="117" spans="2:65" ht="24.75" customHeight="1" x14ac:dyDescent="0.25">
      <c r="B117" s="614">
        <v>48</v>
      </c>
      <c r="C117" s="911" t="s">
        <v>1237</v>
      </c>
      <c r="D117" s="911"/>
      <c r="E117" s="911"/>
      <c r="F117" s="392"/>
      <c r="G117" s="392"/>
      <c r="H117" s="392"/>
      <c r="I117" s="392"/>
      <c r="J117" s="392"/>
      <c r="K117" s="392"/>
      <c r="L117" s="392"/>
      <c r="M117" s="392"/>
      <c r="N117" s="392"/>
      <c r="O117" s="392"/>
      <c r="P117" s="392"/>
      <c r="Q117" s="392"/>
      <c r="R117" s="392"/>
      <c r="S117" s="392"/>
      <c r="T117" s="392"/>
      <c r="U117" s="392"/>
      <c r="V117" s="392"/>
      <c r="W117" s="392"/>
      <c r="X117" s="392"/>
      <c r="Y117" s="392"/>
      <c r="Z117" s="392"/>
      <c r="AA117" s="392"/>
      <c r="AB117" s="392"/>
      <c r="AC117" s="392"/>
      <c r="AD117" s="392"/>
      <c r="AE117" s="392"/>
      <c r="AF117" s="392"/>
      <c r="AG117" s="392"/>
      <c r="AH117" s="392"/>
      <c r="AI117" s="392"/>
      <c r="AJ117" s="392"/>
      <c r="AK117" s="392"/>
      <c r="AL117" s="392"/>
      <c r="AM117" s="392"/>
      <c r="AN117" s="392"/>
      <c r="AO117" s="392"/>
      <c r="AP117" s="392"/>
      <c r="AQ117" s="392"/>
      <c r="AR117" s="392"/>
      <c r="AS117" s="392"/>
      <c r="AT117" s="392"/>
      <c r="AU117" s="392"/>
      <c r="AV117" s="392"/>
      <c r="AW117" s="392"/>
      <c r="AX117" s="392"/>
      <c r="AY117" s="392"/>
      <c r="AZ117" s="392"/>
      <c r="BA117" s="392"/>
      <c r="BB117" s="392"/>
      <c r="BC117" s="392"/>
      <c r="BD117" s="392"/>
      <c r="BE117" s="392"/>
      <c r="BF117" s="392"/>
      <c r="BG117" s="392"/>
      <c r="BH117" s="392"/>
      <c r="BI117" s="392"/>
      <c r="BJ117" s="392"/>
      <c r="BK117" s="392"/>
      <c r="BL117" s="821"/>
      <c r="BM117" s="392"/>
    </row>
    <row r="118" spans="2:65" ht="20.25" customHeight="1" x14ac:dyDescent="0.25">
      <c r="B118" s="614">
        <v>49</v>
      </c>
      <c r="C118" s="911" t="s">
        <v>1238</v>
      </c>
      <c r="D118" s="911"/>
      <c r="E118" s="911"/>
      <c r="F118" s="392"/>
      <c r="G118" s="392"/>
      <c r="H118" s="392"/>
      <c r="I118" s="392"/>
      <c r="J118" s="392"/>
      <c r="K118" s="392"/>
      <c r="L118" s="392"/>
      <c r="M118" s="392"/>
      <c r="N118" s="392"/>
      <c r="O118" s="392"/>
      <c r="P118" s="392"/>
      <c r="Q118" s="392"/>
      <c r="R118" s="392"/>
      <c r="S118" s="392"/>
      <c r="T118" s="392"/>
      <c r="U118" s="392"/>
      <c r="V118" s="392"/>
      <c r="W118" s="392"/>
      <c r="X118" s="392"/>
      <c r="Y118" s="392"/>
      <c r="Z118" s="392"/>
      <c r="AA118" s="392"/>
      <c r="AB118" s="392"/>
      <c r="AC118" s="392"/>
      <c r="AD118" s="392"/>
      <c r="AE118" s="392"/>
      <c r="AF118" s="392"/>
      <c r="AG118" s="392"/>
      <c r="AH118" s="392"/>
      <c r="AI118" s="392"/>
      <c r="AJ118" s="392"/>
      <c r="AK118" s="392"/>
      <c r="AL118" s="392"/>
      <c r="AM118" s="392"/>
      <c r="AN118" s="392"/>
      <c r="AO118" s="392"/>
      <c r="AP118" s="392"/>
      <c r="AQ118" s="392"/>
      <c r="AR118" s="392"/>
      <c r="AS118" s="392"/>
      <c r="AT118" s="392"/>
      <c r="AU118" s="392"/>
      <c r="AV118" s="392"/>
      <c r="AW118" s="392"/>
      <c r="AX118" s="392"/>
      <c r="AY118" s="392"/>
      <c r="AZ118" s="392"/>
      <c r="BA118" s="392"/>
      <c r="BB118" s="392"/>
      <c r="BC118" s="392"/>
      <c r="BD118" s="392"/>
      <c r="BE118" s="392"/>
      <c r="BF118" s="392"/>
      <c r="BG118" s="392"/>
      <c r="BH118" s="392"/>
      <c r="BI118" s="392"/>
      <c r="BJ118" s="392"/>
      <c r="BK118" s="392"/>
      <c r="BL118" s="821"/>
      <c r="BM118" s="392"/>
    </row>
    <row r="119" spans="2:65" x14ac:dyDescent="0.25">
      <c r="B119" s="614">
        <v>50</v>
      </c>
      <c r="C119" s="911" t="s">
        <v>1239</v>
      </c>
      <c r="D119" s="911"/>
      <c r="E119" s="911"/>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2"/>
      <c r="AJ119" s="392"/>
      <c r="AK119" s="392"/>
      <c r="AL119" s="392"/>
      <c r="AM119" s="392"/>
      <c r="AN119" s="392"/>
      <c r="AO119" s="392"/>
      <c r="AP119" s="392"/>
      <c r="AQ119" s="392"/>
      <c r="AR119" s="392"/>
      <c r="AS119" s="392"/>
      <c r="AT119" s="392"/>
      <c r="AU119" s="392"/>
      <c r="AV119" s="392"/>
      <c r="AW119" s="392"/>
      <c r="AX119" s="392"/>
      <c r="AY119" s="392"/>
      <c r="AZ119" s="392"/>
      <c r="BA119" s="392"/>
      <c r="BB119" s="392"/>
      <c r="BC119" s="392"/>
      <c r="BD119" s="392"/>
      <c r="BE119" s="392"/>
      <c r="BF119" s="392"/>
      <c r="BG119" s="392"/>
      <c r="BH119" s="392"/>
      <c r="BI119" s="392"/>
      <c r="BJ119" s="392"/>
      <c r="BK119" s="392"/>
      <c r="BL119" s="821"/>
      <c r="BM119" s="392"/>
    </row>
    <row r="120" spans="2:65" x14ac:dyDescent="0.25">
      <c r="B120" s="614">
        <v>51</v>
      </c>
      <c r="C120" s="911" t="s">
        <v>1240</v>
      </c>
      <c r="D120" s="911"/>
      <c r="E120" s="911"/>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2"/>
      <c r="AK120" s="392"/>
      <c r="AL120" s="392"/>
      <c r="AM120" s="392"/>
      <c r="AN120" s="392"/>
      <c r="AO120" s="392"/>
      <c r="AP120" s="392"/>
      <c r="AQ120" s="392"/>
      <c r="AR120" s="392"/>
      <c r="AS120" s="392"/>
      <c r="AT120" s="392"/>
      <c r="AU120" s="392"/>
      <c r="AV120" s="392"/>
      <c r="AW120" s="392"/>
      <c r="AX120" s="392"/>
      <c r="AY120" s="392"/>
      <c r="AZ120" s="392"/>
      <c r="BA120" s="392"/>
      <c r="BB120" s="392"/>
      <c r="BC120" s="392"/>
      <c r="BD120" s="392"/>
      <c r="BE120" s="392"/>
      <c r="BF120" s="392"/>
      <c r="BG120" s="392"/>
      <c r="BH120" s="392"/>
      <c r="BI120" s="392"/>
      <c r="BJ120" s="392"/>
      <c r="BK120" s="392"/>
      <c r="BL120" s="821"/>
      <c r="BM120" s="392"/>
    </row>
    <row r="121" spans="2:65" x14ac:dyDescent="0.25">
      <c r="B121" s="614">
        <v>52</v>
      </c>
      <c r="C121" s="911" t="s">
        <v>1241</v>
      </c>
      <c r="D121" s="911"/>
      <c r="E121" s="911"/>
      <c r="F121" s="392"/>
      <c r="G121" s="392"/>
      <c r="H121" s="392"/>
      <c r="I121" s="392"/>
      <c r="J121" s="392"/>
      <c r="K121" s="392"/>
      <c r="L121" s="392"/>
      <c r="M121" s="392"/>
      <c r="N121" s="392"/>
      <c r="O121" s="392"/>
      <c r="P121" s="392"/>
      <c r="Q121" s="392"/>
      <c r="R121" s="392"/>
      <c r="S121" s="392"/>
      <c r="T121" s="392"/>
      <c r="U121" s="392"/>
      <c r="V121" s="392"/>
      <c r="W121" s="392"/>
      <c r="X121" s="392"/>
      <c r="Y121" s="392"/>
      <c r="Z121" s="392"/>
      <c r="AA121" s="392"/>
      <c r="AB121" s="392"/>
      <c r="AC121" s="392"/>
      <c r="AD121" s="392"/>
      <c r="AE121" s="392"/>
      <c r="AF121" s="392"/>
      <c r="AG121" s="392"/>
      <c r="AH121" s="392"/>
      <c r="AI121" s="392"/>
      <c r="AJ121" s="392"/>
      <c r="AK121" s="392"/>
      <c r="AL121" s="392"/>
      <c r="AM121" s="392"/>
      <c r="AN121" s="392"/>
      <c r="AO121" s="392"/>
      <c r="AP121" s="392"/>
      <c r="AQ121" s="392"/>
      <c r="AR121" s="392"/>
      <c r="AS121" s="392"/>
      <c r="AT121" s="392"/>
      <c r="AU121" s="392"/>
      <c r="AV121" s="392"/>
      <c r="AW121" s="392"/>
      <c r="AX121" s="392"/>
      <c r="AY121" s="392"/>
      <c r="AZ121" s="392"/>
      <c r="BA121" s="392"/>
      <c r="BB121" s="392"/>
      <c r="BC121" s="392"/>
      <c r="BD121" s="392"/>
      <c r="BE121" s="392"/>
      <c r="BF121" s="392"/>
      <c r="BG121" s="392"/>
      <c r="BH121" s="392"/>
      <c r="BI121" s="392"/>
      <c r="BJ121" s="392"/>
      <c r="BK121" s="392"/>
      <c r="BL121" s="821"/>
      <c r="BM121" s="392"/>
    </row>
    <row r="122" spans="2:65" x14ac:dyDescent="0.25">
      <c r="B122" s="614">
        <v>53</v>
      </c>
      <c r="C122" s="911" t="s">
        <v>1242</v>
      </c>
      <c r="D122" s="911"/>
      <c r="E122" s="911"/>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2"/>
      <c r="AJ122" s="392"/>
      <c r="AK122" s="392"/>
      <c r="AL122" s="392"/>
      <c r="AM122" s="392"/>
      <c r="AN122" s="392"/>
      <c r="AO122" s="392"/>
      <c r="AP122" s="392"/>
      <c r="AQ122" s="392"/>
      <c r="AR122" s="392"/>
      <c r="AS122" s="392"/>
      <c r="AT122" s="392"/>
      <c r="AU122" s="392"/>
      <c r="AV122" s="392"/>
      <c r="AW122" s="392"/>
      <c r="AX122" s="392"/>
      <c r="AY122" s="392"/>
      <c r="AZ122" s="392"/>
      <c r="BA122" s="392"/>
      <c r="BB122" s="392"/>
      <c r="BC122" s="392"/>
      <c r="BD122" s="392"/>
      <c r="BE122" s="392"/>
      <c r="BF122" s="392"/>
      <c r="BG122" s="392"/>
      <c r="BH122" s="392"/>
      <c r="BI122" s="392"/>
      <c r="BJ122" s="392"/>
      <c r="BK122" s="392"/>
      <c r="BL122" s="821"/>
      <c r="BM122" s="392"/>
    </row>
    <row r="123" spans="2:65" x14ac:dyDescent="0.25">
      <c r="B123" s="614">
        <v>54</v>
      </c>
      <c r="C123" s="911" t="s">
        <v>1243</v>
      </c>
      <c r="D123" s="911"/>
      <c r="E123" s="911"/>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392"/>
      <c r="AC123" s="392"/>
      <c r="AD123" s="392"/>
      <c r="AE123" s="392"/>
      <c r="AF123" s="392"/>
      <c r="AG123" s="392"/>
      <c r="AH123" s="392"/>
      <c r="AI123" s="392"/>
      <c r="AJ123" s="392"/>
      <c r="AK123" s="392"/>
      <c r="AL123" s="392"/>
      <c r="AM123" s="392"/>
      <c r="AN123" s="392"/>
      <c r="AO123" s="392"/>
      <c r="AP123" s="392"/>
      <c r="AQ123" s="392"/>
      <c r="AR123" s="392"/>
      <c r="AS123" s="392"/>
      <c r="AT123" s="392"/>
      <c r="AU123" s="392"/>
      <c r="AV123" s="392"/>
      <c r="AW123" s="392"/>
      <c r="AX123" s="392"/>
      <c r="AY123" s="392"/>
      <c r="AZ123" s="392"/>
      <c r="BA123" s="392"/>
      <c r="BB123" s="392"/>
      <c r="BC123" s="392"/>
      <c r="BD123" s="392"/>
      <c r="BE123" s="392"/>
      <c r="BF123" s="392"/>
      <c r="BG123" s="392"/>
      <c r="BH123" s="392"/>
      <c r="BI123" s="392"/>
      <c r="BJ123" s="392"/>
      <c r="BK123" s="392"/>
      <c r="BL123" s="821"/>
      <c r="BM123" s="392"/>
    </row>
    <row r="124" spans="2:65" x14ac:dyDescent="0.25">
      <c r="B124" s="614">
        <v>55</v>
      </c>
      <c r="C124" s="911" t="s">
        <v>1244</v>
      </c>
      <c r="D124" s="911"/>
      <c r="E124" s="911"/>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392"/>
      <c r="AJ124" s="392"/>
      <c r="AK124" s="392"/>
      <c r="AL124" s="392"/>
      <c r="AM124" s="392"/>
      <c r="AN124" s="392"/>
      <c r="AO124" s="392"/>
      <c r="AP124" s="392"/>
      <c r="AQ124" s="392"/>
      <c r="AR124" s="392"/>
      <c r="AS124" s="392"/>
      <c r="AT124" s="392"/>
      <c r="AU124" s="392"/>
      <c r="AV124" s="392"/>
      <c r="AW124" s="392"/>
      <c r="AX124" s="392"/>
      <c r="AY124" s="392"/>
      <c r="AZ124" s="392"/>
      <c r="BA124" s="392"/>
      <c r="BB124" s="392"/>
      <c r="BC124" s="392"/>
      <c r="BD124" s="392"/>
      <c r="BE124" s="392"/>
      <c r="BF124" s="392"/>
      <c r="BG124" s="392"/>
      <c r="BH124" s="392"/>
      <c r="BI124" s="392"/>
      <c r="BJ124" s="392"/>
      <c r="BK124" s="392"/>
      <c r="BL124" s="821"/>
      <c r="BM124" s="392"/>
    </row>
    <row r="125" spans="2:65" x14ac:dyDescent="0.25">
      <c r="B125" s="614">
        <v>56</v>
      </c>
      <c r="C125" s="911" t="s">
        <v>1245</v>
      </c>
      <c r="D125" s="911"/>
      <c r="E125" s="911"/>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2"/>
      <c r="AT125" s="392"/>
      <c r="AU125" s="392"/>
      <c r="AV125" s="392"/>
      <c r="AW125" s="392"/>
      <c r="AX125" s="392"/>
      <c r="AY125" s="392"/>
      <c r="AZ125" s="392"/>
      <c r="BA125" s="392"/>
      <c r="BB125" s="392"/>
      <c r="BC125" s="392"/>
      <c r="BD125" s="392"/>
      <c r="BE125" s="392"/>
      <c r="BF125" s="392"/>
      <c r="BG125" s="392"/>
      <c r="BH125" s="392"/>
      <c r="BI125" s="392"/>
      <c r="BJ125" s="392"/>
      <c r="BK125" s="392"/>
      <c r="BL125" s="821"/>
      <c r="BM125" s="392"/>
    </row>
    <row r="126" spans="2:65" x14ac:dyDescent="0.25">
      <c r="B126" s="614">
        <v>57</v>
      </c>
      <c r="C126" s="911" t="s">
        <v>1246</v>
      </c>
      <c r="D126" s="911"/>
      <c r="E126" s="911"/>
      <c r="F126" s="392"/>
      <c r="G126" s="392"/>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2"/>
      <c r="AX126" s="392"/>
      <c r="AY126" s="392"/>
      <c r="AZ126" s="392"/>
      <c r="BA126" s="392"/>
      <c r="BB126" s="392"/>
      <c r="BC126" s="392"/>
      <c r="BD126" s="392"/>
      <c r="BE126" s="392"/>
      <c r="BF126" s="392"/>
      <c r="BG126" s="392"/>
      <c r="BH126" s="392"/>
      <c r="BI126" s="392"/>
      <c r="BJ126" s="392"/>
      <c r="BK126" s="392"/>
      <c r="BL126" s="821"/>
      <c r="BM126" s="392"/>
    </row>
    <row r="127" spans="2:65" x14ac:dyDescent="0.25">
      <c r="B127" s="614">
        <v>58</v>
      </c>
      <c r="C127" s="911" t="s">
        <v>1247</v>
      </c>
      <c r="D127" s="911"/>
      <c r="E127" s="911"/>
      <c r="F127" s="392"/>
      <c r="G127" s="392"/>
      <c r="H127" s="392"/>
      <c r="I127" s="392"/>
      <c r="J127" s="392"/>
      <c r="K127" s="392"/>
      <c r="L127" s="392"/>
      <c r="M127" s="392"/>
      <c r="N127" s="392"/>
      <c r="O127" s="392"/>
      <c r="P127" s="392"/>
      <c r="Q127" s="392"/>
      <c r="R127" s="392"/>
      <c r="S127" s="392"/>
      <c r="T127" s="392"/>
      <c r="U127" s="392"/>
      <c r="V127" s="392"/>
      <c r="W127" s="392"/>
      <c r="X127" s="392"/>
      <c r="Y127" s="392"/>
      <c r="Z127" s="392"/>
      <c r="AA127" s="392"/>
      <c r="AB127" s="392"/>
      <c r="AC127" s="392"/>
      <c r="AD127" s="392"/>
      <c r="AE127" s="392"/>
      <c r="AF127" s="392"/>
      <c r="AG127" s="392"/>
      <c r="AH127" s="392"/>
      <c r="AI127" s="392"/>
      <c r="AJ127" s="392"/>
      <c r="AK127" s="392"/>
      <c r="AL127" s="392"/>
      <c r="AM127" s="392"/>
      <c r="AN127" s="392"/>
      <c r="AO127" s="392"/>
      <c r="AP127" s="392"/>
      <c r="AQ127" s="392"/>
      <c r="AR127" s="392"/>
      <c r="AS127" s="392"/>
      <c r="AT127" s="392"/>
      <c r="AU127" s="392"/>
      <c r="AV127" s="392"/>
      <c r="AW127" s="392"/>
      <c r="AX127" s="392"/>
      <c r="AY127" s="392"/>
      <c r="AZ127" s="392"/>
      <c r="BA127" s="392"/>
      <c r="BB127" s="392"/>
      <c r="BC127" s="392"/>
      <c r="BD127" s="392"/>
      <c r="BE127" s="392"/>
      <c r="BF127" s="392"/>
      <c r="BG127" s="392"/>
      <c r="BH127" s="392"/>
      <c r="BI127" s="392"/>
      <c r="BJ127" s="392"/>
      <c r="BK127" s="392"/>
      <c r="BL127" s="821"/>
      <c r="BM127" s="392"/>
    </row>
    <row r="128" spans="2:65" x14ac:dyDescent="0.25">
      <c r="B128" s="614">
        <v>59</v>
      </c>
      <c r="C128" s="911" t="s">
        <v>1445</v>
      </c>
      <c r="D128" s="912"/>
      <c r="E128" s="912"/>
    </row>
    <row r="129" spans="2:5" x14ac:dyDescent="0.25">
      <c r="B129" s="614">
        <v>60</v>
      </c>
      <c r="C129" s="911" t="s">
        <v>1446</v>
      </c>
      <c r="D129" s="912"/>
      <c r="E129" s="912"/>
    </row>
    <row r="130" spans="2:5" x14ac:dyDescent="0.25">
      <c r="B130" s="614">
        <v>61</v>
      </c>
      <c r="C130" s="911" t="s">
        <v>1512</v>
      </c>
      <c r="D130" s="912"/>
      <c r="E130" s="912"/>
    </row>
  </sheetData>
  <mergeCells count="66">
    <mergeCell ref="C130:E130"/>
    <mergeCell ref="C128:E128"/>
    <mergeCell ref="C129:E129"/>
    <mergeCell ref="C127:E127"/>
    <mergeCell ref="C122:E122"/>
    <mergeCell ref="C123:E123"/>
    <mergeCell ref="C124:E124"/>
    <mergeCell ref="C125:E125"/>
    <mergeCell ref="C126:E126"/>
    <mergeCell ref="C117:E117"/>
    <mergeCell ref="C118:E118"/>
    <mergeCell ref="C119:E119"/>
    <mergeCell ref="C120:E120"/>
    <mergeCell ref="C121:E121"/>
    <mergeCell ref="C112:E112"/>
    <mergeCell ref="C113:E113"/>
    <mergeCell ref="C114:E114"/>
    <mergeCell ref="C115:E115"/>
    <mergeCell ref="C116:E116"/>
    <mergeCell ref="C107:E107"/>
    <mergeCell ref="C108:E108"/>
    <mergeCell ref="C109:E109"/>
    <mergeCell ref="C110:E110"/>
    <mergeCell ref="C111:E111"/>
    <mergeCell ref="C102:E102"/>
    <mergeCell ref="C103:E103"/>
    <mergeCell ref="C104:E104"/>
    <mergeCell ref="C105:E105"/>
    <mergeCell ref="C106:E106"/>
    <mergeCell ref="C97:E97"/>
    <mergeCell ref="C98:E98"/>
    <mergeCell ref="C99:E99"/>
    <mergeCell ref="C100:E100"/>
    <mergeCell ref="C101:E101"/>
    <mergeCell ref="C92:E92"/>
    <mergeCell ref="C93:E93"/>
    <mergeCell ref="C94:E94"/>
    <mergeCell ref="C95:E95"/>
    <mergeCell ref="C96:E96"/>
    <mergeCell ref="C87:E87"/>
    <mergeCell ref="C88:E88"/>
    <mergeCell ref="C89:E89"/>
    <mergeCell ref="C90:E90"/>
    <mergeCell ref="C91:E91"/>
    <mergeCell ref="C82:E82"/>
    <mergeCell ref="C83:E83"/>
    <mergeCell ref="C84:E84"/>
    <mergeCell ref="C85:E85"/>
    <mergeCell ref="C86:E86"/>
    <mergeCell ref="C77:E77"/>
    <mergeCell ref="C78:E78"/>
    <mergeCell ref="C79:E79"/>
    <mergeCell ref="C80:E80"/>
    <mergeCell ref="C81:E81"/>
    <mergeCell ref="C75:E75"/>
    <mergeCell ref="C76:E76"/>
    <mergeCell ref="A1:BP1"/>
    <mergeCell ref="B3:B6"/>
    <mergeCell ref="BM3:BM6"/>
    <mergeCell ref="D5:AH5"/>
    <mergeCell ref="D3:AH3"/>
    <mergeCell ref="C70:E70"/>
    <mergeCell ref="C71:E71"/>
    <mergeCell ref="C72:E72"/>
    <mergeCell ref="C73:E73"/>
    <mergeCell ref="C74:E74"/>
  </mergeCells>
  <pageMargins left="0.7" right="0.7" top="0.75" bottom="0.75" header="0.3" footer="0.3"/>
  <pageSetup orientation="portrait"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L60"/>
  <sheetViews>
    <sheetView workbookViewId="0">
      <pane xSplit="1" ySplit="2" topLeftCell="Z3" activePane="bottomRight" state="frozen"/>
      <selection pane="topRight" activeCell="B1" sqref="B1"/>
      <selection pane="bottomLeft" activeCell="A3" sqref="A3"/>
      <selection pane="bottomRight" activeCell="AA27" sqref="AA27"/>
    </sheetView>
  </sheetViews>
  <sheetFormatPr defaultColWidth="36.85546875" defaultRowHeight="12.75" customHeight="1" x14ac:dyDescent="0.25"/>
  <cols>
    <col min="1" max="1" width="18.42578125" style="103" customWidth="1"/>
    <col min="2" max="11" width="31.42578125" style="795" customWidth="1"/>
    <col min="12" max="28" width="36.85546875" style="795" customWidth="1"/>
    <col min="29" max="29" width="37" style="102" customWidth="1"/>
    <col min="30" max="36" width="36.85546875" style="102" customWidth="1"/>
    <col min="37" max="45" width="36.85546875" style="103" customWidth="1"/>
    <col min="46" max="46" width="37.140625" style="103" customWidth="1"/>
    <col min="47" max="48" width="36.85546875" style="103" customWidth="1"/>
    <col min="49" max="49" width="36.42578125" style="103" customWidth="1"/>
    <col min="50" max="51" width="36.85546875" style="103" customWidth="1"/>
    <col min="52" max="52" width="36.42578125" style="103" customWidth="1"/>
    <col min="53" max="53" width="37" style="103" customWidth="1"/>
    <col min="54" max="72" width="36.85546875" style="103" customWidth="1"/>
    <col min="73" max="73" width="37" style="103" customWidth="1"/>
    <col min="74" max="91" width="36.85546875" style="103" customWidth="1"/>
    <col min="92" max="92" width="36.42578125" style="103" customWidth="1"/>
    <col min="93" max="105" width="36.85546875" style="103" customWidth="1"/>
    <col min="106" max="106" width="36.42578125" style="103" customWidth="1"/>
    <col min="107" max="109" width="36.85546875" style="103" customWidth="1"/>
    <col min="110" max="110" width="36.42578125" style="103" customWidth="1"/>
    <col min="111" max="118" width="36.85546875" style="103" customWidth="1"/>
    <col min="119" max="119" width="36.42578125" style="103" customWidth="1"/>
    <col min="120" max="257" width="36.85546875" style="103"/>
    <col min="258" max="258" width="18.42578125" style="103" customWidth="1"/>
    <col min="259" max="267" width="31.42578125" style="103" customWidth="1"/>
    <col min="268" max="284" width="36.85546875" style="103" customWidth="1"/>
    <col min="285" max="285" width="37" style="103" customWidth="1"/>
    <col min="286" max="301" width="36.85546875" style="103" customWidth="1"/>
    <col min="302" max="302" width="37.140625" style="103" customWidth="1"/>
    <col min="303" max="304" width="36.85546875" style="103" customWidth="1"/>
    <col min="305" max="305" width="36.42578125" style="103" customWidth="1"/>
    <col min="306" max="307" width="36.85546875" style="103" customWidth="1"/>
    <col min="308" max="308" width="36.42578125" style="103" customWidth="1"/>
    <col min="309" max="309" width="37" style="103" customWidth="1"/>
    <col min="310" max="328" width="36.85546875" style="103" customWidth="1"/>
    <col min="329" max="329" width="37" style="103" customWidth="1"/>
    <col min="330" max="347" width="36.85546875" style="103" customWidth="1"/>
    <col min="348" max="348" width="36.42578125" style="103" customWidth="1"/>
    <col min="349" max="361" width="36.85546875" style="103" customWidth="1"/>
    <col min="362" max="362" width="36.42578125" style="103" customWidth="1"/>
    <col min="363" max="365" width="36.85546875" style="103" customWidth="1"/>
    <col min="366" max="366" width="36.42578125" style="103" customWidth="1"/>
    <col min="367" max="374" width="36.85546875" style="103" customWidth="1"/>
    <col min="375" max="375" width="36.42578125" style="103" customWidth="1"/>
    <col min="376" max="513" width="36.85546875" style="103"/>
    <col min="514" max="514" width="18.42578125" style="103" customWidth="1"/>
    <col min="515" max="523" width="31.42578125" style="103" customWidth="1"/>
    <col min="524" max="540" width="36.85546875" style="103" customWidth="1"/>
    <col min="541" max="541" width="37" style="103" customWidth="1"/>
    <col min="542" max="557" width="36.85546875" style="103" customWidth="1"/>
    <col min="558" max="558" width="37.140625" style="103" customWidth="1"/>
    <col min="559" max="560" width="36.85546875" style="103" customWidth="1"/>
    <col min="561" max="561" width="36.42578125" style="103" customWidth="1"/>
    <col min="562" max="563" width="36.85546875" style="103" customWidth="1"/>
    <col min="564" max="564" width="36.42578125" style="103" customWidth="1"/>
    <col min="565" max="565" width="37" style="103" customWidth="1"/>
    <col min="566" max="584" width="36.85546875" style="103" customWidth="1"/>
    <col min="585" max="585" width="37" style="103" customWidth="1"/>
    <col min="586" max="603" width="36.85546875" style="103" customWidth="1"/>
    <col min="604" max="604" width="36.42578125" style="103" customWidth="1"/>
    <col min="605" max="617" width="36.85546875" style="103" customWidth="1"/>
    <col min="618" max="618" width="36.42578125" style="103" customWidth="1"/>
    <col min="619" max="621" width="36.85546875" style="103" customWidth="1"/>
    <col min="622" max="622" width="36.42578125" style="103" customWidth="1"/>
    <col min="623" max="630" width="36.85546875" style="103" customWidth="1"/>
    <col min="631" max="631" width="36.42578125" style="103" customWidth="1"/>
    <col min="632" max="769" width="36.85546875" style="103"/>
    <col min="770" max="770" width="18.42578125" style="103" customWidth="1"/>
    <col min="771" max="779" width="31.42578125" style="103" customWidth="1"/>
    <col min="780" max="796" width="36.85546875" style="103" customWidth="1"/>
    <col min="797" max="797" width="37" style="103" customWidth="1"/>
    <col min="798" max="813" width="36.85546875" style="103" customWidth="1"/>
    <col min="814" max="814" width="37.140625" style="103" customWidth="1"/>
    <col min="815" max="816" width="36.85546875" style="103" customWidth="1"/>
    <col min="817" max="817" width="36.42578125" style="103" customWidth="1"/>
    <col min="818" max="819" width="36.85546875" style="103" customWidth="1"/>
    <col min="820" max="820" width="36.42578125" style="103" customWidth="1"/>
    <col min="821" max="821" width="37" style="103" customWidth="1"/>
    <col min="822" max="840" width="36.85546875" style="103" customWidth="1"/>
    <col min="841" max="841" width="37" style="103" customWidth="1"/>
    <col min="842" max="859" width="36.85546875" style="103" customWidth="1"/>
    <col min="860" max="860" width="36.42578125" style="103" customWidth="1"/>
    <col min="861" max="873" width="36.85546875" style="103" customWidth="1"/>
    <col min="874" max="874" width="36.42578125" style="103" customWidth="1"/>
    <col min="875" max="877" width="36.85546875" style="103" customWidth="1"/>
    <col min="878" max="878" width="36.42578125" style="103" customWidth="1"/>
    <col min="879" max="886" width="36.85546875" style="103" customWidth="1"/>
    <col min="887" max="887" width="36.42578125" style="103" customWidth="1"/>
    <col min="888" max="1025" width="36.85546875" style="103"/>
    <col min="1026" max="1026" width="18.42578125" style="103" customWidth="1"/>
    <col min="1027" max="1035" width="31.42578125" style="103" customWidth="1"/>
    <col min="1036" max="1052" width="36.85546875" style="103" customWidth="1"/>
    <col min="1053" max="1053" width="37" style="103" customWidth="1"/>
    <col min="1054" max="1069" width="36.85546875" style="103" customWidth="1"/>
    <col min="1070" max="1070" width="37.140625" style="103" customWidth="1"/>
    <col min="1071" max="1072" width="36.85546875" style="103" customWidth="1"/>
    <col min="1073" max="1073" width="36.42578125" style="103" customWidth="1"/>
    <col min="1074" max="1075" width="36.85546875" style="103" customWidth="1"/>
    <col min="1076" max="1076" width="36.42578125" style="103" customWidth="1"/>
    <col min="1077" max="1077" width="37" style="103" customWidth="1"/>
    <col min="1078" max="1096" width="36.85546875" style="103" customWidth="1"/>
    <col min="1097" max="1097" width="37" style="103" customWidth="1"/>
    <col min="1098" max="1115" width="36.85546875" style="103" customWidth="1"/>
    <col min="1116" max="1116" width="36.42578125" style="103" customWidth="1"/>
    <col min="1117" max="1129" width="36.85546875" style="103" customWidth="1"/>
    <col min="1130" max="1130" width="36.42578125" style="103" customWidth="1"/>
    <col min="1131" max="1133" width="36.85546875" style="103" customWidth="1"/>
    <col min="1134" max="1134" width="36.42578125" style="103" customWidth="1"/>
    <col min="1135" max="1142" width="36.85546875" style="103" customWidth="1"/>
    <col min="1143" max="1143" width="36.42578125" style="103" customWidth="1"/>
    <col min="1144" max="1281" width="36.85546875" style="103"/>
    <col min="1282" max="1282" width="18.42578125" style="103" customWidth="1"/>
    <col min="1283" max="1291" width="31.42578125" style="103" customWidth="1"/>
    <col min="1292" max="1308" width="36.85546875" style="103" customWidth="1"/>
    <col min="1309" max="1309" width="37" style="103" customWidth="1"/>
    <col min="1310" max="1325" width="36.85546875" style="103" customWidth="1"/>
    <col min="1326" max="1326" width="37.140625" style="103" customWidth="1"/>
    <col min="1327" max="1328" width="36.85546875" style="103" customWidth="1"/>
    <col min="1329" max="1329" width="36.42578125" style="103" customWidth="1"/>
    <col min="1330" max="1331" width="36.85546875" style="103" customWidth="1"/>
    <col min="1332" max="1332" width="36.42578125" style="103" customWidth="1"/>
    <col min="1333" max="1333" width="37" style="103" customWidth="1"/>
    <col min="1334" max="1352" width="36.85546875" style="103" customWidth="1"/>
    <col min="1353" max="1353" width="37" style="103" customWidth="1"/>
    <col min="1354" max="1371" width="36.85546875" style="103" customWidth="1"/>
    <col min="1372" max="1372" width="36.42578125" style="103" customWidth="1"/>
    <col min="1373" max="1385" width="36.85546875" style="103" customWidth="1"/>
    <col min="1386" max="1386" width="36.42578125" style="103" customWidth="1"/>
    <col min="1387" max="1389" width="36.85546875" style="103" customWidth="1"/>
    <col min="1390" max="1390" width="36.42578125" style="103" customWidth="1"/>
    <col min="1391" max="1398" width="36.85546875" style="103" customWidth="1"/>
    <col min="1399" max="1399" width="36.42578125" style="103" customWidth="1"/>
    <col min="1400" max="1537" width="36.85546875" style="103"/>
    <col min="1538" max="1538" width="18.42578125" style="103" customWidth="1"/>
    <col min="1539" max="1547" width="31.42578125" style="103" customWidth="1"/>
    <col min="1548" max="1564" width="36.85546875" style="103" customWidth="1"/>
    <col min="1565" max="1565" width="37" style="103" customWidth="1"/>
    <col min="1566" max="1581" width="36.85546875" style="103" customWidth="1"/>
    <col min="1582" max="1582" width="37.140625" style="103" customWidth="1"/>
    <col min="1583" max="1584" width="36.85546875" style="103" customWidth="1"/>
    <col min="1585" max="1585" width="36.42578125" style="103" customWidth="1"/>
    <col min="1586" max="1587" width="36.85546875" style="103" customWidth="1"/>
    <col min="1588" max="1588" width="36.42578125" style="103" customWidth="1"/>
    <col min="1589" max="1589" width="37" style="103" customWidth="1"/>
    <col min="1590" max="1608" width="36.85546875" style="103" customWidth="1"/>
    <col min="1609" max="1609" width="37" style="103" customWidth="1"/>
    <col min="1610" max="1627" width="36.85546875" style="103" customWidth="1"/>
    <col min="1628" max="1628" width="36.42578125" style="103" customWidth="1"/>
    <col min="1629" max="1641" width="36.85546875" style="103" customWidth="1"/>
    <col min="1642" max="1642" width="36.42578125" style="103" customWidth="1"/>
    <col min="1643" max="1645" width="36.85546875" style="103" customWidth="1"/>
    <col min="1646" max="1646" width="36.42578125" style="103" customWidth="1"/>
    <col min="1647" max="1654" width="36.85546875" style="103" customWidth="1"/>
    <col min="1655" max="1655" width="36.42578125" style="103" customWidth="1"/>
    <col min="1656" max="1793" width="36.85546875" style="103"/>
    <col min="1794" max="1794" width="18.42578125" style="103" customWidth="1"/>
    <col min="1795" max="1803" width="31.42578125" style="103" customWidth="1"/>
    <col min="1804" max="1820" width="36.85546875" style="103" customWidth="1"/>
    <col min="1821" max="1821" width="37" style="103" customWidth="1"/>
    <col min="1822" max="1837" width="36.85546875" style="103" customWidth="1"/>
    <col min="1838" max="1838" width="37.140625" style="103" customWidth="1"/>
    <col min="1839" max="1840" width="36.85546875" style="103" customWidth="1"/>
    <col min="1841" max="1841" width="36.42578125" style="103" customWidth="1"/>
    <col min="1842" max="1843" width="36.85546875" style="103" customWidth="1"/>
    <col min="1844" max="1844" width="36.42578125" style="103" customWidth="1"/>
    <col min="1845" max="1845" width="37" style="103" customWidth="1"/>
    <col min="1846" max="1864" width="36.85546875" style="103" customWidth="1"/>
    <col min="1865" max="1865" width="37" style="103" customWidth="1"/>
    <col min="1866" max="1883" width="36.85546875" style="103" customWidth="1"/>
    <col min="1884" max="1884" width="36.42578125" style="103" customWidth="1"/>
    <col min="1885" max="1897" width="36.85546875" style="103" customWidth="1"/>
    <col min="1898" max="1898" width="36.42578125" style="103" customWidth="1"/>
    <col min="1899" max="1901" width="36.85546875" style="103" customWidth="1"/>
    <col min="1902" max="1902" width="36.42578125" style="103" customWidth="1"/>
    <col min="1903" max="1910" width="36.85546875" style="103" customWidth="1"/>
    <col min="1911" max="1911" width="36.42578125" style="103" customWidth="1"/>
    <col min="1912" max="2049" width="36.85546875" style="103"/>
    <col min="2050" max="2050" width="18.42578125" style="103" customWidth="1"/>
    <col min="2051" max="2059" width="31.42578125" style="103" customWidth="1"/>
    <col min="2060" max="2076" width="36.85546875" style="103" customWidth="1"/>
    <col min="2077" max="2077" width="37" style="103" customWidth="1"/>
    <col min="2078" max="2093" width="36.85546875" style="103" customWidth="1"/>
    <col min="2094" max="2094" width="37.140625" style="103" customWidth="1"/>
    <col min="2095" max="2096" width="36.85546875" style="103" customWidth="1"/>
    <col min="2097" max="2097" width="36.42578125" style="103" customWidth="1"/>
    <col min="2098" max="2099" width="36.85546875" style="103" customWidth="1"/>
    <col min="2100" max="2100" width="36.42578125" style="103" customWidth="1"/>
    <col min="2101" max="2101" width="37" style="103" customWidth="1"/>
    <col min="2102" max="2120" width="36.85546875" style="103" customWidth="1"/>
    <col min="2121" max="2121" width="37" style="103" customWidth="1"/>
    <col min="2122" max="2139" width="36.85546875" style="103" customWidth="1"/>
    <col min="2140" max="2140" width="36.42578125" style="103" customWidth="1"/>
    <col min="2141" max="2153" width="36.85546875" style="103" customWidth="1"/>
    <col min="2154" max="2154" width="36.42578125" style="103" customWidth="1"/>
    <col min="2155" max="2157" width="36.85546875" style="103" customWidth="1"/>
    <col min="2158" max="2158" width="36.42578125" style="103" customWidth="1"/>
    <col min="2159" max="2166" width="36.85546875" style="103" customWidth="1"/>
    <col min="2167" max="2167" width="36.42578125" style="103" customWidth="1"/>
    <col min="2168" max="2305" width="36.85546875" style="103"/>
    <col min="2306" max="2306" width="18.42578125" style="103" customWidth="1"/>
    <col min="2307" max="2315" width="31.42578125" style="103" customWidth="1"/>
    <col min="2316" max="2332" width="36.85546875" style="103" customWidth="1"/>
    <col min="2333" max="2333" width="37" style="103" customWidth="1"/>
    <col min="2334" max="2349" width="36.85546875" style="103" customWidth="1"/>
    <col min="2350" max="2350" width="37.140625" style="103" customWidth="1"/>
    <col min="2351" max="2352" width="36.85546875" style="103" customWidth="1"/>
    <col min="2353" max="2353" width="36.42578125" style="103" customWidth="1"/>
    <col min="2354" max="2355" width="36.85546875" style="103" customWidth="1"/>
    <col min="2356" max="2356" width="36.42578125" style="103" customWidth="1"/>
    <col min="2357" max="2357" width="37" style="103" customWidth="1"/>
    <col min="2358" max="2376" width="36.85546875" style="103" customWidth="1"/>
    <col min="2377" max="2377" width="37" style="103" customWidth="1"/>
    <col min="2378" max="2395" width="36.85546875" style="103" customWidth="1"/>
    <col min="2396" max="2396" width="36.42578125" style="103" customWidth="1"/>
    <col min="2397" max="2409" width="36.85546875" style="103" customWidth="1"/>
    <col min="2410" max="2410" width="36.42578125" style="103" customWidth="1"/>
    <col min="2411" max="2413" width="36.85546875" style="103" customWidth="1"/>
    <col min="2414" max="2414" width="36.42578125" style="103" customWidth="1"/>
    <col min="2415" max="2422" width="36.85546875" style="103" customWidth="1"/>
    <col min="2423" max="2423" width="36.42578125" style="103" customWidth="1"/>
    <col min="2424" max="2561" width="36.85546875" style="103"/>
    <col min="2562" max="2562" width="18.42578125" style="103" customWidth="1"/>
    <col min="2563" max="2571" width="31.42578125" style="103" customWidth="1"/>
    <col min="2572" max="2588" width="36.85546875" style="103" customWidth="1"/>
    <col min="2589" max="2589" width="37" style="103" customWidth="1"/>
    <col min="2590" max="2605" width="36.85546875" style="103" customWidth="1"/>
    <col min="2606" max="2606" width="37.140625" style="103" customWidth="1"/>
    <col min="2607" max="2608" width="36.85546875" style="103" customWidth="1"/>
    <col min="2609" max="2609" width="36.42578125" style="103" customWidth="1"/>
    <col min="2610" max="2611" width="36.85546875" style="103" customWidth="1"/>
    <col min="2612" max="2612" width="36.42578125" style="103" customWidth="1"/>
    <col min="2613" max="2613" width="37" style="103" customWidth="1"/>
    <col min="2614" max="2632" width="36.85546875" style="103" customWidth="1"/>
    <col min="2633" max="2633" width="37" style="103" customWidth="1"/>
    <col min="2634" max="2651" width="36.85546875" style="103" customWidth="1"/>
    <col min="2652" max="2652" width="36.42578125" style="103" customWidth="1"/>
    <col min="2653" max="2665" width="36.85546875" style="103" customWidth="1"/>
    <col min="2666" max="2666" width="36.42578125" style="103" customWidth="1"/>
    <col min="2667" max="2669" width="36.85546875" style="103" customWidth="1"/>
    <col min="2670" max="2670" width="36.42578125" style="103" customWidth="1"/>
    <col min="2671" max="2678" width="36.85546875" style="103" customWidth="1"/>
    <col min="2679" max="2679" width="36.42578125" style="103" customWidth="1"/>
    <col min="2680" max="2817" width="36.85546875" style="103"/>
    <col min="2818" max="2818" width="18.42578125" style="103" customWidth="1"/>
    <col min="2819" max="2827" width="31.42578125" style="103" customWidth="1"/>
    <col min="2828" max="2844" width="36.85546875" style="103" customWidth="1"/>
    <col min="2845" max="2845" width="37" style="103" customWidth="1"/>
    <col min="2846" max="2861" width="36.85546875" style="103" customWidth="1"/>
    <col min="2862" max="2862" width="37.140625" style="103" customWidth="1"/>
    <col min="2863" max="2864" width="36.85546875" style="103" customWidth="1"/>
    <col min="2865" max="2865" width="36.42578125" style="103" customWidth="1"/>
    <col min="2866" max="2867" width="36.85546875" style="103" customWidth="1"/>
    <col min="2868" max="2868" width="36.42578125" style="103" customWidth="1"/>
    <col min="2869" max="2869" width="37" style="103" customWidth="1"/>
    <col min="2870" max="2888" width="36.85546875" style="103" customWidth="1"/>
    <col min="2889" max="2889" width="37" style="103" customWidth="1"/>
    <col min="2890" max="2907" width="36.85546875" style="103" customWidth="1"/>
    <col min="2908" max="2908" width="36.42578125" style="103" customWidth="1"/>
    <col min="2909" max="2921" width="36.85546875" style="103" customWidth="1"/>
    <col min="2922" max="2922" width="36.42578125" style="103" customWidth="1"/>
    <col min="2923" max="2925" width="36.85546875" style="103" customWidth="1"/>
    <col min="2926" max="2926" width="36.42578125" style="103" customWidth="1"/>
    <col min="2927" max="2934" width="36.85546875" style="103" customWidth="1"/>
    <col min="2935" max="2935" width="36.42578125" style="103" customWidth="1"/>
    <col min="2936" max="3073" width="36.85546875" style="103"/>
    <col min="3074" max="3074" width="18.42578125" style="103" customWidth="1"/>
    <col min="3075" max="3083" width="31.42578125" style="103" customWidth="1"/>
    <col min="3084" max="3100" width="36.85546875" style="103" customWidth="1"/>
    <col min="3101" max="3101" width="37" style="103" customWidth="1"/>
    <col min="3102" max="3117" width="36.85546875" style="103" customWidth="1"/>
    <col min="3118" max="3118" width="37.140625" style="103" customWidth="1"/>
    <col min="3119" max="3120" width="36.85546875" style="103" customWidth="1"/>
    <col min="3121" max="3121" width="36.42578125" style="103" customWidth="1"/>
    <col min="3122" max="3123" width="36.85546875" style="103" customWidth="1"/>
    <col min="3124" max="3124" width="36.42578125" style="103" customWidth="1"/>
    <col min="3125" max="3125" width="37" style="103" customWidth="1"/>
    <col min="3126" max="3144" width="36.85546875" style="103" customWidth="1"/>
    <col min="3145" max="3145" width="37" style="103" customWidth="1"/>
    <col min="3146" max="3163" width="36.85546875" style="103" customWidth="1"/>
    <col min="3164" max="3164" width="36.42578125" style="103" customWidth="1"/>
    <col min="3165" max="3177" width="36.85546875" style="103" customWidth="1"/>
    <col min="3178" max="3178" width="36.42578125" style="103" customWidth="1"/>
    <col min="3179" max="3181" width="36.85546875" style="103" customWidth="1"/>
    <col min="3182" max="3182" width="36.42578125" style="103" customWidth="1"/>
    <col min="3183" max="3190" width="36.85546875" style="103" customWidth="1"/>
    <col min="3191" max="3191" width="36.42578125" style="103" customWidth="1"/>
    <col min="3192" max="3329" width="36.85546875" style="103"/>
    <col min="3330" max="3330" width="18.42578125" style="103" customWidth="1"/>
    <col min="3331" max="3339" width="31.42578125" style="103" customWidth="1"/>
    <col min="3340" max="3356" width="36.85546875" style="103" customWidth="1"/>
    <col min="3357" max="3357" width="37" style="103" customWidth="1"/>
    <col min="3358" max="3373" width="36.85546875" style="103" customWidth="1"/>
    <col min="3374" max="3374" width="37.140625" style="103" customWidth="1"/>
    <col min="3375" max="3376" width="36.85546875" style="103" customWidth="1"/>
    <col min="3377" max="3377" width="36.42578125" style="103" customWidth="1"/>
    <col min="3378" max="3379" width="36.85546875" style="103" customWidth="1"/>
    <col min="3380" max="3380" width="36.42578125" style="103" customWidth="1"/>
    <col min="3381" max="3381" width="37" style="103" customWidth="1"/>
    <col min="3382" max="3400" width="36.85546875" style="103" customWidth="1"/>
    <col min="3401" max="3401" width="37" style="103" customWidth="1"/>
    <col min="3402" max="3419" width="36.85546875" style="103" customWidth="1"/>
    <col min="3420" max="3420" width="36.42578125" style="103" customWidth="1"/>
    <col min="3421" max="3433" width="36.85546875" style="103" customWidth="1"/>
    <col min="3434" max="3434" width="36.42578125" style="103" customWidth="1"/>
    <col min="3435" max="3437" width="36.85546875" style="103" customWidth="1"/>
    <col min="3438" max="3438" width="36.42578125" style="103" customWidth="1"/>
    <col min="3439" max="3446" width="36.85546875" style="103" customWidth="1"/>
    <col min="3447" max="3447" width="36.42578125" style="103" customWidth="1"/>
    <col min="3448" max="3585" width="36.85546875" style="103"/>
    <col min="3586" max="3586" width="18.42578125" style="103" customWidth="1"/>
    <col min="3587" max="3595" width="31.42578125" style="103" customWidth="1"/>
    <col min="3596" max="3612" width="36.85546875" style="103" customWidth="1"/>
    <col min="3613" max="3613" width="37" style="103" customWidth="1"/>
    <col min="3614" max="3629" width="36.85546875" style="103" customWidth="1"/>
    <col min="3630" max="3630" width="37.140625" style="103" customWidth="1"/>
    <col min="3631" max="3632" width="36.85546875" style="103" customWidth="1"/>
    <col min="3633" max="3633" width="36.42578125" style="103" customWidth="1"/>
    <col min="3634" max="3635" width="36.85546875" style="103" customWidth="1"/>
    <col min="3636" max="3636" width="36.42578125" style="103" customWidth="1"/>
    <col min="3637" max="3637" width="37" style="103" customWidth="1"/>
    <col min="3638" max="3656" width="36.85546875" style="103" customWidth="1"/>
    <col min="3657" max="3657" width="37" style="103" customWidth="1"/>
    <col min="3658" max="3675" width="36.85546875" style="103" customWidth="1"/>
    <col min="3676" max="3676" width="36.42578125" style="103" customWidth="1"/>
    <col min="3677" max="3689" width="36.85546875" style="103" customWidth="1"/>
    <col min="3690" max="3690" width="36.42578125" style="103" customWidth="1"/>
    <col min="3691" max="3693" width="36.85546875" style="103" customWidth="1"/>
    <col min="3694" max="3694" width="36.42578125" style="103" customWidth="1"/>
    <col min="3695" max="3702" width="36.85546875" style="103" customWidth="1"/>
    <col min="3703" max="3703" width="36.42578125" style="103" customWidth="1"/>
    <col min="3704" max="3841" width="36.85546875" style="103"/>
    <col min="3842" max="3842" width="18.42578125" style="103" customWidth="1"/>
    <col min="3843" max="3851" width="31.42578125" style="103" customWidth="1"/>
    <col min="3852" max="3868" width="36.85546875" style="103" customWidth="1"/>
    <col min="3869" max="3869" width="37" style="103" customWidth="1"/>
    <col min="3870" max="3885" width="36.85546875" style="103" customWidth="1"/>
    <col min="3886" max="3886" width="37.140625" style="103" customWidth="1"/>
    <col min="3887" max="3888" width="36.85546875" style="103" customWidth="1"/>
    <col min="3889" max="3889" width="36.42578125" style="103" customWidth="1"/>
    <col min="3890" max="3891" width="36.85546875" style="103" customWidth="1"/>
    <col min="3892" max="3892" width="36.42578125" style="103" customWidth="1"/>
    <col min="3893" max="3893" width="37" style="103" customWidth="1"/>
    <col min="3894" max="3912" width="36.85546875" style="103" customWidth="1"/>
    <col min="3913" max="3913" width="37" style="103" customWidth="1"/>
    <col min="3914" max="3931" width="36.85546875" style="103" customWidth="1"/>
    <col min="3932" max="3932" width="36.42578125" style="103" customWidth="1"/>
    <col min="3933" max="3945" width="36.85546875" style="103" customWidth="1"/>
    <col min="3946" max="3946" width="36.42578125" style="103" customWidth="1"/>
    <col min="3947" max="3949" width="36.85546875" style="103" customWidth="1"/>
    <col min="3950" max="3950" width="36.42578125" style="103" customWidth="1"/>
    <col min="3951" max="3958" width="36.85546875" style="103" customWidth="1"/>
    <col min="3959" max="3959" width="36.42578125" style="103" customWidth="1"/>
    <col min="3960" max="4097" width="36.85546875" style="103"/>
    <col min="4098" max="4098" width="18.42578125" style="103" customWidth="1"/>
    <col min="4099" max="4107" width="31.42578125" style="103" customWidth="1"/>
    <col min="4108" max="4124" width="36.85546875" style="103" customWidth="1"/>
    <col min="4125" max="4125" width="37" style="103" customWidth="1"/>
    <col min="4126" max="4141" width="36.85546875" style="103" customWidth="1"/>
    <col min="4142" max="4142" width="37.140625" style="103" customWidth="1"/>
    <col min="4143" max="4144" width="36.85546875" style="103" customWidth="1"/>
    <col min="4145" max="4145" width="36.42578125" style="103" customWidth="1"/>
    <col min="4146" max="4147" width="36.85546875" style="103" customWidth="1"/>
    <col min="4148" max="4148" width="36.42578125" style="103" customWidth="1"/>
    <col min="4149" max="4149" width="37" style="103" customWidth="1"/>
    <col min="4150" max="4168" width="36.85546875" style="103" customWidth="1"/>
    <col min="4169" max="4169" width="37" style="103" customWidth="1"/>
    <col min="4170" max="4187" width="36.85546875" style="103" customWidth="1"/>
    <col min="4188" max="4188" width="36.42578125" style="103" customWidth="1"/>
    <col min="4189" max="4201" width="36.85546875" style="103" customWidth="1"/>
    <col min="4202" max="4202" width="36.42578125" style="103" customWidth="1"/>
    <col min="4203" max="4205" width="36.85546875" style="103" customWidth="1"/>
    <col min="4206" max="4206" width="36.42578125" style="103" customWidth="1"/>
    <col min="4207" max="4214" width="36.85546875" style="103" customWidth="1"/>
    <col min="4215" max="4215" width="36.42578125" style="103" customWidth="1"/>
    <col min="4216" max="4353" width="36.85546875" style="103"/>
    <col min="4354" max="4354" width="18.42578125" style="103" customWidth="1"/>
    <col min="4355" max="4363" width="31.42578125" style="103" customWidth="1"/>
    <col min="4364" max="4380" width="36.85546875" style="103" customWidth="1"/>
    <col min="4381" max="4381" width="37" style="103" customWidth="1"/>
    <col min="4382" max="4397" width="36.85546875" style="103" customWidth="1"/>
    <col min="4398" max="4398" width="37.140625" style="103" customWidth="1"/>
    <col min="4399" max="4400" width="36.85546875" style="103" customWidth="1"/>
    <col min="4401" max="4401" width="36.42578125" style="103" customWidth="1"/>
    <col min="4402" max="4403" width="36.85546875" style="103" customWidth="1"/>
    <col min="4404" max="4404" width="36.42578125" style="103" customWidth="1"/>
    <col min="4405" max="4405" width="37" style="103" customWidth="1"/>
    <col min="4406" max="4424" width="36.85546875" style="103" customWidth="1"/>
    <col min="4425" max="4425" width="37" style="103" customWidth="1"/>
    <col min="4426" max="4443" width="36.85546875" style="103" customWidth="1"/>
    <col min="4444" max="4444" width="36.42578125" style="103" customWidth="1"/>
    <col min="4445" max="4457" width="36.85546875" style="103" customWidth="1"/>
    <col min="4458" max="4458" width="36.42578125" style="103" customWidth="1"/>
    <col min="4459" max="4461" width="36.85546875" style="103" customWidth="1"/>
    <col min="4462" max="4462" width="36.42578125" style="103" customWidth="1"/>
    <col min="4463" max="4470" width="36.85546875" style="103" customWidth="1"/>
    <col min="4471" max="4471" width="36.42578125" style="103" customWidth="1"/>
    <col min="4472" max="4609" width="36.85546875" style="103"/>
    <col min="4610" max="4610" width="18.42578125" style="103" customWidth="1"/>
    <col min="4611" max="4619" width="31.42578125" style="103" customWidth="1"/>
    <col min="4620" max="4636" width="36.85546875" style="103" customWidth="1"/>
    <col min="4637" max="4637" width="37" style="103" customWidth="1"/>
    <col min="4638" max="4653" width="36.85546875" style="103" customWidth="1"/>
    <col min="4654" max="4654" width="37.140625" style="103" customWidth="1"/>
    <col min="4655" max="4656" width="36.85546875" style="103" customWidth="1"/>
    <col min="4657" max="4657" width="36.42578125" style="103" customWidth="1"/>
    <col min="4658" max="4659" width="36.85546875" style="103" customWidth="1"/>
    <col min="4660" max="4660" width="36.42578125" style="103" customWidth="1"/>
    <col min="4661" max="4661" width="37" style="103" customWidth="1"/>
    <col min="4662" max="4680" width="36.85546875" style="103" customWidth="1"/>
    <col min="4681" max="4681" width="37" style="103" customWidth="1"/>
    <col min="4682" max="4699" width="36.85546875" style="103" customWidth="1"/>
    <col min="4700" max="4700" width="36.42578125" style="103" customWidth="1"/>
    <col min="4701" max="4713" width="36.85546875" style="103" customWidth="1"/>
    <col min="4714" max="4714" width="36.42578125" style="103" customWidth="1"/>
    <col min="4715" max="4717" width="36.85546875" style="103" customWidth="1"/>
    <col min="4718" max="4718" width="36.42578125" style="103" customWidth="1"/>
    <col min="4719" max="4726" width="36.85546875" style="103" customWidth="1"/>
    <col min="4727" max="4727" width="36.42578125" style="103" customWidth="1"/>
    <col min="4728" max="4865" width="36.85546875" style="103"/>
    <col min="4866" max="4866" width="18.42578125" style="103" customWidth="1"/>
    <col min="4867" max="4875" width="31.42578125" style="103" customWidth="1"/>
    <col min="4876" max="4892" width="36.85546875" style="103" customWidth="1"/>
    <col min="4893" max="4893" width="37" style="103" customWidth="1"/>
    <col min="4894" max="4909" width="36.85546875" style="103" customWidth="1"/>
    <col min="4910" max="4910" width="37.140625" style="103" customWidth="1"/>
    <col min="4911" max="4912" width="36.85546875" style="103" customWidth="1"/>
    <col min="4913" max="4913" width="36.42578125" style="103" customWidth="1"/>
    <col min="4914" max="4915" width="36.85546875" style="103" customWidth="1"/>
    <col min="4916" max="4916" width="36.42578125" style="103" customWidth="1"/>
    <col min="4917" max="4917" width="37" style="103" customWidth="1"/>
    <col min="4918" max="4936" width="36.85546875" style="103" customWidth="1"/>
    <col min="4937" max="4937" width="37" style="103" customWidth="1"/>
    <col min="4938" max="4955" width="36.85546875" style="103" customWidth="1"/>
    <col min="4956" max="4956" width="36.42578125" style="103" customWidth="1"/>
    <col min="4957" max="4969" width="36.85546875" style="103" customWidth="1"/>
    <col min="4970" max="4970" width="36.42578125" style="103" customWidth="1"/>
    <col min="4971" max="4973" width="36.85546875" style="103" customWidth="1"/>
    <col min="4974" max="4974" width="36.42578125" style="103" customWidth="1"/>
    <col min="4975" max="4982" width="36.85546875" style="103" customWidth="1"/>
    <col min="4983" max="4983" width="36.42578125" style="103" customWidth="1"/>
    <col min="4984" max="5121" width="36.85546875" style="103"/>
    <col min="5122" max="5122" width="18.42578125" style="103" customWidth="1"/>
    <col min="5123" max="5131" width="31.42578125" style="103" customWidth="1"/>
    <col min="5132" max="5148" width="36.85546875" style="103" customWidth="1"/>
    <col min="5149" max="5149" width="37" style="103" customWidth="1"/>
    <col min="5150" max="5165" width="36.85546875" style="103" customWidth="1"/>
    <col min="5166" max="5166" width="37.140625" style="103" customWidth="1"/>
    <col min="5167" max="5168" width="36.85546875" style="103" customWidth="1"/>
    <col min="5169" max="5169" width="36.42578125" style="103" customWidth="1"/>
    <col min="5170" max="5171" width="36.85546875" style="103" customWidth="1"/>
    <col min="5172" max="5172" width="36.42578125" style="103" customWidth="1"/>
    <col min="5173" max="5173" width="37" style="103" customWidth="1"/>
    <col min="5174" max="5192" width="36.85546875" style="103" customWidth="1"/>
    <col min="5193" max="5193" width="37" style="103" customWidth="1"/>
    <col min="5194" max="5211" width="36.85546875" style="103" customWidth="1"/>
    <col min="5212" max="5212" width="36.42578125" style="103" customWidth="1"/>
    <col min="5213" max="5225" width="36.85546875" style="103" customWidth="1"/>
    <col min="5226" max="5226" width="36.42578125" style="103" customWidth="1"/>
    <col min="5227" max="5229" width="36.85546875" style="103" customWidth="1"/>
    <col min="5230" max="5230" width="36.42578125" style="103" customWidth="1"/>
    <col min="5231" max="5238" width="36.85546875" style="103" customWidth="1"/>
    <col min="5239" max="5239" width="36.42578125" style="103" customWidth="1"/>
    <col min="5240" max="5377" width="36.85546875" style="103"/>
    <col min="5378" max="5378" width="18.42578125" style="103" customWidth="1"/>
    <col min="5379" max="5387" width="31.42578125" style="103" customWidth="1"/>
    <col min="5388" max="5404" width="36.85546875" style="103" customWidth="1"/>
    <col min="5405" max="5405" width="37" style="103" customWidth="1"/>
    <col min="5406" max="5421" width="36.85546875" style="103" customWidth="1"/>
    <col min="5422" max="5422" width="37.140625" style="103" customWidth="1"/>
    <col min="5423" max="5424" width="36.85546875" style="103" customWidth="1"/>
    <col min="5425" max="5425" width="36.42578125" style="103" customWidth="1"/>
    <col min="5426" max="5427" width="36.85546875" style="103" customWidth="1"/>
    <col min="5428" max="5428" width="36.42578125" style="103" customWidth="1"/>
    <col min="5429" max="5429" width="37" style="103" customWidth="1"/>
    <col min="5430" max="5448" width="36.85546875" style="103" customWidth="1"/>
    <col min="5449" max="5449" width="37" style="103" customWidth="1"/>
    <col min="5450" max="5467" width="36.85546875" style="103" customWidth="1"/>
    <col min="5468" max="5468" width="36.42578125" style="103" customWidth="1"/>
    <col min="5469" max="5481" width="36.85546875" style="103" customWidth="1"/>
    <col min="5482" max="5482" width="36.42578125" style="103" customWidth="1"/>
    <col min="5483" max="5485" width="36.85546875" style="103" customWidth="1"/>
    <col min="5486" max="5486" width="36.42578125" style="103" customWidth="1"/>
    <col min="5487" max="5494" width="36.85546875" style="103" customWidth="1"/>
    <col min="5495" max="5495" width="36.42578125" style="103" customWidth="1"/>
    <col min="5496" max="5633" width="36.85546875" style="103"/>
    <col min="5634" max="5634" width="18.42578125" style="103" customWidth="1"/>
    <col min="5635" max="5643" width="31.42578125" style="103" customWidth="1"/>
    <col min="5644" max="5660" width="36.85546875" style="103" customWidth="1"/>
    <col min="5661" max="5661" width="37" style="103" customWidth="1"/>
    <col min="5662" max="5677" width="36.85546875" style="103" customWidth="1"/>
    <col min="5678" max="5678" width="37.140625" style="103" customWidth="1"/>
    <col min="5679" max="5680" width="36.85546875" style="103" customWidth="1"/>
    <col min="5681" max="5681" width="36.42578125" style="103" customWidth="1"/>
    <col min="5682" max="5683" width="36.85546875" style="103" customWidth="1"/>
    <col min="5684" max="5684" width="36.42578125" style="103" customWidth="1"/>
    <col min="5685" max="5685" width="37" style="103" customWidth="1"/>
    <col min="5686" max="5704" width="36.85546875" style="103" customWidth="1"/>
    <col min="5705" max="5705" width="37" style="103" customWidth="1"/>
    <col min="5706" max="5723" width="36.85546875" style="103" customWidth="1"/>
    <col min="5724" max="5724" width="36.42578125" style="103" customWidth="1"/>
    <col min="5725" max="5737" width="36.85546875" style="103" customWidth="1"/>
    <col min="5738" max="5738" width="36.42578125" style="103" customWidth="1"/>
    <col min="5739" max="5741" width="36.85546875" style="103" customWidth="1"/>
    <col min="5742" max="5742" width="36.42578125" style="103" customWidth="1"/>
    <col min="5743" max="5750" width="36.85546875" style="103" customWidth="1"/>
    <col min="5751" max="5751" width="36.42578125" style="103" customWidth="1"/>
    <col min="5752" max="5889" width="36.85546875" style="103"/>
    <col min="5890" max="5890" width="18.42578125" style="103" customWidth="1"/>
    <col min="5891" max="5899" width="31.42578125" style="103" customWidth="1"/>
    <col min="5900" max="5916" width="36.85546875" style="103" customWidth="1"/>
    <col min="5917" max="5917" width="37" style="103" customWidth="1"/>
    <col min="5918" max="5933" width="36.85546875" style="103" customWidth="1"/>
    <col min="5934" max="5934" width="37.140625" style="103" customWidth="1"/>
    <col min="5935" max="5936" width="36.85546875" style="103" customWidth="1"/>
    <col min="5937" max="5937" width="36.42578125" style="103" customWidth="1"/>
    <col min="5938" max="5939" width="36.85546875" style="103" customWidth="1"/>
    <col min="5940" max="5940" width="36.42578125" style="103" customWidth="1"/>
    <col min="5941" max="5941" width="37" style="103" customWidth="1"/>
    <col min="5942" max="5960" width="36.85546875" style="103" customWidth="1"/>
    <col min="5961" max="5961" width="37" style="103" customWidth="1"/>
    <col min="5962" max="5979" width="36.85546875" style="103" customWidth="1"/>
    <col min="5980" max="5980" width="36.42578125" style="103" customWidth="1"/>
    <col min="5981" max="5993" width="36.85546875" style="103" customWidth="1"/>
    <col min="5994" max="5994" width="36.42578125" style="103" customWidth="1"/>
    <col min="5995" max="5997" width="36.85546875" style="103" customWidth="1"/>
    <col min="5998" max="5998" width="36.42578125" style="103" customWidth="1"/>
    <col min="5999" max="6006" width="36.85546875" style="103" customWidth="1"/>
    <col min="6007" max="6007" width="36.42578125" style="103" customWidth="1"/>
    <col min="6008" max="6145" width="36.85546875" style="103"/>
    <col min="6146" max="6146" width="18.42578125" style="103" customWidth="1"/>
    <col min="6147" max="6155" width="31.42578125" style="103" customWidth="1"/>
    <col min="6156" max="6172" width="36.85546875" style="103" customWidth="1"/>
    <col min="6173" max="6173" width="37" style="103" customWidth="1"/>
    <col min="6174" max="6189" width="36.85546875" style="103" customWidth="1"/>
    <col min="6190" max="6190" width="37.140625" style="103" customWidth="1"/>
    <col min="6191" max="6192" width="36.85546875" style="103" customWidth="1"/>
    <col min="6193" max="6193" width="36.42578125" style="103" customWidth="1"/>
    <col min="6194" max="6195" width="36.85546875" style="103" customWidth="1"/>
    <col min="6196" max="6196" width="36.42578125" style="103" customWidth="1"/>
    <col min="6197" max="6197" width="37" style="103" customWidth="1"/>
    <col min="6198" max="6216" width="36.85546875" style="103" customWidth="1"/>
    <col min="6217" max="6217" width="37" style="103" customWidth="1"/>
    <col min="6218" max="6235" width="36.85546875" style="103" customWidth="1"/>
    <col min="6236" max="6236" width="36.42578125" style="103" customWidth="1"/>
    <col min="6237" max="6249" width="36.85546875" style="103" customWidth="1"/>
    <col min="6250" max="6250" width="36.42578125" style="103" customWidth="1"/>
    <col min="6251" max="6253" width="36.85546875" style="103" customWidth="1"/>
    <col min="6254" max="6254" width="36.42578125" style="103" customWidth="1"/>
    <col min="6255" max="6262" width="36.85546875" style="103" customWidth="1"/>
    <col min="6263" max="6263" width="36.42578125" style="103" customWidth="1"/>
    <col min="6264" max="6401" width="36.85546875" style="103"/>
    <col min="6402" max="6402" width="18.42578125" style="103" customWidth="1"/>
    <col min="6403" max="6411" width="31.42578125" style="103" customWidth="1"/>
    <col min="6412" max="6428" width="36.85546875" style="103" customWidth="1"/>
    <col min="6429" max="6429" width="37" style="103" customWidth="1"/>
    <col min="6430" max="6445" width="36.85546875" style="103" customWidth="1"/>
    <col min="6446" max="6446" width="37.140625" style="103" customWidth="1"/>
    <col min="6447" max="6448" width="36.85546875" style="103" customWidth="1"/>
    <col min="6449" max="6449" width="36.42578125" style="103" customWidth="1"/>
    <col min="6450" max="6451" width="36.85546875" style="103" customWidth="1"/>
    <col min="6452" max="6452" width="36.42578125" style="103" customWidth="1"/>
    <col min="6453" max="6453" width="37" style="103" customWidth="1"/>
    <col min="6454" max="6472" width="36.85546875" style="103" customWidth="1"/>
    <col min="6473" max="6473" width="37" style="103" customWidth="1"/>
    <col min="6474" max="6491" width="36.85546875" style="103" customWidth="1"/>
    <col min="6492" max="6492" width="36.42578125" style="103" customWidth="1"/>
    <col min="6493" max="6505" width="36.85546875" style="103" customWidth="1"/>
    <col min="6506" max="6506" width="36.42578125" style="103" customWidth="1"/>
    <col min="6507" max="6509" width="36.85546875" style="103" customWidth="1"/>
    <col min="6510" max="6510" width="36.42578125" style="103" customWidth="1"/>
    <col min="6511" max="6518" width="36.85546875" style="103" customWidth="1"/>
    <col min="6519" max="6519" width="36.42578125" style="103" customWidth="1"/>
    <col min="6520" max="6657" width="36.85546875" style="103"/>
    <col min="6658" max="6658" width="18.42578125" style="103" customWidth="1"/>
    <col min="6659" max="6667" width="31.42578125" style="103" customWidth="1"/>
    <col min="6668" max="6684" width="36.85546875" style="103" customWidth="1"/>
    <col min="6685" max="6685" width="37" style="103" customWidth="1"/>
    <col min="6686" max="6701" width="36.85546875" style="103" customWidth="1"/>
    <col min="6702" max="6702" width="37.140625" style="103" customWidth="1"/>
    <col min="6703" max="6704" width="36.85546875" style="103" customWidth="1"/>
    <col min="6705" max="6705" width="36.42578125" style="103" customWidth="1"/>
    <col min="6706" max="6707" width="36.85546875" style="103" customWidth="1"/>
    <col min="6708" max="6708" width="36.42578125" style="103" customWidth="1"/>
    <col min="6709" max="6709" width="37" style="103" customWidth="1"/>
    <col min="6710" max="6728" width="36.85546875" style="103" customWidth="1"/>
    <col min="6729" max="6729" width="37" style="103" customWidth="1"/>
    <col min="6730" max="6747" width="36.85546875" style="103" customWidth="1"/>
    <col min="6748" max="6748" width="36.42578125" style="103" customWidth="1"/>
    <col min="6749" max="6761" width="36.85546875" style="103" customWidth="1"/>
    <col min="6762" max="6762" width="36.42578125" style="103" customWidth="1"/>
    <col min="6763" max="6765" width="36.85546875" style="103" customWidth="1"/>
    <col min="6766" max="6766" width="36.42578125" style="103" customWidth="1"/>
    <col min="6767" max="6774" width="36.85546875" style="103" customWidth="1"/>
    <col min="6775" max="6775" width="36.42578125" style="103" customWidth="1"/>
    <col min="6776" max="6913" width="36.85546875" style="103"/>
    <col min="6914" max="6914" width="18.42578125" style="103" customWidth="1"/>
    <col min="6915" max="6923" width="31.42578125" style="103" customWidth="1"/>
    <col min="6924" max="6940" width="36.85546875" style="103" customWidth="1"/>
    <col min="6941" max="6941" width="37" style="103" customWidth="1"/>
    <col min="6942" max="6957" width="36.85546875" style="103" customWidth="1"/>
    <col min="6958" max="6958" width="37.140625" style="103" customWidth="1"/>
    <col min="6959" max="6960" width="36.85546875" style="103" customWidth="1"/>
    <col min="6961" max="6961" width="36.42578125" style="103" customWidth="1"/>
    <col min="6962" max="6963" width="36.85546875" style="103" customWidth="1"/>
    <col min="6964" max="6964" width="36.42578125" style="103" customWidth="1"/>
    <col min="6965" max="6965" width="37" style="103" customWidth="1"/>
    <col min="6966" max="6984" width="36.85546875" style="103" customWidth="1"/>
    <col min="6985" max="6985" width="37" style="103" customWidth="1"/>
    <col min="6986" max="7003" width="36.85546875" style="103" customWidth="1"/>
    <col min="7004" max="7004" width="36.42578125" style="103" customWidth="1"/>
    <col min="7005" max="7017" width="36.85546875" style="103" customWidth="1"/>
    <col min="7018" max="7018" width="36.42578125" style="103" customWidth="1"/>
    <col min="7019" max="7021" width="36.85546875" style="103" customWidth="1"/>
    <col min="7022" max="7022" width="36.42578125" style="103" customWidth="1"/>
    <col min="7023" max="7030" width="36.85546875" style="103" customWidth="1"/>
    <col min="7031" max="7031" width="36.42578125" style="103" customWidth="1"/>
    <col min="7032" max="7169" width="36.85546875" style="103"/>
    <col min="7170" max="7170" width="18.42578125" style="103" customWidth="1"/>
    <col min="7171" max="7179" width="31.42578125" style="103" customWidth="1"/>
    <col min="7180" max="7196" width="36.85546875" style="103" customWidth="1"/>
    <col min="7197" max="7197" width="37" style="103" customWidth="1"/>
    <col min="7198" max="7213" width="36.85546875" style="103" customWidth="1"/>
    <col min="7214" max="7214" width="37.140625" style="103" customWidth="1"/>
    <col min="7215" max="7216" width="36.85546875" style="103" customWidth="1"/>
    <col min="7217" max="7217" width="36.42578125" style="103" customWidth="1"/>
    <col min="7218" max="7219" width="36.85546875" style="103" customWidth="1"/>
    <col min="7220" max="7220" width="36.42578125" style="103" customWidth="1"/>
    <col min="7221" max="7221" width="37" style="103" customWidth="1"/>
    <col min="7222" max="7240" width="36.85546875" style="103" customWidth="1"/>
    <col min="7241" max="7241" width="37" style="103" customWidth="1"/>
    <col min="7242" max="7259" width="36.85546875" style="103" customWidth="1"/>
    <col min="7260" max="7260" width="36.42578125" style="103" customWidth="1"/>
    <col min="7261" max="7273" width="36.85546875" style="103" customWidth="1"/>
    <col min="7274" max="7274" width="36.42578125" style="103" customWidth="1"/>
    <col min="7275" max="7277" width="36.85546875" style="103" customWidth="1"/>
    <col min="7278" max="7278" width="36.42578125" style="103" customWidth="1"/>
    <col min="7279" max="7286" width="36.85546875" style="103" customWidth="1"/>
    <col min="7287" max="7287" width="36.42578125" style="103" customWidth="1"/>
    <col min="7288" max="7425" width="36.85546875" style="103"/>
    <col min="7426" max="7426" width="18.42578125" style="103" customWidth="1"/>
    <col min="7427" max="7435" width="31.42578125" style="103" customWidth="1"/>
    <col min="7436" max="7452" width="36.85546875" style="103" customWidth="1"/>
    <col min="7453" max="7453" width="37" style="103" customWidth="1"/>
    <col min="7454" max="7469" width="36.85546875" style="103" customWidth="1"/>
    <col min="7470" max="7470" width="37.140625" style="103" customWidth="1"/>
    <col min="7471" max="7472" width="36.85546875" style="103" customWidth="1"/>
    <col min="7473" max="7473" width="36.42578125" style="103" customWidth="1"/>
    <col min="7474" max="7475" width="36.85546875" style="103" customWidth="1"/>
    <col min="7476" max="7476" width="36.42578125" style="103" customWidth="1"/>
    <col min="7477" max="7477" width="37" style="103" customWidth="1"/>
    <col min="7478" max="7496" width="36.85546875" style="103" customWidth="1"/>
    <col min="7497" max="7497" width="37" style="103" customWidth="1"/>
    <col min="7498" max="7515" width="36.85546875" style="103" customWidth="1"/>
    <col min="7516" max="7516" width="36.42578125" style="103" customWidth="1"/>
    <col min="7517" max="7529" width="36.85546875" style="103" customWidth="1"/>
    <col min="7530" max="7530" width="36.42578125" style="103" customWidth="1"/>
    <col min="7531" max="7533" width="36.85546875" style="103" customWidth="1"/>
    <col min="7534" max="7534" width="36.42578125" style="103" customWidth="1"/>
    <col min="7535" max="7542" width="36.85546875" style="103" customWidth="1"/>
    <col min="7543" max="7543" width="36.42578125" style="103" customWidth="1"/>
    <col min="7544" max="7681" width="36.85546875" style="103"/>
    <col min="7682" max="7682" width="18.42578125" style="103" customWidth="1"/>
    <col min="7683" max="7691" width="31.42578125" style="103" customWidth="1"/>
    <col min="7692" max="7708" width="36.85546875" style="103" customWidth="1"/>
    <col min="7709" max="7709" width="37" style="103" customWidth="1"/>
    <col min="7710" max="7725" width="36.85546875" style="103" customWidth="1"/>
    <col min="7726" max="7726" width="37.140625" style="103" customWidth="1"/>
    <col min="7727" max="7728" width="36.85546875" style="103" customWidth="1"/>
    <col min="7729" max="7729" width="36.42578125" style="103" customWidth="1"/>
    <col min="7730" max="7731" width="36.85546875" style="103" customWidth="1"/>
    <col min="7732" max="7732" width="36.42578125" style="103" customWidth="1"/>
    <col min="7733" max="7733" width="37" style="103" customWidth="1"/>
    <col min="7734" max="7752" width="36.85546875" style="103" customWidth="1"/>
    <col min="7753" max="7753" width="37" style="103" customWidth="1"/>
    <col min="7754" max="7771" width="36.85546875" style="103" customWidth="1"/>
    <col min="7772" max="7772" width="36.42578125" style="103" customWidth="1"/>
    <col min="7773" max="7785" width="36.85546875" style="103" customWidth="1"/>
    <col min="7786" max="7786" width="36.42578125" style="103" customWidth="1"/>
    <col min="7787" max="7789" width="36.85546875" style="103" customWidth="1"/>
    <col min="7790" max="7790" width="36.42578125" style="103" customWidth="1"/>
    <col min="7791" max="7798" width="36.85546875" style="103" customWidth="1"/>
    <col min="7799" max="7799" width="36.42578125" style="103" customWidth="1"/>
    <col min="7800" max="7937" width="36.85546875" style="103"/>
    <col min="7938" max="7938" width="18.42578125" style="103" customWidth="1"/>
    <col min="7939" max="7947" width="31.42578125" style="103" customWidth="1"/>
    <col min="7948" max="7964" width="36.85546875" style="103" customWidth="1"/>
    <col min="7965" max="7965" width="37" style="103" customWidth="1"/>
    <col min="7966" max="7981" width="36.85546875" style="103" customWidth="1"/>
    <col min="7982" max="7982" width="37.140625" style="103" customWidth="1"/>
    <col min="7983" max="7984" width="36.85546875" style="103" customWidth="1"/>
    <col min="7985" max="7985" width="36.42578125" style="103" customWidth="1"/>
    <col min="7986" max="7987" width="36.85546875" style="103" customWidth="1"/>
    <col min="7988" max="7988" width="36.42578125" style="103" customWidth="1"/>
    <col min="7989" max="7989" width="37" style="103" customWidth="1"/>
    <col min="7990" max="8008" width="36.85546875" style="103" customWidth="1"/>
    <col min="8009" max="8009" width="37" style="103" customWidth="1"/>
    <col min="8010" max="8027" width="36.85546875" style="103" customWidth="1"/>
    <col min="8028" max="8028" width="36.42578125" style="103" customWidth="1"/>
    <col min="8029" max="8041" width="36.85546875" style="103" customWidth="1"/>
    <col min="8042" max="8042" width="36.42578125" style="103" customWidth="1"/>
    <col min="8043" max="8045" width="36.85546875" style="103" customWidth="1"/>
    <col min="8046" max="8046" width="36.42578125" style="103" customWidth="1"/>
    <col min="8047" max="8054" width="36.85546875" style="103" customWidth="1"/>
    <col min="8055" max="8055" width="36.42578125" style="103" customWidth="1"/>
    <col min="8056" max="8193" width="36.85546875" style="103"/>
    <col min="8194" max="8194" width="18.42578125" style="103" customWidth="1"/>
    <col min="8195" max="8203" width="31.42578125" style="103" customWidth="1"/>
    <col min="8204" max="8220" width="36.85546875" style="103" customWidth="1"/>
    <col min="8221" max="8221" width="37" style="103" customWidth="1"/>
    <col min="8222" max="8237" width="36.85546875" style="103" customWidth="1"/>
    <col min="8238" max="8238" width="37.140625" style="103" customWidth="1"/>
    <col min="8239" max="8240" width="36.85546875" style="103" customWidth="1"/>
    <col min="8241" max="8241" width="36.42578125" style="103" customWidth="1"/>
    <col min="8242" max="8243" width="36.85546875" style="103" customWidth="1"/>
    <col min="8244" max="8244" width="36.42578125" style="103" customWidth="1"/>
    <col min="8245" max="8245" width="37" style="103" customWidth="1"/>
    <col min="8246" max="8264" width="36.85546875" style="103" customWidth="1"/>
    <col min="8265" max="8265" width="37" style="103" customWidth="1"/>
    <col min="8266" max="8283" width="36.85546875" style="103" customWidth="1"/>
    <col min="8284" max="8284" width="36.42578125" style="103" customWidth="1"/>
    <col min="8285" max="8297" width="36.85546875" style="103" customWidth="1"/>
    <col min="8298" max="8298" width="36.42578125" style="103" customWidth="1"/>
    <col min="8299" max="8301" width="36.85546875" style="103" customWidth="1"/>
    <col min="8302" max="8302" width="36.42578125" style="103" customWidth="1"/>
    <col min="8303" max="8310" width="36.85546875" style="103" customWidth="1"/>
    <col min="8311" max="8311" width="36.42578125" style="103" customWidth="1"/>
    <col min="8312" max="8449" width="36.85546875" style="103"/>
    <col min="8450" max="8450" width="18.42578125" style="103" customWidth="1"/>
    <col min="8451" max="8459" width="31.42578125" style="103" customWidth="1"/>
    <col min="8460" max="8476" width="36.85546875" style="103" customWidth="1"/>
    <col min="8477" max="8477" width="37" style="103" customWidth="1"/>
    <col min="8478" max="8493" width="36.85546875" style="103" customWidth="1"/>
    <col min="8494" max="8494" width="37.140625" style="103" customWidth="1"/>
    <col min="8495" max="8496" width="36.85546875" style="103" customWidth="1"/>
    <col min="8497" max="8497" width="36.42578125" style="103" customWidth="1"/>
    <col min="8498" max="8499" width="36.85546875" style="103" customWidth="1"/>
    <col min="8500" max="8500" width="36.42578125" style="103" customWidth="1"/>
    <col min="8501" max="8501" width="37" style="103" customWidth="1"/>
    <col min="8502" max="8520" width="36.85546875" style="103" customWidth="1"/>
    <col min="8521" max="8521" width="37" style="103" customWidth="1"/>
    <col min="8522" max="8539" width="36.85546875" style="103" customWidth="1"/>
    <col min="8540" max="8540" width="36.42578125" style="103" customWidth="1"/>
    <col min="8541" max="8553" width="36.85546875" style="103" customWidth="1"/>
    <col min="8554" max="8554" width="36.42578125" style="103" customWidth="1"/>
    <col min="8555" max="8557" width="36.85546875" style="103" customWidth="1"/>
    <col min="8558" max="8558" width="36.42578125" style="103" customWidth="1"/>
    <col min="8559" max="8566" width="36.85546875" style="103" customWidth="1"/>
    <col min="8567" max="8567" width="36.42578125" style="103" customWidth="1"/>
    <col min="8568" max="8705" width="36.85546875" style="103"/>
    <col min="8706" max="8706" width="18.42578125" style="103" customWidth="1"/>
    <col min="8707" max="8715" width="31.42578125" style="103" customWidth="1"/>
    <col min="8716" max="8732" width="36.85546875" style="103" customWidth="1"/>
    <col min="8733" max="8733" width="37" style="103" customWidth="1"/>
    <col min="8734" max="8749" width="36.85546875" style="103" customWidth="1"/>
    <col min="8750" max="8750" width="37.140625" style="103" customWidth="1"/>
    <col min="8751" max="8752" width="36.85546875" style="103" customWidth="1"/>
    <col min="8753" max="8753" width="36.42578125" style="103" customWidth="1"/>
    <col min="8754" max="8755" width="36.85546875" style="103" customWidth="1"/>
    <col min="8756" max="8756" width="36.42578125" style="103" customWidth="1"/>
    <col min="8757" max="8757" width="37" style="103" customWidth="1"/>
    <col min="8758" max="8776" width="36.85546875" style="103" customWidth="1"/>
    <col min="8777" max="8777" width="37" style="103" customWidth="1"/>
    <col min="8778" max="8795" width="36.85546875" style="103" customWidth="1"/>
    <col min="8796" max="8796" width="36.42578125" style="103" customWidth="1"/>
    <col min="8797" max="8809" width="36.85546875" style="103" customWidth="1"/>
    <col min="8810" max="8810" width="36.42578125" style="103" customWidth="1"/>
    <col min="8811" max="8813" width="36.85546875" style="103" customWidth="1"/>
    <col min="8814" max="8814" width="36.42578125" style="103" customWidth="1"/>
    <col min="8815" max="8822" width="36.85546875" style="103" customWidth="1"/>
    <col min="8823" max="8823" width="36.42578125" style="103" customWidth="1"/>
    <col min="8824" max="8961" width="36.85546875" style="103"/>
    <col min="8962" max="8962" width="18.42578125" style="103" customWidth="1"/>
    <col min="8963" max="8971" width="31.42578125" style="103" customWidth="1"/>
    <col min="8972" max="8988" width="36.85546875" style="103" customWidth="1"/>
    <col min="8989" max="8989" width="37" style="103" customWidth="1"/>
    <col min="8990" max="9005" width="36.85546875" style="103" customWidth="1"/>
    <col min="9006" max="9006" width="37.140625" style="103" customWidth="1"/>
    <col min="9007" max="9008" width="36.85546875" style="103" customWidth="1"/>
    <col min="9009" max="9009" width="36.42578125" style="103" customWidth="1"/>
    <col min="9010" max="9011" width="36.85546875" style="103" customWidth="1"/>
    <col min="9012" max="9012" width="36.42578125" style="103" customWidth="1"/>
    <col min="9013" max="9013" width="37" style="103" customWidth="1"/>
    <col min="9014" max="9032" width="36.85546875" style="103" customWidth="1"/>
    <col min="9033" max="9033" width="37" style="103" customWidth="1"/>
    <col min="9034" max="9051" width="36.85546875" style="103" customWidth="1"/>
    <col min="9052" max="9052" width="36.42578125" style="103" customWidth="1"/>
    <col min="9053" max="9065" width="36.85546875" style="103" customWidth="1"/>
    <col min="9066" max="9066" width="36.42578125" style="103" customWidth="1"/>
    <col min="9067" max="9069" width="36.85546875" style="103" customWidth="1"/>
    <col min="9070" max="9070" width="36.42578125" style="103" customWidth="1"/>
    <col min="9071" max="9078" width="36.85546875" style="103" customWidth="1"/>
    <col min="9079" max="9079" width="36.42578125" style="103" customWidth="1"/>
    <col min="9080" max="9217" width="36.85546875" style="103"/>
    <col min="9218" max="9218" width="18.42578125" style="103" customWidth="1"/>
    <col min="9219" max="9227" width="31.42578125" style="103" customWidth="1"/>
    <col min="9228" max="9244" width="36.85546875" style="103" customWidth="1"/>
    <col min="9245" max="9245" width="37" style="103" customWidth="1"/>
    <col min="9246" max="9261" width="36.85546875" style="103" customWidth="1"/>
    <col min="9262" max="9262" width="37.140625" style="103" customWidth="1"/>
    <col min="9263" max="9264" width="36.85546875" style="103" customWidth="1"/>
    <col min="9265" max="9265" width="36.42578125" style="103" customWidth="1"/>
    <col min="9266" max="9267" width="36.85546875" style="103" customWidth="1"/>
    <col min="9268" max="9268" width="36.42578125" style="103" customWidth="1"/>
    <col min="9269" max="9269" width="37" style="103" customWidth="1"/>
    <col min="9270" max="9288" width="36.85546875" style="103" customWidth="1"/>
    <col min="9289" max="9289" width="37" style="103" customWidth="1"/>
    <col min="9290" max="9307" width="36.85546875" style="103" customWidth="1"/>
    <col min="9308" max="9308" width="36.42578125" style="103" customWidth="1"/>
    <col min="9309" max="9321" width="36.85546875" style="103" customWidth="1"/>
    <col min="9322" max="9322" width="36.42578125" style="103" customWidth="1"/>
    <col min="9323" max="9325" width="36.85546875" style="103" customWidth="1"/>
    <col min="9326" max="9326" width="36.42578125" style="103" customWidth="1"/>
    <col min="9327" max="9334" width="36.85546875" style="103" customWidth="1"/>
    <col min="9335" max="9335" width="36.42578125" style="103" customWidth="1"/>
    <col min="9336" max="9473" width="36.85546875" style="103"/>
    <col min="9474" max="9474" width="18.42578125" style="103" customWidth="1"/>
    <col min="9475" max="9483" width="31.42578125" style="103" customWidth="1"/>
    <col min="9484" max="9500" width="36.85546875" style="103" customWidth="1"/>
    <col min="9501" max="9501" width="37" style="103" customWidth="1"/>
    <col min="9502" max="9517" width="36.85546875" style="103" customWidth="1"/>
    <col min="9518" max="9518" width="37.140625" style="103" customWidth="1"/>
    <col min="9519" max="9520" width="36.85546875" style="103" customWidth="1"/>
    <col min="9521" max="9521" width="36.42578125" style="103" customWidth="1"/>
    <col min="9522" max="9523" width="36.85546875" style="103" customWidth="1"/>
    <col min="9524" max="9524" width="36.42578125" style="103" customWidth="1"/>
    <col min="9525" max="9525" width="37" style="103" customWidth="1"/>
    <col min="9526" max="9544" width="36.85546875" style="103" customWidth="1"/>
    <col min="9545" max="9545" width="37" style="103" customWidth="1"/>
    <col min="9546" max="9563" width="36.85546875" style="103" customWidth="1"/>
    <col min="9564" max="9564" width="36.42578125" style="103" customWidth="1"/>
    <col min="9565" max="9577" width="36.85546875" style="103" customWidth="1"/>
    <col min="9578" max="9578" width="36.42578125" style="103" customWidth="1"/>
    <col min="9579" max="9581" width="36.85546875" style="103" customWidth="1"/>
    <col min="9582" max="9582" width="36.42578125" style="103" customWidth="1"/>
    <col min="9583" max="9590" width="36.85546875" style="103" customWidth="1"/>
    <col min="9591" max="9591" width="36.42578125" style="103" customWidth="1"/>
    <col min="9592" max="9729" width="36.85546875" style="103"/>
    <col min="9730" max="9730" width="18.42578125" style="103" customWidth="1"/>
    <col min="9731" max="9739" width="31.42578125" style="103" customWidth="1"/>
    <col min="9740" max="9756" width="36.85546875" style="103" customWidth="1"/>
    <col min="9757" max="9757" width="37" style="103" customWidth="1"/>
    <col min="9758" max="9773" width="36.85546875" style="103" customWidth="1"/>
    <col min="9774" max="9774" width="37.140625" style="103" customWidth="1"/>
    <col min="9775" max="9776" width="36.85546875" style="103" customWidth="1"/>
    <col min="9777" max="9777" width="36.42578125" style="103" customWidth="1"/>
    <col min="9778" max="9779" width="36.85546875" style="103" customWidth="1"/>
    <col min="9780" max="9780" width="36.42578125" style="103" customWidth="1"/>
    <col min="9781" max="9781" width="37" style="103" customWidth="1"/>
    <col min="9782" max="9800" width="36.85546875" style="103" customWidth="1"/>
    <col min="9801" max="9801" width="37" style="103" customWidth="1"/>
    <col min="9802" max="9819" width="36.85546875" style="103" customWidth="1"/>
    <col min="9820" max="9820" width="36.42578125" style="103" customWidth="1"/>
    <col min="9821" max="9833" width="36.85546875" style="103" customWidth="1"/>
    <col min="9834" max="9834" width="36.42578125" style="103" customWidth="1"/>
    <col min="9835" max="9837" width="36.85546875" style="103" customWidth="1"/>
    <col min="9838" max="9838" width="36.42578125" style="103" customWidth="1"/>
    <col min="9839" max="9846" width="36.85546875" style="103" customWidth="1"/>
    <col min="9847" max="9847" width="36.42578125" style="103" customWidth="1"/>
    <col min="9848" max="9985" width="36.85546875" style="103"/>
    <col min="9986" max="9986" width="18.42578125" style="103" customWidth="1"/>
    <col min="9987" max="9995" width="31.42578125" style="103" customWidth="1"/>
    <col min="9996" max="10012" width="36.85546875" style="103" customWidth="1"/>
    <col min="10013" max="10013" width="37" style="103" customWidth="1"/>
    <col min="10014" max="10029" width="36.85546875" style="103" customWidth="1"/>
    <col min="10030" max="10030" width="37.140625" style="103" customWidth="1"/>
    <col min="10031" max="10032" width="36.85546875" style="103" customWidth="1"/>
    <col min="10033" max="10033" width="36.42578125" style="103" customWidth="1"/>
    <col min="10034" max="10035" width="36.85546875" style="103" customWidth="1"/>
    <col min="10036" max="10036" width="36.42578125" style="103" customWidth="1"/>
    <col min="10037" max="10037" width="37" style="103" customWidth="1"/>
    <col min="10038" max="10056" width="36.85546875" style="103" customWidth="1"/>
    <col min="10057" max="10057" width="37" style="103" customWidth="1"/>
    <col min="10058" max="10075" width="36.85546875" style="103" customWidth="1"/>
    <col min="10076" max="10076" width="36.42578125" style="103" customWidth="1"/>
    <col min="10077" max="10089" width="36.85546875" style="103" customWidth="1"/>
    <col min="10090" max="10090" width="36.42578125" style="103" customWidth="1"/>
    <col min="10091" max="10093" width="36.85546875" style="103" customWidth="1"/>
    <col min="10094" max="10094" width="36.42578125" style="103" customWidth="1"/>
    <col min="10095" max="10102" width="36.85546875" style="103" customWidth="1"/>
    <col min="10103" max="10103" width="36.42578125" style="103" customWidth="1"/>
    <col min="10104" max="10241" width="36.85546875" style="103"/>
    <col min="10242" max="10242" width="18.42578125" style="103" customWidth="1"/>
    <col min="10243" max="10251" width="31.42578125" style="103" customWidth="1"/>
    <col min="10252" max="10268" width="36.85546875" style="103" customWidth="1"/>
    <col min="10269" max="10269" width="37" style="103" customWidth="1"/>
    <col min="10270" max="10285" width="36.85546875" style="103" customWidth="1"/>
    <col min="10286" max="10286" width="37.140625" style="103" customWidth="1"/>
    <col min="10287" max="10288" width="36.85546875" style="103" customWidth="1"/>
    <col min="10289" max="10289" width="36.42578125" style="103" customWidth="1"/>
    <col min="10290" max="10291" width="36.85546875" style="103" customWidth="1"/>
    <col min="10292" max="10292" width="36.42578125" style="103" customWidth="1"/>
    <col min="10293" max="10293" width="37" style="103" customWidth="1"/>
    <col min="10294" max="10312" width="36.85546875" style="103" customWidth="1"/>
    <col min="10313" max="10313" width="37" style="103" customWidth="1"/>
    <col min="10314" max="10331" width="36.85546875" style="103" customWidth="1"/>
    <col min="10332" max="10332" width="36.42578125" style="103" customWidth="1"/>
    <col min="10333" max="10345" width="36.85546875" style="103" customWidth="1"/>
    <col min="10346" max="10346" width="36.42578125" style="103" customWidth="1"/>
    <col min="10347" max="10349" width="36.85546875" style="103" customWidth="1"/>
    <col min="10350" max="10350" width="36.42578125" style="103" customWidth="1"/>
    <col min="10351" max="10358" width="36.85546875" style="103" customWidth="1"/>
    <col min="10359" max="10359" width="36.42578125" style="103" customWidth="1"/>
    <col min="10360" max="10497" width="36.85546875" style="103"/>
    <col min="10498" max="10498" width="18.42578125" style="103" customWidth="1"/>
    <col min="10499" max="10507" width="31.42578125" style="103" customWidth="1"/>
    <col min="10508" max="10524" width="36.85546875" style="103" customWidth="1"/>
    <col min="10525" max="10525" width="37" style="103" customWidth="1"/>
    <col min="10526" max="10541" width="36.85546875" style="103" customWidth="1"/>
    <col min="10542" max="10542" width="37.140625" style="103" customWidth="1"/>
    <col min="10543" max="10544" width="36.85546875" style="103" customWidth="1"/>
    <col min="10545" max="10545" width="36.42578125" style="103" customWidth="1"/>
    <col min="10546" max="10547" width="36.85546875" style="103" customWidth="1"/>
    <col min="10548" max="10548" width="36.42578125" style="103" customWidth="1"/>
    <col min="10549" max="10549" width="37" style="103" customWidth="1"/>
    <col min="10550" max="10568" width="36.85546875" style="103" customWidth="1"/>
    <col min="10569" max="10569" width="37" style="103" customWidth="1"/>
    <col min="10570" max="10587" width="36.85546875" style="103" customWidth="1"/>
    <col min="10588" max="10588" width="36.42578125" style="103" customWidth="1"/>
    <col min="10589" max="10601" width="36.85546875" style="103" customWidth="1"/>
    <col min="10602" max="10602" width="36.42578125" style="103" customWidth="1"/>
    <col min="10603" max="10605" width="36.85546875" style="103" customWidth="1"/>
    <col min="10606" max="10606" width="36.42578125" style="103" customWidth="1"/>
    <col min="10607" max="10614" width="36.85546875" style="103" customWidth="1"/>
    <col min="10615" max="10615" width="36.42578125" style="103" customWidth="1"/>
    <col min="10616" max="10753" width="36.85546875" style="103"/>
    <col min="10754" max="10754" width="18.42578125" style="103" customWidth="1"/>
    <col min="10755" max="10763" width="31.42578125" style="103" customWidth="1"/>
    <col min="10764" max="10780" width="36.85546875" style="103" customWidth="1"/>
    <col min="10781" max="10781" width="37" style="103" customWidth="1"/>
    <col min="10782" max="10797" width="36.85546875" style="103" customWidth="1"/>
    <col min="10798" max="10798" width="37.140625" style="103" customWidth="1"/>
    <col min="10799" max="10800" width="36.85546875" style="103" customWidth="1"/>
    <col min="10801" max="10801" width="36.42578125" style="103" customWidth="1"/>
    <col min="10802" max="10803" width="36.85546875" style="103" customWidth="1"/>
    <col min="10804" max="10804" width="36.42578125" style="103" customWidth="1"/>
    <col min="10805" max="10805" width="37" style="103" customWidth="1"/>
    <col min="10806" max="10824" width="36.85546875" style="103" customWidth="1"/>
    <col min="10825" max="10825" width="37" style="103" customWidth="1"/>
    <col min="10826" max="10843" width="36.85546875" style="103" customWidth="1"/>
    <col min="10844" max="10844" width="36.42578125" style="103" customWidth="1"/>
    <col min="10845" max="10857" width="36.85546875" style="103" customWidth="1"/>
    <col min="10858" max="10858" width="36.42578125" style="103" customWidth="1"/>
    <col min="10859" max="10861" width="36.85546875" style="103" customWidth="1"/>
    <col min="10862" max="10862" width="36.42578125" style="103" customWidth="1"/>
    <col min="10863" max="10870" width="36.85546875" style="103" customWidth="1"/>
    <col min="10871" max="10871" width="36.42578125" style="103" customWidth="1"/>
    <col min="10872" max="11009" width="36.85546875" style="103"/>
    <col min="11010" max="11010" width="18.42578125" style="103" customWidth="1"/>
    <col min="11011" max="11019" width="31.42578125" style="103" customWidth="1"/>
    <col min="11020" max="11036" width="36.85546875" style="103" customWidth="1"/>
    <col min="11037" max="11037" width="37" style="103" customWidth="1"/>
    <col min="11038" max="11053" width="36.85546875" style="103" customWidth="1"/>
    <col min="11054" max="11054" width="37.140625" style="103" customWidth="1"/>
    <col min="11055" max="11056" width="36.85546875" style="103" customWidth="1"/>
    <col min="11057" max="11057" width="36.42578125" style="103" customWidth="1"/>
    <col min="11058" max="11059" width="36.85546875" style="103" customWidth="1"/>
    <col min="11060" max="11060" width="36.42578125" style="103" customWidth="1"/>
    <col min="11061" max="11061" width="37" style="103" customWidth="1"/>
    <col min="11062" max="11080" width="36.85546875" style="103" customWidth="1"/>
    <col min="11081" max="11081" width="37" style="103" customWidth="1"/>
    <col min="11082" max="11099" width="36.85546875" style="103" customWidth="1"/>
    <col min="11100" max="11100" width="36.42578125" style="103" customWidth="1"/>
    <col min="11101" max="11113" width="36.85546875" style="103" customWidth="1"/>
    <col min="11114" max="11114" width="36.42578125" style="103" customWidth="1"/>
    <col min="11115" max="11117" width="36.85546875" style="103" customWidth="1"/>
    <col min="11118" max="11118" width="36.42578125" style="103" customWidth="1"/>
    <col min="11119" max="11126" width="36.85546875" style="103" customWidth="1"/>
    <col min="11127" max="11127" width="36.42578125" style="103" customWidth="1"/>
    <col min="11128" max="11265" width="36.85546875" style="103"/>
    <col min="11266" max="11266" width="18.42578125" style="103" customWidth="1"/>
    <col min="11267" max="11275" width="31.42578125" style="103" customWidth="1"/>
    <col min="11276" max="11292" width="36.85546875" style="103" customWidth="1"/>
    <col min="11293" max="11293" width="37" style="103" customWidth="1"/>
    <col min="11294" max="11309" width="36.85546875" style="103" customWidth="1"/>
    <col min="11310" max="11310" width="37.140625" style="103" customWidth="1"/>
    <col min="11311" max="11312" width="36.85546875" style="103" customWidth="1"/>
    <col min="11313" max="11313" width="36.42578125" style="103" customWidth="1"/>
    <col min="11314" max="11315" width="36.85546875" style="103" customWidth="1"/>
    <col min="11316" max="11316" width="36.42578125" style="103" customWidth="1"/>
    <col min="11317" max="11317" width="37" style="103" customWidth="1"/>
    <col min="11318" max="11336" width="36.85546875" style="103" customWidth="1"/>
    <col min="11337" max="11337" width="37" style="103" customWidth="1"/>
    <col min="11338" max="11355" width="36.85546875" style="103" customWidth="1"/>
    <col min="11356" max="11356" width="36.42578125" style="103" customWidth="1"/>
    <col min="11357" max="11369" width="36.85546875" style="103" customWidth="1"/>
    <col min="11370" max="11370" width="36.42578125" style="103" customWidth="1"/>
    <col min="11371" max="11373" width="36.85546875" style="103" customWidth="1"/>
    <col min="11374" max="11374" width="36.42578125" style="103" customWidth="1"/>
    <col min="11375" max="11382" width="36.85546875" style="103" customWidth="1"/>
    <col min="11383" max="11383" width="36.42578125" style="103" customWidth="1"/>
    <col min="11384" max="11521" width="36.85546875" style="103"/>
    <col min="11522" max="11522" width="18.42578125" style="103" customWidth="1"/>
    <col min="11523" max="11531" width="31.42578125" style="103" customWidth="1"/>
    <col min="11532" max="11548" width="36.85546875" style="103" customWidth="1"/>
    <col min="11549" max="11549" width="37" style="103" customWidth="1"/>
    <col min="11550" max="11565" width="36.85546875" style="103" customWidth="1"/>
    <col min="11566" max="11566" width="37.140625" style="103" customWidth="1"/>
    <col min="11567" max="11568" width="36.85546875" style="103" customWidth="1"/>
    <col min="11569" max="11569" width="36.42578125" style="103" customWidth="1"/>
    <col min="11570" max="11571" width="36.85546875" style="103" customWidth="1"/>
    <col min="11572" max="11572" width="36.42578125" style="103" customWidth="1"/>
    <col min="11573" max="11573" width="37" style="103" customWidth="1"/>
    <col min="11574" max="11592" width="36.85546875" style="103" customWidth="1"/>
    <col min="11593" max="11593" width="37" style="103" customWidth="1"/>
    <col min="11594" max="11611" width="36.85546875" style="103" customWidth="1"/>
    <col min="11612" max="11612" width="36.42578125" style="103" customWidth="1"/>
    <col min="11613" max="11625" width="36.85546875" style="103" customWidth="1"/>
    <col min="11626" max="11626" width="36.42578125" style="103" customWidth="1"/>
    <col min="11627" max="11629" width="36.85546875" style="103" customWidth="1"/>
    <col min="11630" max="11630" width="36.42578125" style="103" customWidth="1"/>
    <col min="11631" max="11638" width="36.85546875" style="103" customWidth="1"/>
    <col min="11639" max="11639" width="36.42578125" style="103" customWidth="1"/>
    <col min="11640" max="11777" width="36.85546875" style="103"/>
    <col min="11778" max="11778" width="18.42578125" style="103" customWidth="1"/>
    <col min="11779" max="11787" width="31.42578125" style="103" customWidth="1"/>
    <col min="11788" max="11804" width="36.85546875" style="103" customWidth="1"/>
    <col min="11805" max="11805" width="37" style="103" customWidth="1"/>
    <col min="11806" max="11821" width="36.85546875" style="103" customWidth="1"/>
    <col min="11822" max="11822" width="37.140625" style="103" customWidth="1"/>
    <col min="11823" max="11824" width="36.85546875" style="103" customWidth="1"/>
    <col min="11825" max="11825" width="36.42578125" style="103" customWidth="1"/>
    <col min="11826" max="11827" width="36.85546875" style="103" customWidth="1"/>
    <col min="11828" max="11828" width="36.42578125" style="103" customWidth="1"/>
    <col min="11829" max="11829" width="37" style="103" customWidth="1"/>
    <col min="11830" max="11848" width="36.85546875" style="103" customWidth="1"/>
    <col min="11849" max="11849" width="37" style="103" customWidth="1"/>
    <col min="11850" max="11867" width="36.85546875" style="103" customWidth="1"/>
    <col min="11868" max="11868" width="36.42578125" style="103" customWidth="1"/>
    <col min="11869" max="11881" width="36.85546875" style="103" customWidth="1"/>
    <col min="11882" max="11882" width="36.42578125" style="103" customWidth="1"/>
    <col min="11883" max="11885" width="36.85546875" style="103" customWidth="1"/>
    <col min="11886" max="11886" width="36.42578125" style="103" customWidth="1"/>
    <col min="11887" max="11894" width="36.85546875" style="103" customWidth="1"/>
    <col min="11895" max="11895" width="36.42578125" style="103" customWidth="1"/>
    <col min="11896" max="12033" width="36.85546875" style="103"/>
    <col min="12034" max="12034" width="18.42578125" style="103" customWidth="1"/>
    <col min="12035" max="12043" width="31.42578125" style="103" customWidth="1"/>
    <col min="12044" max="12060" width="36.85546875" style="103" customWidth="1"/>
    <col min="12061" max="12061" width="37" style="103" customWidth="1"/>
    <col min="12062" max="12077" width="36.85546875" style="103" customWidth="1"/>
    <col min="12078" max="12078" width="37.140625" style="103" customWidth="1"/>
    <col min="12079" max="12080" width="36.85546875" style="103" customWidth="1"/>
    <col min="12081" max="12081" width="36.42578125" style="103" customWidth="1"/>
    <col min="12082" max="12083" width="36.85546875" style="103" customWidth="1"/>
    <col min="12084" max="12084" width="36.42578125" style="103" customWidth="1"/>
    <col min="12085" max="12085" width="37" style="103" customWidth="1"/>
    <col min="12086" max="12104" width="36.85546875" style="103" customWidth="1"/>
    <col min="12105" max="12105" width="37" style="103" customWidth="1"/>
    <col min="12106" max="12123" width="36.85546875" style="103" customWidth="1"/>
    <col min="12124" max="12124" width="36.42578125" style="103" customWidth="1"/>
    <col min="12125" max="12137" width="36.85546875" style="103" customWidth="1"/>
    <col min="12138" max="12138" width="36.42578125" style="103" customWidth="1"/>
    <col min="12139" max="12141" width="36.85546875" style="103" customWidth="1"/>
    <col min="12142" max="12142" width="36.42578125" style="103" customWidth="1"/>
    <col min="12143" max="12150" width="36.85546875" style="103" customWidth="1"/>
    <col min="12151" max="12151" width="36.42578125" style="103" customWidth="1"/>
    <col min="12152" max="12289" width="36.85546875" style="103"/>
    <col min="12290" max="12290" width="18.42578125" style="103" customWidth="1"/>
    <col min="12291" max="12299" width="31.42578125" style="103" customWidth="1"/>
    <col min="12300" max="12316" width="36.85546875" style="103" customWidth="1"/>
    <col min="12317" max="12317" width="37" style="103" customWidth="1"/>
    <col min="12318" max="12333" width="36.85546875" style="103" customWidth="1"/>
    <col min="12334" max="12334" width="37.140625" style="103" customWidth="1"/>
    <col min="12335" max="12336" width="36.85546875" style="103" customWidth="1"/>
    <col min="12337" max="12337" width="36.42578125" style="103" customWidth="1"/>
    <col min="12338" max="12339" width="36.85546875" style="103" customWidth="1"/>
    <col min="12340" max="12340" width="36.42578125" style="103" customWidth="1"/>
    <col min="12341" max="12341" width="37" style="103" customWidth="1"/>
    <col min="12342" max="12360" width="36.85546875" style="103" customWidth="1"/>
    <col min="12361" max="12361" width="37" style="103" customWidth="1"/>
    <col min="12362" max="12379" width="36.85546875" style="103" customWidth="1"/>
    <col min="12380" max="12380" width="36.42578125" style="103" customWidth="1"/>
    <col min="12381" max="12393" width="36.85546875" style="103" customWidth="1"/>
    <col min="12394" max="12394" width="36.42578125" style="103" customWidth="1"/>
    <col min="12395" max="12397" width="36.85546875" style="103" customWidth="1"/>
    <col min="12398" max="12398" width="36.42578125" style="103" customWidth="1"/>
    <col min="12399" max="12406" width="36.85546875" style="103" customWidth="1"/>
    <col min="12407" max="12407" width="36.42578125" style="103" customWidth="1"/>
    <col min="12408" max="12545" width="36.85546875" style="103"/>
    <col min="12546" max="12546" width="18.42578125" style="103" customWidth="1"/>
    <col min="12547" max="12555" width="31.42578125" style="103" customWidth="1"/>
    <col min="12556" max="12572" width="36.85546875" style="103" customWidth="1"/>
    <col min="12573" max="12573" width="37" style="103" customWidth="1"/>
    <col min="12574" max="12589" width="36.85546875" style="103" customWidth="1"/>
    <col min="12590" max="12590" width="37.140625" style="103" customWidth="1"/>
    <col min="12591" max="12592" width="36.85546875" style="103" customWidth="1"/>
    <col min="12593" max="12593" width="36.42578125" style="103" customWidth="1"/>
    <col min="12594" max="12595" width="36.85546875" style="103" customWidth="1"/>
    <col min="12596" max="12596" width="36.42578125" style="103" customWidth="1"/>
    <col min="12597" max="12597" width="37" style="103" customWidth="1"/>
    <col min="12598" max="12616" width="36.85546875" style="103" customWidth="1"/>
    <col min="12617" max="12617" width="37" style="103" customWidth="1"/>
    <col min="12618" max="12635" width="36.85546875" style="103" customWidth="1"/>
    <col min="12636" max="12636" width="36.42578125" style="103" customWidth="1"/>
    <col min="12637" max="12649" width="36.85546875" style="103" customWidth="1"/>
    <col min="12650" max="12650" width="36.42578125" style="103" customWidth="1"/>
    <col min="12651" max="12653" width="36.85546875" style="103" customWidth="1"/>
    <col min="12654" max="12654" width="36.42578125" style="103" customWidth="1"/>
    <col min="12655" max="12662" width="36.85546875" style="103" customWidth="1"/>
    <col min="12663" max="12663" width="36.42578125" style="103" customWidth="1"/>
    <col min="12664" max="12801" width="36.85546875" style="103"/>
    <col min="12802" max="12802" width="18.42578125" style="103" customWidth="1"/>
    <col min="12803" max="12811" width="31.42578125" style="103" customWidth="1"/>
    <col min="12812" max="12828" width="36.85546875" style="103" customWidth="1"/>
    <col min="12829" max="12829" width="37" style="103" customWidth="1"/>
    <col min="12830" max="12845" width="36.85546875" style="103" customWidth="1"/>
    <col min="12846" max="12846" width="37.140625" style="103" customWidth="1"/>
    <col min="12847" max="12848" width="36.85546875" style="103" customWidth="1"/>
    <col min="12849" max="12849" width="36.42578125" style="103" customWidth="1"/>
    <col min="12850" max="12851" width="36.85546875" style="103" customWidth="1"/>
    <col min="12852" max="12852" width="36.42578125" style="103" customWidth="1"/>
    <col min="12853" max="12853" width="37" style="103" customWidth="1"/>
    <col min="12854" max="12872" width="36.85546875" style="103" customWidth="1"/>
    <col min="12873" max="12873" width="37" style="103" customWidth="1"/>
    <col min="12874" max="12891" width="36.85546875" style="103" customWidth="1"/>
    <col min="12892" max="12892" width="36.42578125" style="103" customWidth="1"/>
    <col min="12893" max="12905" width="36.85546875" style="103" customWidth="1"/>
    <col min="12906" max="12906" width="36.42578125" style="103" customWidth="1"/>
    <col min="12907" max="12909" width="36.85546875" style="103" customWidth="1"/>
    <col min="12910" max="12910" width="36.42578125" style="103" customWidth="1"/>
    <col min="12911" max="12918" width="36.85546875" style="103" customWidth="1"/>
    <col min="12919" max="12919" width="36.42578125" style="103" customWidth="1"/>
    <col min="12920" max="13057" width="36.85546875" style="103"/>
    <col min="13058" max="13058" width="18.42578125" style="103" customWidth="1"/>
    <col min="13059" max="13067" width="31.42578125" style="103" customWidth="1"/>
    <col min="13068" max="13084" width="36.85546875" style="103" customWidth="1"/>
    <col min="13085" max="13085" width="37" style="103" customWidth="1"/>
    <col min="13086" max="13101" width="36.85546875" style="103" customWidth="1"/>
    <col min="13102" max="13102" width="37.140625" style="103" customWidth="1"/>
    <col min="13103" max="13104" width="36.85546875" style="103" customWidth="1"/>
    <col min="13105" max="13105" width="36.42578125" style="103" customWidth="1"/>
    <col min="13106" max="13107" width="36.85546875" style="103" customWidth="1"/>
    <col min="13108" max="13108" width="36.42578125" style="103" customWidth="1"/>
    <col min="13109" max="13109" width="37" style="103" customWidth="1"/>
    <col min="13110" max="13128" width="36.85546875" style="103" customWidth="1"/>
    <col min="13129" max="13129" width="37" style="103" customWidth="1"/>
    <col min="13130" max="13147" width="36.85546875" style="103" customWidth="1"/>
    <col min="13148" max="13148" width="36.42578125" style="103" customWidth="1"/>
    <col min="13149" max="13161" width="36.85546875" style="103" customWidth="1"/>
    <col min="13162" max="13162" width="36.42578125" style="103" customWidth="1"/>
    <col min="13163" max="13165" width="36.85546875" style="103" customWidth="1"/>
    <col min="13166" max="13166" width="36.42578125" style="103" customWidth="1"/>
    <col min="13167" max="13174" width="36.85546875" style="103" customWidth="1"/>
    <col min="13175" max="13175" width="36.42578125" style="103" customWidth="1"/>
    <col min="13176" max="13313" width="36.85546875" style="103"/>
    <col min="13314" max="13314" width="18.42578125" style="103" customWidth="1"/>
    <col min="13315" max="13323" width="31.42578125" style="103" customWidth="1"/>
    <col min="13324" max="13340" width="36.85546875" style="103" customWidth="1"/>
    <col min="13341" max="13341" width="37" style="103" customWidth="1"/>
    <col min="13342" max="13357" width="36.85546875" style="103" customWidth="1"/>
    <col min="13358" max="13358" width="37.140625" style="103" customWidth="1"/>
    <col min="13359" max="13360" width="36.85546875" style="103" customWidth="1"/>
    <col min="13361" max="13361" width="36.42578125" style="103" customWidth="1"/>
    <col min="13362" max="13363" width="36.85546875" style="103" customWidth="1"/>
    <col min="13364" max="13364" width="36.42578125" style="103" customWidth="1"/>
    <col min="13365" max="13365" width="37" style="103" customWidth="1"/>
    <col min="13366" max="13384" width="36.85546875" style="103" customWidth="1"/>
    <col min="13385" max="13385" width="37" style="103" customWidth="1"/>
    <col min="13386" max="13403" width="36.85546875" style="103" customWidth="1"/>
    <col min="13404" max="13404" width="36.42578125" style="103" customWidth="1"/>
    <col min="13405" max="13417" width="36.85546875" style="103" customWidth="1"/>
    <col min="13418" max="13418" width="36.42578125" style="103" customWidth="1"/>
    <col min="13419" max="13421" width="36.85546875" style="103" customWidth="1"/>
    <col min="13422" max="13422" width="36.42578125" style="103" customWidth="1"/>
    <col min="13423" max="13430" width="36.85546875" style="103" customWidth="1"/>
    <col min="13431" max="13431" width="36.42578125" style="103" customWidth="1"/>
    <col min="13432" max="13569" width="36.85546875" style="103"/>
    <col min="13570" max="13570" width="18.42578125" style="103" customWidth="1"/>
    <col min="13571" max="13579" width="31.42578125" style="103" customWidth="1"/>
    <col min="13580" max="13596" width="36.85546875" style="103" customWidth="1"/>
    <col min="13597" max="13597" width="37" style="103" customWidth="1"/>
    <col min="13598" max="13613" width="36.85546875" style="103" customWidth="1"/>
    <col min="13614" max="13614" width="37.140625" style="103" customWidth="1"/>
    <col min="13615" max="13616" width="36.85546875" style="103" customWidth="1"/>
    <col min="13617" max="13617" width="36.42578125" style="103" customWidth="1"/>
    <col min="13618" max="13619" width="36.85546875" style="103" customWidth="1"/>
    <col min="13620" max="13620" width="36.42578125" style="103" customWidth="1"/>
    <col min="13621" max="13621" width="37" style="103" customWidth="1"/>
    <col min="13622" max="13640" width="36.85546875" style="103" customWidth="1"/>
    <col min="13641" max="13641" width="37" style="103" customWidth="1"/>
    <col min="13642" max="13659" width="36.85546875" style="103" customWidth="1"/>
    <col min="13660" max="13660" width="36.42578125" style="103" customWidth="1"/>
    <col min="13661" max="13673" width="36.85546875" style="103" customWidth="1"/>
    <col min="13674" max="13674" width="36.42578125" style="103" customWidth="1"/>
    <col min="13675" max="13677" width="36.85546875" style="103" customWidth="1"/>
    <col min="13678" max="13678" width="36.42578125" style="103" customWidth="1"/>
    <col min="13679" max="13686" width="36.85546875" style="103" customWidth="1"/>
    <col min="13687" max="13687" width="36.42578125" style="103" customWidth="1"/>
    <col min="13688" max="13825" width="36.85546875" style="103"/>
    <col min="13826" max="13826" width="18.42578125" style="103" customWidth="1"/>
    <col min="13827" max="13835" width="31.42578125" style="103" customWidth="1"/>
    <col min="13836" max="13852" width="36.85546875" style="103" customWidth="1"/>
    <col min="13853" max="13853" width="37" style="103" customWidth="1"/>
    <col min="13854" max="13869" width="36.85546875" style="103" customWidth="1"/>
    <col min="13870" max="13870" width="37.140625" style="103" customWidth="1"/>
    <col min="13871" max="13872" width="36.85546875" style="103" customWidth="1"/>
    <col min="13873" max="13873" width="36.42578125" style="103" customWidth="1"/>
    <col min="13874" max="13875" width="36.85546875" style="103" customWidth="1"/>
    <col min="13876" max="13876" width="36.42578125" style="103" customWidth="1"/>
    <col min="13877" max="13877" width="37" style="103" customWidth="1"/>
    <col min="13878" max="13896" width="36.85546875" style="103" customWidth="1"/>
    <col min="13897" max="13897" width="37" style="103" customWidth="1"/>
    <col min="13898" max="13915" width="36.85546875" style="103" customWidth="1"/>
    <col min="13916" max="13916" width="36.42578125" style="103" customWidth="1"/>
    <col min="13917" max="13929" width="36.85546875" style="103" customWidth="1"/>
    <col min="13930" max="13930" width="36.42578125" style="103" customWidth="1"/>
    <col min="13931" max="13933" width="36.85546875" style="103" customWidth="1"/>
    <col min="13934" max="13934" width="36.42578125" style="103" customWidth="1"/>
    <col min="13935" max="13942" width="36.85546875" style="103" customWidth="1"/>
    <col min="13943" max="13943" width="36.42578125" style="103" customWidth="1"/>
    <col min="13944" max="14081" width="36.85546875" style="103"/>
    <col min="14082" max="14082" width="18.42578125" style="103" customWidth="1"/>
    <col min="14083" max="14091" width="31.42578125" style="103" customWidth="1"/>
    <col min="14092" max="14108" width="36.85546875" style="103" customWidth="1"/>
    <col min="14109" max="14109" width="37" style="103" customWidth="1"/>
    <col min="14110" max="14125" width="36.85546875" style="103" customWidth="1"/>
    <col min="14126" max="14126" width="37.140625" style="103" customWidth="1"/>
    <col min="14127" max="14128" width="36.85546875" style="103" customWidth="1"/>
    <col min="14129" max="14129" width="36.42578125" style="103" customWidth="1"/>
    <col min="14130" max="14131" width="36.85546875" style="103" customWidth="1"/>
    <col min="14132" max="14132" width="36.42578125" style="103" customWidth="1"/>
    <col min="14133" max="14133" width="37" style="103" customWidth="1"/>
    <col min="14134" max="14152" width="36.85546875" style="103" customWidth="1"/>
    <col min="14153" max="14153" width="37" style="103" customWidth="1"/>
    <col min="14154" max="14171" width="36.85546875" style="103" customWidth="1"/>
    <col min="14172" max="14172" width="36.42578125" style="103" customWidth="1"/>
    <col min="14173" max="14185" width="36.85546875" style="103" customWidth="1"/>
    <col min="14186" max="14186" width="36.42578125" style="103" customWidth="1"/>
    <col min="14187" max="14189" width="36.85546875" style="103" customWidth="1"/>
    <col min="14190" max="14190" width="36.42578125" style="103" customWidth="1"/>
    <col min="14191" max="14198" width="36.85546875" style="103" customWidth="1"/>
    <col min="14199" max="14199" width="36.42578125" style="103" customWidth="1"/>
    <col min="14200" max="14337" width="36.85546875" style="103"/>
    <col min="14338" max="14338" width="18.42578125" style="103" customWidth="1"/>
    <col min="14339" max="14347" width="31.42578125" style="103" customWidth="1"/>
    <col min="14348" max="14364" width="36.85546875" style="103" customWidth="1"/>
    <col min="14365" max="14365" width="37" style="103" customWidth="1"/>
    <col min="14366" max="14381" width="36.85546875" style="103" customWidth="1"/>
    <col min="14382" max="14382" width="37.140625" style="103" customWidth="1"/>
    <col min="14383" max="14384" width="36.85546875" style="103" customWidth="1"/>
    <col min="14385" max="14385" width="36.42578125" style="103" customWidth="1"/>
    <col min="14386" max="14387" width="36.85546875" style="103" customWidth="1"/>
    <col min="14388" max="14388" width="36.42578125" style="103" customWidth="1"/>
    <col min="14389" max="14389" width="37" style="103" customWidth="1"/>
    <col min="14390" max="14408" width="36.85546875" style="103" customWidth="1"/>
    <col min="14409" max="14409" width="37" style="103" customWidth="1"/>
    <col min="14410" max="14427" width="36.85546875" style="103" customWidth="1"/>
    <col min="14428" max="14428" width="36.42578125" style="103" customWidth="1"/>
    <col min="14429" max="14441" width="36.85546875" style="103" customWidth="1"/>
    <col min="14442" max="14442" width="36.42578125" style="103" customWidth="1"/>
    <col min="14443" max="14445" width="36.85546875" style="103" customWidth="1"/>
    <col min="14446" max="14446" width="36.42578125" style="103" customWidth="1"/>
    <col min="14447" max="14454" width="36.85546875" style="103" customWidth="1"/>
    <col min="14455" max="14455" width="36.42578125" style="103" customWidth="1"/>
    <col min="14456" max="14593" width="36.85546875" style="103"/>
    <col min="14594" max="14594" width="18.42578125" style="103" customWidth="1"/>
    <col min="14595" max="14603" width="31.42578125" style="103" customWidth="1"/>
    <col min="14604" max="14620" width="36.85546875" style="103" customWidth="1"/>
    <col min="14621" max="14621" width="37" style="103" customWidth="1"/>
    <col min="14622" max="14637" width="36.85546875" style="103" customWidth="1"/>
    <col min="14638" max="14638" width="37.140625" style="103" customWidth="1"/>
    <col min="14639" max="14640" width="36.85546875" style="103" customWidth="1"/>
    <col min="14641" max="14641" width="36.42578125" style="103" customWidth="1"/>
    <col min="14642" max="14643" width="36.85546875" style="103" customWidth="1"/>
    <col min="14644" max="14644" width="36.42578125" style="103" customWidth="1"/>
    <col min="14645" max="14645" width="37" style="103" customWidth="1"/>
    <col min="14646" max="14664" width="36.85546875" style="103" customWidth="1"/>
    <col min="14665" max="14665" width="37" style="103" customWidth="1"/>
    <col min="14666" max="14683" width="36.85546875" style="103" customWidth="1"/>
    <col min="14684" max="14684" width="36.42578125" style="103" customWidth="1"/>
    <col min="14685" max="14697" width="36.85546875" style="103" customWidth="1"/>
    <col min="14698" max="14698" width="36.42578125" style="103" customWidth="1"/>
    <col min="14699" max="14701" width="36.85546875" style="103" customWidth="1"/>
    <col min="14702" max="14702" width="36.42578125" style="103" customWidth="1"/>
    <col min="14703" max="14710" width="36.85546875" style="103" customWidth="1"/>
    <col min="14711" max="14711" width="36.42578125" style="103" customWidth="1"/>
    <col min="14712" max="14849" width="36.85546875" style="103"/>
    <col min="14850" max="14850" width="18.42578125" style="103" customWidth="1"/>
    <col min="14851" max="14859" width="31.42578125" style="103" customWidth="1"/>
    <col min="14860" max="14876" width="36.85546875" style="103" customWidth="1"/>
    <col min="14877" max="14877" width="37" style="103" customWidth="1"/>
    <col min="14878" max="14893" width="36.85546875" style="103" customWidth="1"/>
    <col min="14894" max="14894" width="37.140625" style="103" customWidth="1"/>
    <col min="14895" max="14896" width="36.85546875" style="103" customWidth="1"/>
    <col min="14897" max="14897" width="36.42578125" style="103" customWidth="1"/>
    <col min="14898" max="14899" width="36.85546875" style="103" customWidth="1"/>
    <col min="14900" max="14900" width="36.42578125" style="103" customWidth="1"/>
    <col min="14901" max="14901" width="37" style="103" customWidth="1"/>
    <col min="14902" max="14920" width="36.85546875" style="103" customWidth="1"/>
    <col min="14921" max="14921" width="37" style="103" customWidth="1"/>
    <col min="14922" max="14939" width="36.85546875" style="103" customWidth="1"/>
    <col min="14940" max="14940" width="36.42578125" style="103" customWidth="1"/>
    <col min="14941" max="14953" width="36.85546875" style="103" customWidth="1"/>
    <col min="14954" max="14954" width="36.42578125" style="103" customWidth="1"/>
    <col min="14955" max="14957" width="36.85546875" style="103" customWidth="1"/>
    <col min="14958" max="14958" width="36.42578125" style="103" customWidth="1"/>
    <col min="14959" max="14966" width="36.85546875" style="103" customWidth="1"/>
    <col min="14967" max="14967" width="36.42578125" style="103" customWidth="1"/>
    <col min="14968" max="15105" width="36.85546875" style="103"/>
    <col min="15106" max="15106" width="18.42578125" style="103" customWidth="1"/>
    <col min="15107" max="15115" width="31.42578125" style="103" customWidth="1"/>
    <col min="15116" max="15132" width="36.85546875" style="103" customWidth="1"/>
    <col min="15133" max="15133" width="37" style="103" customWidth="1"/>
    <col min="15134" max="15149" width="36.85546875" style="103" customWidth="1"/>
    <col min="15150" max="15150" width="37.140625" style="103" customWidth="1"/>
    <col min="15151" max="15152" width="36.85546875" style="103" customWidth="1"/>
    <col min="15153" max="15153" width="36.42578125" style="103" customWidth="1"/>
    <col min="15154" max="15155" width="36.85546875" style="103" customWidth="1"/>
    <col min="15156" max="15156" width="36.42578125" style="103" customWidth="1"/>
    <col min="15157" max="15157" width="37" style="103" customWidth="1"/>
    <col min="15158" max="15176" width="36.85546875" style="103" customWidth="1"/>
    <col min="15177" max="15177" width="37" style="103" customWidth="1"/>
    <col min="15178" max="15195" width="36.85546875" style="103" customWidth="1"/>
    <col min="15196" max="15196" width="36.42578125" style="103" customWidth="1"/>
    <col min="15197" max="15209" width="36.85546875" style="103" customWidth="1"/>
    <col min="15210" max="15210" width="36.42578125" style="103" customWidth="1"/>
    <col min="15211" max="15213" width="36.85546875" style="103" customWidth="1"/>
    <col min="15214" max="15214" width="36.42578125" style="103" customWidth="1"/>
    <col min="15215" max="15222" width="36.85546875" style="103" customWidth="1"/>
    <col min="15223" max="15223" width="36.42578125" style="103" customWidth="1"/>
    <col min="15224" max="15361" width="36.85546875" style="103"/>
    <col min="15362" max="15362" width="18.42578125" style="103" customWidth="1"/>
    <col min="15363" max="15371" width="31.42578125" style="103" customWidth="1"/>
    <col min="15372" max="15388" width="36.85546875" style="103" customWidth="1"/>
    <col min="15389" max="15389" width="37" style="103" customWidth="1"/>
    <col min="15390" max="15405" width="36.85546875" style="103" customWidth="1"/>
    <col min="15406" max="15406" width="37.140625" style="103" customWidth="1"/>
    <col min="15407" max="15408" width="36.85546875" style="103" customWidth="1"/>
    <col min="15409" max="15409" width="36.42578125" style="103" customWidth="1"/>
    <col min="15410" max="15411" width="36.85546875" style="103" customWidth="1"/>
    <col min="15412" max="15412" width="36.42578125" style="103" customWidth="1"/>
    <col min="15413" max="15413" width="37" style="103" customWidth="1"/>
    <col min="15414" max="15432" width="36.85546875" style="103" customWidth="1"/>
    <col min="15433" max="15433" width="37" style="103" customWidth="1"/>
    <col min="15434" max="15451" width="36.85546875" style="103" customWidth="1"/>
    <col min="15452" max="15452" width="36.42578125" style="103" customWidth="1"/>
    <col min="15453" max="15465" width="36.85546875" style="103" customWidth="1"/>
    <col min="15466" max="15466" width="36.42578125" style="103" customWidth="1"/>
    <col min="15467" max="15469" width="36.85546875" style="103" customWidth="1"/>
    <col min="15470" max="15470" width="36.42578125" style="103" customWidth="1"/>
    <col min="15471" max="15478" width="36.85546875" style="103" customWidth="1"/>
    <col min="15479" max="15479" width="36.42578125" style="103" customWidth="1"/>
    <col min="15480" max="15617" width="36.85546875" style="103"/>
    <col min="15618" max="15618" width="18.42578125" style="103" customWidth="1"/>
    <col min="15619" max="15627" width="31.42578125" style="103" customWidth="1"/>
    <col min="15628" max="15644" width="36.85546875" style="103" customWidth="1"/>
    <col min="15645" max="15645" width="37" style="103" customWidth="1"/>
    <col min="15646" max="15661" width="36.85546875" style="103" customWidth="1"/>
    <col min="15662" max="15662" width="37.140625" style="103" customWidth="1"/>
    <col min="15663" max="15664" width="36.85546875" style="103" customWidth="1"/>
    <col min="15665" max="15665" width="36.42578125" style="103" customWidth="1"/>
    <col min="15666" max="15667" width="36.85546875" style="103" customWidth="1"/>
    <col min="15668" max="15668" width="36.42578125" style="103" customWidth="1"/>
    <col min="15669" max="15669" width="37" style="103" customWidth="1"/>
    <col min="15670" max="15688" width="36.85546875" style="103" customWidth="1"/>
    <col min="15689" max="15689" width="37" style="103" customWidth="1"/>
    <col min="15690" max="15707" width="36.85546875" style="103" customWidth="1"/>
    <col min="15708" max="15708" width="36.42578125" style="103" customWidth="1"/>
    <col min="15709" max="15721" width="36.85546875" style="103" customWidth="1"/>
    <col min="15722" max="15722" width="36.42578125" style="103" customWidth="1"/>
    <col min="15723" max="15725" width="36.85546875" style="103" customWidth="1"/>
    <col min="15726" max="15726" width="36.42578125" style="103" customWidth="1"/>
    <col min="15727" max="15734" width="36.85546875" style="103" customWidth="1"/>
    <col min="15735" max="15735" width="36.42578125" style="103" customWidth="1"/>
    <col min="15736" max="15873" width="36.85546875" style="103"/>
    <col min="15874" max="15874" width="18.42578125" style="103" customWidth="1"/>
    <col min="15875" max="15883" width="31.42578125" style="103" customWidth="1"/>
    <col min="15884" max="15900" width="36.85546875" style="103" customWidth="1"/>
    <col min="15901" max="15901" width="37" style="103" customWidth="1"/>
    <col min="15902" max="15917" width="36.85546875" style="103" customWidth="1"/>
    <col min="15918" max="15918" width="37.140625" style="103" customWidth="1"/>
    <col min="15919" max="15920" width="36.85546875" style="103" customWidth="1"/>
    <col min="15921" max="15921" width="36.42578125" style="103" customWidth="1"/>
    <col min="15922" max="15923" width="36.85546875" style="103" customWidth="1"/>
    <col min="15924" max="15924" width="36.42578125" style="103" customWidth="1"/>
    <col min="15925" max="15925" width="37" style="103" customWidth="1"/>
    <col min="15926" max="15944" width="36.85546875" style="103" customWidth="1"/>
    <col min="15945" max="15945" width="37" style="103" customWidth="1"/>
    <col min="15946" max="15963" width="36.85546875" style="103" customWidth="1"/>
    <col min="15964" max="15964" width="36.42578125" style="103" customWidth="1"/>
    <col min="15965" max="15977" width="36.85546875" style="103" customWidth="1"/>
    <col min="15978" max="15978" width="36.42578125" style="103" customWidth="1"/>
    <col min="15979" max="15981" width="36.85546875" style="103" customWidth="1"/>
    <col min="15982" max="15982" width="36.42578125" style="103" customWidth="1"/>
    <col min="15983" max="15990" width="36.85546875" style="103" customWidth="1"/>
    <col min="15991" max="15991" width="36.42578125" style="103" customWidth="1"/>
    <col min="15992" max="16129" width="36.85546875" style="103"/>
    <col min="16130" max="16130" width="18.42578125" style="103" customWidth="1"/>
    <col min="16131" max="16139" width="31.42578125" style="103" customWidth="1"/>
    <col min="16140" max="16156" width="36.85546875" style="103" customWidth="1"/>
    <col min="16157" max="16157" width="37" style="103" customWidth="1"/>
    <col min="16158" max="16173" width="36.85546875" style="103" customWidth="1"/>
    <col min="16174" max="16174" width="37.140625" style="103" customWidth="1"/>
    <col min="16175" max="16176" width="36.85546875" style="103" customWidth="1"/>
    <col min="16177" max="16177" width="36.42578125" style="103" customWidth="1"/>
    <col min="16178" max="16179" width="36.85546875" style="103" customWidth="1"/>
    <col min="16180" max="16180" width="36.42578125" style="103" customWidth="1"/>
    <col min="16181" max="16181" width="37" style="103" customWidth="1"/>
    <col min="16182" max="16200" width="36.85546875" style="103" customWidth="1"/>
    <col min="16201" max="16201" width="37" style="103" customWidth="1"/>
    <col min="16202" max="16219" width="36.85546875" style="103" customWidth="1"/>
    <col min="16220" max="16220" width="36.42578125" style="103" customWidth="1"/>
    <col min="16221" max="16233" width="36.85546875" style="103" customWidth="1"/>
    <col min="16234" max="16234" width="36.42578125" style="103" customWidth="1"/>
    <col min="16235" max="16237" width="36.85546875" style="103" customWidth="1"/>
    <col min="16238" max="16238" width="36.42578125" style="103" customWidth="1"/>
    <col min="16239" max="16246" width="36.85546875" style="103" customWidth="1"/>
    <col min="16247" max="16247" width="36.42578125" style="103" customWidth="1"/>
    <col min="16248" max="16384" width="36.85546875" style="103"/>
  </cols>
  <sheetData>
    <row r="1" spans="1:246" s="74" customFormat="1" ht="12.75" customHeight="1" x14ac:dyDescent="0.25">
      <c r="A1" s="72" t="s">
        <v>113</v>
      </c>
      <c r="B1" s="797"/>
      <c r="C1" s="798"/>
      <c r="D1" s="798"/>
      <c r="E1" s="798"/>
      <c r="F1" s="798"/>
      <c r="G1" s="798"/>
      <c r="H1" s="798"/>
      <c r="I1" s="798"/>
      <c r="J1" s="798"/>
      <c r="K1" s="798"/>
      <c r="L1" s="792"/>
      <c r="M1" s="792"/>
      <c r="N1" s="792"/>
      <c r="O1" s="792"/>
      <c r="P1" s="792"/>
      <c r="Q1" s="792"/>
      <c r="R1" s="792"/>
      <c r="S1" s="792"/>
      <c r="T1" s="792"/>
      <c r="U1" s="792"/>
      <c r="V1" s="792"/>
      <c r="W1" s="792"/>
      <c r="X1" s="792"/>
      <c r="Y1" s="792"/>
      <c r="Z1" s="792"/>
      <c r="AA1" s="792"/>
      <c r="AB1" s="792"/>
      <c r="AC1" s="73"/>
      <c r="AD1" s="73"/>
      <c r="AE1" s="73"/>
      <c r="AF1" s="73"/>
      <c r="AG1" s="73"/>
      <c r="AH1" s="73"/>
      <c r="AI1" s="73"/>
      <c r="AJ1" s="73"/>
    </row>
    <row r="2" spans="1:246" s="78" customFormat="1" ht="12.75" customHeight="1" x14ac:dyDescent="0.25">
      <c r="A2" s="75" t="s">
        <v>114</v>
      </c>
      <c r="B2" s="793">
        <v>1</v>
      </c>
      <c r="C2" s="793">
        <v>2</v>
      </c>
      <c r="D2" s="793">
        <v>3</v>
      </c>
      <c r="E2" s="793">
        <v>4</v>
      </c>
      <c r="F2" s="793">
        <v>5</v>
      </c>
      <c r="G2" s="793">
        <v>6</v>
      </c>
      <c r="H2" s="793">
        <v>7</v>
      </c>
      <c r="I2" s="793">
        <v>8</v>
      </c>
      <c r="J2" s="793">
        <v>9</v>
      </c>
      <c r="K2" s="793">
        <v>10</v>
      </c>
      <c r="L2" s="793">
        <v>11</v>
      </c>
      <c r="M2" s="793">
        <v>12</v>
      </c>
      <c r="N2" s="793">
        <v>13</v>
      </c>
      <c r="O2" s="793">
        <v>14</v>
      </c>
      <c r="P2" s="793">
        <v>15</v>
      </c>
      <c r="Q2" s="793">
        <v>16</v>
      </c>
      <c r="R2" s="793">
        <v>17</v>
      </c>
      <c r="S2" s="793">
        <v>18</v>
      </c>
      <c r="T2" s="793">
        <v>19</v>
      </c>
      <c r="U2" s="793">
        <v>20</v>
      </c>
      <c r="V2" s="793">
        <v>21</v>
      </c>
      <c r="W2" s="793">
        <v>22</v>
      </c>
      <c r="X2" s="793">
        <v>23</v>
      </c>
      <c r="Y2" s="793">
        <v>24</v>
      </c>
      <c r="Z2" s="793">
        <v>25</v>
      </c>
      <c r="AA2" s="793">
        <v>26</v>
      </c>
      <c r="AB2" s="793">
        <v>27</v>
      </c>
      <c r="AC2" s="76"/>
      <c r="AD2" s="76"/>
      <c r="AE2" s="76"/>
      <c r="AF2" s="76"/>
      <c r="AG2" s="76"/>
      <c r="AH2" s="76"/>
      <c r="AI2" s="76"/>
      <c r="AJ2" s="76"/>
      <c r="AK2" s="77"/>
      <c r="AL2" s="77" t="str">
        <f t="shared" ref="AL2:CW2" si="0">IF(AL3="","",AK2+1)</f>
        <v/>
      </c>
      <c r="AM2" s="77" t="str">
        <f t="shared" si="0"/>
        <v/>
      </c>
      <c r="AN2" s="77" t="str">
        <f t="shared" si="0"/>
        <v/>
      </c>
      <c r="AO2" s="77" t="str">
        <f t="shared" si="0"/>
        <v/>
      </c>
      <c r="AP2" s="77" t="str">
        <f t="shared" si="0"/>
        <v/>
      </c>
      <c r="AQ2" s="77" t="str">
        <f t="shared" si="0"/>
        <v/>
      </c>
      <c r="AR2" s="77" t="str">
        <f t="shared" si="0"/>
        <v/>
      </c>
      <c r="AS2" s="77" t="str">
        <f t="shared" si="0"/>
        <v/>
      </c>
      <c r="AT2" s="77" t="str">
        <f t="shared" si="0"/>
        <v/>
      </c>
      <c r="AU2" s="77" t="str">
        <f t="shared" si="0"/>
        <v/>
      </c>
      <c r="AV2" s="77" t="str">
        <f t="shared" si="0"/>
        <v/>
      </c>
      <c r="AW2" s="77" t="str">
        <f t="shared" si="0"/>
        <v/>
      </c>
      <c r="AX2" s="77" t="str">
        <f t="shared" si="0"/>
        <v/>
      </c>
      <c r="AY2" s="77" t="str">
        <f t="shared" si="0"/>
        <v/>
      </c>
      <c r="AZ2" s="77" t="str">
        <f t="shared" si="0"/>
        <v/>
      </c>
      <c r="BA2" s="77" t="str">
        <f t="shared" si="0"/>
        <v/>
      </c>
      <c r="BB2" s="77" t="str">
        <f t="shared" si="0"/>
        <v/>
      </c>
      <c r="BC2" s="77" t="str">
        <f t="shared" si="0"/>
        <v/>
      </c>
      <c r="BD2" s="77" t="str">
        <f t="shared" si="0"/>
        <v/>
      </c>
      <c r="BE2" s="77" t="str">
        <f t="shared" si="0"/>
        <v/>
      </c>
      <c r="BF2" s="77" t="str">
        <f t="shared" si="0"/>
        <v/>
      </c>
      <c r="BG2" s="77" t="str">
        <f t="shared" si="0"/>
        <v/>
      </c>
      <c r="BH2" s="77" t="str">
        <f t="shared" si="0"/>
        <v/>
      </c>
      <c r="BI2" s="77" t="str">
        <f t="shared" si="0"/>
        <v/>
      </c>
      <c r="BJ2" s="77" t="str">
        <f t="shared" si="0"/>
        <v/>
      </c>
      <c r="BK2" s="77" t="str">
        <f t="shared" si="0"/>
        <v/>
      </c>
      <c r="BL2" s="77" t="str">
        <f t="shared" si="0"/>
        <v/>
      </c>
      <c r="BM2" s="77" t="str">
        <f t="shared" si="0"/>
        <v/>
      </c>
      <c r="BN2" s="77" t="str">
        <f t="shared" si="0"/>
        <v/>
      </c>
      <c r="BO2" s="77" t="str">
        <f t="shared" si="0"/>
        <v/>
      </c>
      <c r="BP2" s="77" t="str">
        <f t="shared" si="0"/>
        <v/>
      </c>
      <c r="BQ2" s="77" t="str">
        <f t="shared" si="0"/>
        <v/>
      </c>
      <c r="BR2" s="77" t="str">
        <f t="shared" si="0"/>
        <v/>
      </c>
      <c r="BS2" s="77" t="str">
        <f t="shared" si="0"/>
        <v/>
      </c>
      <c r="BT2" s="77" t="str">
        <f t="shared" si="0"/>
        <v/>
      </c>
      <c r="BU2" s="77" t="str">
        <f t="shared" si="0"/>
        <v/>
      </c>
      <c r="BV2" s="77" t="str">
        <f t="shared" si="0"/>
        <v/>
      </c>
      <c r="BW2" s="77" t="str">
        <f t="shared" si="0"/>
        <v/>
      </c>
      <c r="BX2" s="77" t="str">
        <f t="shared" si="0"/>
        <v/>
      </c>
      <c r="BY2" s="77" t="str">
        <f t="shared" si="0"/>
        <v/>
      </c>
      <c r="BZ2" s="77" t="str">
        <f t="shared" si="0"/>
        <v/>
      </c>
      <c r="CA2" s="77" t="str">
        <f t="shared" si="0"/>
        <v/>
      </c>
      <c r="CB2" s="77" t="str">
        <f t="shared" si="0"/>
        <v/>
      </c>
      <c r="CC2" s="77" t="str">
        <f t="shared" si="0"/>
        <v/>
      </c>
      <c r="CD2" s="77" t="str">
        <f t="shared" si="0"/>
        <v/>
      </c>
      <c r="CE2" s="77" t="str">
        <f t="shared" si="0"/>
        <v/>
      </c>
      <c r="CF2" s="77" t="str">
        <f t="shared" si="0"/>
        <v/>
      </c>
      <c r="CG2" s="77" t="str">
        <f t="shared" si="0"/>
        <v/>
      </c>
      <c r="CH2" s="77" t="str">
        <f t="shared" si="0"/>
        <v/>
      </c>
      <c r="CI2" s="77" t="str">
        <f t="shared" si="0"/>
        <v/>
      </c>
      <c r="CJ2" s="77" t="str">
        <f t="shared" si="0"/>
        <v/>
      </c>
      <c r="CK2" s="77" t="str">
        <f t="shared" si="0"/>
        <v/>
      </c>
      <c r="CL2" s="77" t="str">
        <f t="shared" si="0"/>
        <v/>
      </c>
      <c r="CM2" s="77" t="str">
        <f t="shared" si="0"/>
        <v/>
      </c>
      <c r="CN2" s="77" t="str">
        <f t="shared" si="0"/>
        <v/>
      </c>
      <c r="CO2" s="77" t="str">
        <f t="shared" si="0"/>
        <v/>
      </c>
      <c r="CP2" s="77" t="str">
        <f t="shared" si="0"/>
        <v/>
      </c>
      <c r="CQ2" s="77" t="str">
        <f t="shared" si="0"/>
        <v/>
      </c>
      <c r="CR2" s="77" t="str">
        <f t="shared" si="0"/>
        <v/>
      </c>
      <c r="CS2" s="77" t="str">
        <f t="shared" si="0"/>
        <v/>
      </c>
      <c r="CT2" s="77" t="str">
        <f t="shared" si="0"/>
        <v/>
      </c>
      <c r="CU2" s="77" t="str">
        <f t="shared" si="0"/>
        <v/>
      </c>
      <c r="CV2" s="77" t="str">
        <f t="shared" si="0"/>
        <v/>
      </c>
      <c r="CW2" s="77" t="str">
        <f t="shared" si="0"/>
        <v/>
      </c>
      <c r="CX2" s="77" t="str">
        <f t="shared" ref="CX2:FI2" si="1">IF(CX3="","",CW2+1)</f>
        <v/>
      </c>
      <c r="CY2" s="77" t="str">
        <f t="shared" si="1"/>
        <v/>
      </c>
      <c r="CZ2" s="77" t="str">
        <f t="shared" si="1"/>
        <v/>
      </c>
      <c r="DA2" s="77" t="str">
        <f t="shared" si="1"/>
        <v/>
      </c>
      <c r="DB2" s="77" t="str">
        <f t="shared" si="1"/>
        <v/>
      </c>
      <c r="DC2" s="77" t="str">
        <f t="shared" si="1"/>
        <v/>
      </c>
      <c r="DD2" s="77" t="str">
        <f t="shared" si="1"/>
        <v/>
      </c>
      <c r="DE2" s="77" t="str">
        <f t="shared" si="1"/>
        <v/>
      </c>
      <c r="DF2" s="77" t="str">
        <f t="shared" si="1"/>
        <v/>
      </c>
      <c r="DG2" s="77" t="str">
        <f t="shared" si="1"/>
        <v/>
      </c>
      <c r="DH2" s="77" t="str">
        <f t="shared" si="1"/>
        <v/>
      </c>
      <c r="DI2" s="77" t="str">
        <f t="shared" si="1"/>
        <v/>
      </c>
      <c r="DJ2" s="77" t="str">
        <f t="shared" si="1"/>
        <v/>
      </c>
      <c r="DK2" s="77" t="str">
        <f t="shared" si="1"/>
        <v/>
      </c>
      <c r="DL2" s="77" t="str">
        <f t="shared" si="1"/>
        <v/>
      </c>
      <c r="DM2" s="77" t="str">
        <f t="shared" si="1"/>
        <v/>
      </c>
      <c r="DN2" s="77" t="str">
        <f t="shared" si="1"/>
        <v/>
      </c>
      <c r="DO2" s="77" t="str">
        <f t="shared" si="1"/>
        <v/>
      </c>
      <c r="DP2" s="77" t="str">
        <f t="shared" si="1"/>
        <v/>
      </c>
      <c r="DQ2" s="77" t="str">
        <f t="shared" si="1"/>
        <v/>
      </c>
      <c r="DR2" s="77" t="str">
        <f t="shared" si="1"/>
        <v/>
      </c>
      <c r="DS2" s="77" t="str">
        <f t="shared" si="1"/>
        <v/>
      </c>
      <c r="DT2" s="77" t="str">
        <f t="shared" si="1"/>
        <v/>
      </c>
      <c r="DU2" s="77" t="str">
        <f t="shared" si="1"/>
        <v/>
      </c>
      <c r="DV2" s="77" t="str">
        <f t="shared" si="1"/>
        <v/>
      </c>
      <c r="DW2" s="77" t="str">
        <f t="shared" si="1"/>
        <v/>
      </c>
      <c r="DX2" s="77" t="str">
        <f t="shared" si="1"/>
        <v/>
      </c>
      <c r="DY2" s="77" t="str">
        <f t="shared" si="1"/>
        <v/>
      </c>
      <c r="DZ2" s="77" t="str">
        <f t="shared" si="1"/>
        <v/>
      </c>
      <c r="EA2" s="77" t="str">
        <f t="shared" si="1"/>
        <v/>
      </c>
      <c r="EB2" s="77" t="str">
        <f t="shared" si="1"/>
        <v/>
      </c>
      <c r="EC2" s="77" t="str">
        <f t="shared" si="1"/>
        <v/>
      </c>
      <c r="ED2" s="77" t="str">
        <f t="shared" si="1"/>
        <v/>
      </c>
      <c r="EE2" s="77" t="str">
        <f t="shared" si="1"/>
        <v/>
      </c>
      <c r="EF2" s="77" t="str">
        <f t="shared" si="1"/>
        <v/>
      </c>
      <c r="EG2" s="77" t="str">
        <f t="shared" si="1"/>
        <v/>
      </c>
      <c r="EH2" s="77" t="str">
        <f t="shared" si="1"/>
        <v/>
      </c>
      <c r="EI2" s="77" t="str">
        <f t="shared" si="1"/>
        <v/>
      </c>
      <c r="EJ2" s="77" t="str">
        <f t="shared" si="1"/>
        <v/>
      </c>
      <c r="EK2" s="77" t="str">
        <f t="shared" si="1"/>
        <v/>
      </c>
      <c r="EL2" s="77" t="str">
        <f t="shared" si="1"/>
        <v/>
      </c>
      <c r="EM2" s="77" t="str">
        <f t="shared" si="1"/>
        <v/>
      </c>
      <c r="EN2" s="77" t="str">
        <f t="shared" si="1"/>
        <v/>
      </c>
      <c r="EO2" s="77" t="str">
        <f t="shared" si="1"/>
        <v/>
      </c>
      <c r="EP2" s="77" t="str">
        <f t="shared" si="1"/>
        <v/>
      </c>
      <c r="EQ2" s="77" t="str">
        <f t="shared" si="1"/>
        <v/>
      </c>
      <c r="ER2" s="77" t="str">
        <f t="shared" si="1"/>
        <v/>
      </c>
      <c r="ES2" s="77" t="str">
        <f t="shared" si="1"/>
        <v/>
      </c>
      <c r="ET2" s="77" t="str">
        <f t="shared" si="1"/>
        <v/>
      </c>
      <c r="EU2" s="77" t="str">
        <f t="shared" si="1"/>
        <v/>
      </c>
      <c r="EV2" s="77" t="str">
        <f t="shared" si="1"/>
        <v/>
      </c>
      <c r="EW2" s="77" t="str">
        <f t="shared" si="1"/>
        <v/>
      </c>
      <c r="EX2" s="77" t="str">
        <f t="shared" si="1"/>
        <v/>
      </c>
      <c r="EY2" s="77" t="str">
        <f t="shared" si="1"/>
        <v/>
      </c>
      <c r="EZ2" s="77" t="str">
        <f t="shared" si="1"/>
        <v/>
      </c>
      <c r="FA2" s="77" t="str">
        <f t="shared" si="1"/>
        <v/>
      </c>
      <c r="FB2" s="77" t="str">
        <f t="shared" si="1"/>
        <v/>
      </c>
      <c r="FC2" s="77" t="str">
        <f t="shared" si="1"/>
        <v/>
      </c>
      <c r="FD2" s="77" t="str">
        <f t="shared" si="1"/>
        <v/>
      </c>
      <c r="FE2" s="77" t="str">
        <f t="shared" si="1"/>
        <v/>
      </c>
      <c r="FF2" s="77" t="str">
        <f t="shared" si="1"/>
        <v/>
      </c>
      <c r="FG2" s="77" t="str">
        <f t="shared" si="1"/>
        <v/>
      </c>
      <c r="FH2" s="77" t="str">
        <f t="shared" si="1"/>
        <v/>
      </c>
      <c r="FI2" s="77" t="str">
        <f t="shared" si="1"/>
        <v/>
      </c>
      <c r="FJ2" s="77" t="str">
        <f t="shared" ref="FJ2:HU2" si="2">IF(FJ3="","",FI2+1)</f>
        <v/>
      </c>
      <c r="FK2" s="77" t="str">
        <f t="shared" si="2"/>
        <v/>
      </c>
      <c r="FL2" s="77" t="str">
        <f t="shared" si="2"/>
        <v/>
      </c>
      <c r="FM2" s="77" t="str">
        <f t="shared" si="2"/>
        <v/>
      </c>
      <c r="FN2" s="77" t="str">
        <f t="shared" si="2"/>
        <v/>
      </c>
      <c r="FO2" s="77" t="str">
        <f t="shared" si="2"/>
        <v/>
      </c>
      <c r="FP2" s="77" t="str">
        <f t="shared" si="2"/>
        <v/>
      </c>
      <c r="FQ2" s="77" t="str">
        <f t="shared" si="2"/>
        <v/>
      </c>
      <c r="FR2" s="77" t="str">
        <f t="shared" si="2"/>
        <v/>
      </c>
      <c r="FS2" s="77" t="str">
        <f t="shared" si="2"/>
        <v/>
      </c>
      <c r="FT2" s="77" t="str">
        <f t="shared" si="2"/>
        <v/>
      </c>
      <c r="FU2" s="77" t="str">
        <f t="shared" si="2"/>
        <v/>
      </c>
      <c r="FV2" s="77" t="str">
        <f t="shared" si="2"/>
        <v/>
      </c>
      <c r="FW2" s="77" t="str">
        <f t="shared" si="2"/>
        <v/>
      </c>
      <c r="FX2" s="77" t="str">
        <f t="shared" si="2"/>
        <v/>
      </c>
      <c r="FY2" s="77" t="str">
        <f t="shared" si="2"/>
        <v/>
      </c>
      <c r="FZ2" s="77" t="str">
        <f t="shared" si="2"/>
        <v/>
      </c>
      <c r="GA2" s="77" t="str">
        <f t="shared" si="2"/>
        <v/>
      </c>
      <c r="GB2" s="77" t="str">
        <f t="shared" si="2"/>
        <v/>
      </c>
      <c r="GC2" s="77" t="str">
        <f t="shared" si="2"/>
        <v/>
      </c>
      <c r="GD2" s="77" t="str">
        <f t="shared" si="2"/>
        <v/>
      </c>
      <c r="GE2" s="77" t="str">
        <f t="shared" si="2"/>
        <v/>
      </c>
      <c r="GF2" s="77" t="str">
        <f t="shared" si="2"/>
        <v/>
      </c>
      <c r="GG2" s="77" t="str">
        <f t="shared" si="2"/>
        <v/>
      </c>
      <c r="GH2" s="77" t="str">
        <f t="shared" si="2"/>
        <v/>
      </c>
      <c r="GI2" s="77" t="str">
        <f t="shared" si="2"/>
        <v/>
      </c>
      <c r="GJ2" s="77" t="str">
        <f t="shared" si="2"/>
        <v/>
      </c>
      <c r="GK2" s="77" t="str">
        <f t="shared" si="2"/>
        <v/>
      </c>
      <c r="GL2" s="77" t="str">
        <f t="shared" si="2"/>
        <v/>
      </c>
      <c r="GM2" s="77" t="str">
        <f t="shared" si="2"/>
        <v/>
      </c>
      <c r="GN2" s="77" t="str">
        <f t="shared" si="2"/>
        <v/>
      </c>
      <c r="GO2" s="77" t="str">
        <f t="shared" si="2"/>
        <v/>
      </c>
      <c r="GP2" s="77" t="str">
        <f t="shared" si="2"/>
        <v/>
      </c>
      <c r="GQ2" s="77" t="str">
        <f t="shared" si="2"/>
        <v/>
      </c>
      <c r="GR2" s="77" t="str">
        <f t="shared" si="2"/>
        <v/>
      </c>
      <c r="GS2" s="77" t="str">
        <f t="shared" si="2"/>
        <v/>
      </c>
      <c r="GT2" s="77" t="str">
        <f t="shared" si="2"/>
        <v/>
      </c>
      <c r="GU2" s="77" t="str">
        <f t="shared" si="2"/>
        <v/>
      </c>
      <c r="GV2" s="77" t="str">
        <f t="shared" si="2"/>
        <v/>
      </c>
      <c r="GW2" s="77" t="str">
        <f t="shared" si="2"/>
        <v/>
      </c>
      <c r="GX2" s="77" t="str">
        <f t="shared" si="2"/>
        <v/>
      </c>
      <c r="GY2" s="77" t="str">
        <f t="shared" si="2"/>
        <v/>
      </c>
      <c r="GZ2" s="77" t="str">
        <f t="shared" si="2"/>
        <v/>
      </c>
      <c r="HA2" s="77" t="str">
        <f t="shared" si="2"/>
        <v/>
      </c>
      <c r="HB2" s="77" t="str">
        <f t="shared" si="2"/>
        <v/>
      </c>
      <c r="HC2" s="77" t="str">
        <f t="shared" si="2"/>
        <v/>
      </c>
      <c r="HD2" s="77" t="str">
        <f t="shared" si="2"/>
        <v/>
      </c>
      <c r="HE2" s="77" t="str">
        <f t="shared" si="2"/>
        <v/>
      </c>
      <c r="HF2" s="77" t="str">
        <f t="shared" si="2"/>
        <v/>
      </c>
      <c r="HG2" s="77" t="str">
        <f t="shared" si="2"/>
        <v/>
      </c>
      <c r="HH2" s="77" t="str">
        <f t="shared" si="2"/>
        <v/>
      </c>
      <c r="HI2" s="77" t="str">
        <f t="shared" si="2"/>
        <v/>
      </c>
      <c r="HJ2" s="77" t="str">
        <f t="shared" si="2"/>
        <v/>
      </c>
      <c r="HK2" s="77" t="str">
        <f t="shared" si="2"/>
        <v/>
      </c>
      <c r="HL2" s="77" t="str">
        <f t="shared" si="2"/>
        <v/>
      </c>
      <c r="HM2" s="77" t="str">
        <f t="shared" si="2"/>
        <v/>
      </c>
      <c r="HN2" s="77" t="str">
        <f t="shared" si="2"/>
        <v/>
      </c>
      <c r="HO2" s="77" t="str">
        <f t="shared" si="2"/>
        <v/>
      </c>
      <c r="HP2" s="77" t="str">
        <f t="shared" si="2"/>
        <v/>
      </c>
      <c r="HQ2" s="77" t="str">
        <f t="shared" si="2"/>
        <v/>
      </c>
      <c r="HR2" s="77" t="str">
        <f t="shared" si="2"/>
        <v/>
      </c>
      <c r="HS2" s="77" t="str">
        <f t="shared" si="2"/>
        <v/>
      </c>
      <c r="HT2" s="77" t="str">
        <f t="shared" si="2"/>
        <v/>
      </c>
      <c r="HU2" s="77" t="str">
        <f t="shared" si="2"/>
        <v/>
      </c>
      <c r="HV2" s="77" t="str">
        <f t="shared" ref="HV2:IL2" si="3">IF(HV3="","",HU2+1)</f>
        <v/>
      </c>
      <c r="HW2" s="77" t="str">
        <f t="shared" si="3"/>
        <v/>
      </c>
      <c r="HX2" s="77" t="str">
        <f t="shared" si="3"/>
        <v/>
      </c>
      <c r="HY2" s="77" t="str">
        <f t="shared" si="3"/>
        <v/>
      </c>
      <c r="HZ2" s="77" t="str">
        <f t="shared" si="3"/>
        <v/>
      </c>
      <c r="IA2" s="77" t="str">
        <f t="shared" si="3"/>
        <v/>
      </c>
      <c r="IB2" s="77" t="str">
        <f t="shared" si="3"/>
        <v/>
      </c>
      <c r="IC2" s="77" t="str">
        <f t="shared" si="3"/>
        <v/>
      </c>
      <c r="ID2" s="77" t="str">
        <f t="shared" si="3"/>
        <v/>
      </c>
      <c r="IE2" s="77" t="str">
        <f t="shared" si="3"/>
        <v/>
      </c>
      <c r="IF2" s="77" t="str">
        <f t="shared" si="3"/>
        <v/>
      </c>
      <c r="IG2" s="77" t="str">
        <f t="shared" si="3"/>
        <v/>
      </c>
      <c r="IH2" s="77" t="str">
        <f t="shared" si="3"/>
        <v/>
      </c>
      <c r="II2" s="77" t="str">
        <f t="shared" si="3"/>
        <v/>
      </c>
      <c r="IJ2" s="77" t="str">
        <f t="shared" si="3"/>
        <v/>
      </c>
      <c r="IK2" s="77" t="str">
        <f t="shared" si="3"/>
        <v/>
      </c>
      <c r="IL2" s="77" t="str">
        <f t="shared" si="3"/>
        <v/>
      </c>
    </row>
    <row r="3" spans="1:246" s="753" customFormat="1" x14ac:dyDescent="0.25">
      <c r="A3" s="749" t="s">
        <v>115</v>
      </c>
      <c r="B3" s="352" t="s">
        <v>145</v>
      </c>
      <c r="C3" s="352" t="s">
        <v>145</v>
      </c>
      <c r="D3" s="750" t="s">
        <v>145</v>
      </c>
      <c r="E3" s="750" t="s">
        <v>832</v>
      </c>
      <c r="F3" s="750" t="s">
        <v>145</v>
      </c>
      <c r="G3" s="751" t="s">
        <v>145</v>
      </c>
      <c r="H3" s="352" t="s">
        <v>145</v>
      </c>
      <c r="I3" s="352" t="s">
        <v>145</v>
      </c>
      <c r="J3" s="352" t="s">
        <v>145</v>
      </c>
      <c r="K3" s="352" t="s">
        <v>145</v>
      </c>
      <c r="L3" s="352" t="s">
        <v>145</v>
      </c>
      <c r="M3" s="352" t="s">
        <v>145</v>
      </c>
      <c r="N3" s="352" t="s">
        <v>145</v>
      </c>
      <c r="O3" s="352" t="s">
        <v>145</v>
      </c>
      <c r="P3" s="352" t="s">
        <v>145</v>
      </c>
      <c r="Q3" s="352" t="s">
        <v>145</v>
      </c>
      <c r="R3" s="352" t="s">
        <v>145</v>
      </c>
      <c r="S3" s="352" t="s">
        <v>145</v>
      </c>
      <c r="T3" s="352" t="s">
        <v>145</v>
      </c>
      <c r="U3" s="352" t="s">
        <v>145</v>
      </c>
      <c r="V3" s="352" t="s">
        <v>145</v>
      </c>
      <c r="W3" s="352" t="s">
        <v>145</v>
      </c>
      <c r="X3" s="352" t="s">
        <v>145</v>
      </c>
      <c r="Y3" s="750" t="s">
        <v>145</v>
      </c>
      <c r="Z3" s="750" t="s">
        <v>145</v>
      </c>
      <c r="AA3" s="750" t="s">
        <v>145</v>
      </c>
      <c r="AB3" s="750" t="s">
        <v>145</v>
      </c>
      <c r="AC3" s="752"/>
      <c r="AD3" s="752"/>
      <c r="AE3" s="752"/>
      <c r="AF3" s="752"/>
      <c r="AG3" s="752"/>
      <c r="AH3" s="752"/>
      <c r="AI3" s="752"/>
      <c r="AJ3" s="752"/>
      <c r="GD3" s="754"/>
      <c r="GE3" s="754"/>
      <c r="GF3" s="754"/>
      <c r="GG3" s="754"/>
      <c r="GH3" s="754"/>
      <c r="GI3" s="754"/>
      <c r="GJ3" s="754"/>
      <c r="GK3" s="754"/>
      <c r="GL3" s="754"/>
      <c r="GM3" s="754"/>
      <c r="GN3" s="754"/>
      <c r="GO3" s="754"/>
      <c r="GP3" s="754"/>
      <c r="GQ3" s="754"/>
      <c r="GR3" s="754"/>
      <c r="GS3" s="754"/>
      <c r="GT3" s="754"/>
      <c r="GU3" s="754"/>
      <c r="GV3" s="754"/>
      <c r="GW3" s="754"/>
      <c r="GX3" s="754"/>
      <c r="GY3" s="754"/>
      <c r="GZ3" s="754"/>
      <c r="HA3" s="754"/>
      <c r="HB3" s="754"/>
      <c r="HC3" s="754"/>
    </row>
    <row r="4" spans="1:246" s="753" customFormat="1" ht="51" x14ac:dyDescent="0.25">
      <c r="A4" s="749" t="s">
        <v>116</v>
      </c>
      <c r="B4" s="352" t="s">
        <v>792</v>
      </c>
      <c r="C4" s="352" t="s">
        <v>793</v>
      </c>
      <c r="D4" s="352" t="s">
        <v>828</v>
      </c>
      <c r="E4" s="352" t="s">
        <v>833</v>
      </c>
      <c r="F4" s="352" t="s">
        <v>794</v>
      </c>
      <c r="G4" s="751" t="s">
        <v>795</v>
      </c>
      <c r="H4" s="352" t="s">
        <v>796</v>
      </c>
      <c r="I4" s="352" t="s">
        <v>797</v>
      </c>
      <c r="J4" s="352" t="s">
        <v>841</v>
      </c>
      <c r="K4" s="755" t="s">
        <v>923</v>
      </c>
      <c r="L4" s="755" t="s">
        <v>941</v>
      </c>
      <c r="M4" s="352" t="s">
        <v>1117</v>
      </c>
      <c r="N4" s="352" t="s">
        <v>1119</v>
      </c>
      <c r="O4" s="352" t="s">
        <v>1337</v>
      </c>
      <c r="P4" s="750" t="s">
        <v>1341</v>
      </c>
      <c r="Q4" s="750" t="s">
        <v>1370</v>
      </c>
      <c r="R4" s="352" t="s">
        <v>1371</v>
      </c>
      <c r="S4" s="352" t="s">
        <v>1376</v>
      </c>
      <c r="T4" s="750" t="s">
        <v>1380</v>
      </c>
      <c r="U4" s="750" t="s">
        <v>1382</v>
      </c>
      <c r="V4" s="750" t="s">
        <v>1387</v>
      </c>
      <c r="W4" s="750" t="s">
        <v>1390</v>
      </c>
      <c r="X4" s="352" t="s">
        <v>1435</v>
      </c>
      <c r="Y4" s="790" t="s">
        <v>1439</v>
      </c>
      <c r="Z4" s="352" t="s">
        <v>1485</v>
      </c>
      <c r="AA4" s="352" t="s">
        <v>1494</v>
      </c>
      <c r="AB4" s="352" t="s">
        <v>1519</v>
      </c>
      <c r="AC4" s="756"/>
      <c r="AD4" s="752"/>
      <c r="AE4" s="752"/>
      <c r="AF4" s="752"/>
      <c r="AG4" s="752"/>
      <c r="AH4" s="752"/>
      <c r="AI4" s="752"/>
      <c r="AJ4" s="752"/>
      <c r="AR4" s="757"/>
      <c r="AS4" s="757"/>
      <c r="AT4" s="757"/>
      <c r="AU4" s="757"/>
      <c r="AV4" s="757"/>
      <c r="AW4" s="757"/>
      <c r="AX4" s="757"/>
      <c r="GB4" s="754"/>
      <c r="GD4" s="754"/>
      <c r="GE4" s="754"/>
      <c r="GF4" s="754"/>
      <c r="GG4" s="754"/>
      <c r="GH4" s="754"/>
      <c r="GI4" s="754"/>
      <c r="GJ4" s="754"/>
      <c r="GK4" s="754"/>
      <c r="GL4" s="754"/>
      <c r="GM4" s="754"/>
      <c r="GN4" s="754"/>
      <c r="GO4" s="754"/>
      <c r="GP4" s="754"/>
      <c r="GQ4" s="754"/>
      <c r="GR4" s="754"/>
      <c r="GS4" s="754"/>
      <c r="GT4" s="754"/>
      <c r="GU4" s="754"/>
      <c r="GV4" s="754"/>
      <c r="GW4" s="754"/>
      <c r="GX4" s="754"/>
      <c r="GY4" s="754"/>
      <c r="GZ4" s="754"/>
      <c r="HA4" s="754"/>
      <c r="HB4" s="754"/>
      <c r="HC4" s="754"/>
    </row>
    <row r="5" spans="1:246" s="761" customFormat="1" ht="102" x14ac:dyDescent="0.25">
      <c r="A5" s="758" t="s">
        <v>117</v>
      </c>
      <c r="B5" s="353" t="s">
        <v>798</v>
      </c>
      <c r="C5" s="353" t="s">
        <v>799</v>
      </c>
      <c r="D5" s="353" t="s">
        <v>798</v>
      </c>
      <c r="E5" s="353" t="s">
        <v>798</v>
      </c>
      <c r="F5" s="674" t="s">
        <v>798</v>
      </c>
      <c r="G5" s="759" t="s">
        <v>798</v>
      </c>
      <c r="H5" s="353" t="s">
        <v>798</v>
      </c>
      <c r="I5" s="353" t="s">
        <v>800</v>
      </c>
      <c r="J5" s="353" t="s">
        <v>842</v>
      </c>
      <c r="K5" s="353" t="s">
        <v>933</v>
      </c>
      <c r="L5" s="353" t="s">
        <v>933</v>
      </c>
      <c r="M5" s="674" t="s">
        <v>1131</v>
      </c>
      <c r="N5" s="353" t="s">
        <v>1130</v>
      </c>
      <c r="O5" s="674" t="s">
        <v>1273</v>
      </c>
      <c r="P5" s="674" t="s">
        <v>1340</v>
      </c>
      <c r="Q5" s="674" t="s">
        <v>1398</v>
      </c>
      <c r="R5" s="674" t="s">
        <v>1377</v>
      </c>
      <c r="S5" s="674" t="s">
        <v>1375</v>
      </c>
      <c r="T5" s="353" t="s">
        <v>1379</v>
      </c>
      <c r="U5" s="674" t="s">
        <v>1383</v>
      </c>
      <c r="V5" s="674" t="s">
        <v>1388</v>
      </c>
      <c r="W5" s="674" t="s">
        <v>1392</v>
      </c>
      <c r="X5" s="353" t="s">
        <v>1436</v>
      </c>
      <c r="Y5" s="674" t="s">
        <v>807</v>
      </c>
      <c r="Z5" s="353" t="s">
        <v>1486</v>
      </c>
      <c r="AA5" s="353" t="s">
        <v>807</v>
      </c>
      <c r="AB5" s="353" t="s">
        <v>1436</v>
      </c>
      <c r="AC5" s="760"/>
      <c r="AD5" s="760"/>
      <c r="AE5" s="760"/>
      <c r="AF5" s="760"/>
      <c r="AG5" s="760"/>
      <c r="AH5" s="760"/>
      <c r="AI5" s="760"/>
      <c r="AJ5" s="760"/>
      <c r="DP5" s="762"/>
      <c r="GD5" s="763"/>
      <c r="GE5" s="763"/>
      <c r="GF5" s="763"/>
      <c r="GG5" s="763"/>
      <c r="GH5" s="763"/>
      <c r="GI5" s="763"/>
      <c r="GJ5" s="763"/>
      <c r="GK5" s="763"/>
      <c r="GL5" s="763"/>
      <c r="GM5" s="763"/>
      <c r="GN5" s="763"/>
      <c r="GO5" s="763"/>
      <c r="GP5" s="763"/>
      <c r="GQ5" s="763"/>
      <c r="GR5" s="763"/>
      <c r="GS5" s="763"/>
      <c r="GT5" s="763"/>
      <c r="GU5" s="763"/>
      <c r="GV5" s="763"/>
      <c r="GW5" s="763"/>
      <c r="GX5" s="764"/>
      <c r="GY5" s="763"/>
      <c r="GZ5" s="763"/>
      <c r="HA5" s="763"/>
      <c r="HB5" s="763"/>
      <c r="HC5" s="763"/>
    </row>
    <row r="6" spans="1:246" s="761" customFormat="1" x14ac:dyDescent="0.25">
      <c r="A6" s="758" t="s">
        <v>118</v>
      </c>
      <c r="B6" s="353"/>
      <c r="C6" s="353"/>
      <c r="D6" s="674"/>
      <c r="E6" s="674"/>
      <c r="F6" s="674"/>
      <c r="G6" s="759"/>
      <c r="H6" s="353"/>
      <c r="I6" s="353"/>
      <c r="J6" s="353"/>
      <c r="K6" s="353"/>
      <c r="L6" s="353"/>
      <c r="M6" s="674"/>
      <c r="N6" s="674"/>
      <c r="O6" s="674"/>
      <c r="P6" s="674"/>
      <c r="Q6" s="674"/>
      <c r="R6" s="674"/>
      <c r="S6" s="674"/>
      <c r="T6" s="674"/>
      <c r="U6" s="674"/>
      <c r="V6" s="674"/>
      <c r="W6" s="674"/>
      <c r="X6" s="674"/>
      <c r="Y6" s="674"/>
      <c r="Z6" s="674"/>
      <c r="AA6" s="674"/>
      <c r="AB6" s="674"/>
      <c r="AC6" s="760"/>
      <c r="AD6" s="760"/>
      <c r="AE6" s="760"/>
      <c r="AF6" s="760"/>
      <c r="AG6" s="760"/>
      <c r="AH6" s="760"/>
      <c r="AI6" s="760"/>
      <c r="AJ6" s="760"/>
      <c r="GD6" s="763"/>
      <c r="GE6" s="763"/>
      <c r="GF6" s="763"/>
      <c r="GG6" s="763"/>
      <c r="GH6" s="763"/>
      <c r="GI6" s="763"/>
      <c r="GJ6" s="763"/>
      <c r="GK6" s="763"/>
      <c r="GL6" s="763"/>
      <c r="GM6" s="763"/>
      <c r="GN6" s="763"/>
      <c r="GO6" s="763"/>
      <c r="GP6" s="763"/>
      <c r="GQ6" s="763"/>
      <c r="GR6" s="763"/>
      <c r="GS6" s="763"/>
      <c r="GT6" s="763"/>
      <c r="GU6" s="763"/>
      <c r="GV6" s="763"/>
      <c r="GW6" s="763"/>
      <c r="GX6" s="763"/>
      <c r="GY6" s="763"/>
      <c r="GZ6" s="763"/>
      <c r="HA6" s="763"/>
      <c r="HB6" s="763"/>
      <c r="HC6" s="763"/>
    </row>
    <row r="7" spans="1:246" s="768" customFormat="1" x14ac:dyDescent="0.25">
      <c r="A7" s="749" t="s">
        <v>119</v>
      </c>
      <c r="B7" s="354" t="s">
        <v>801</v>
      </c>
      <c r="C7" s="354" t="s">
        <v>802</v>
      </c>
      <c r="D7" s="354" t="s">
        <v>829</v>
      </c>
      <c r="E7" s="354" t="s">
        <v>829</v>
      </c>
      <c r="F7" s="765" t="s">
        <v>804</v>
      </c>
      <c r="G7" s="766" t="s">
        <v>803</v>
      </c>
      <c r="H7" s="354" t="s">
        <v>804</v>
      </c>
      <c r="I7" s="354" t="s">
        <v>803</v>
      </c>
      <c r="J7" s="354" t="s">
        <v>804</v>
      </c>
      <c r="K7" s="354" t="s">
        <v>801</v>
      </c>
      <c r="L7" s="354" t="s">
        <v>801</v>
      </c>
      <c r="M7" s="765" t="s">
        <v>1118</v>
      </c>
      <c r="N7" s="354" t="s">
        <v>1120</v>
      </c>
      <c r="O7" s="765" t="s">
        <v>829</v>
      </c>
      <c r="P7" s="765" t="s">
        <v>1120</v>
      </c>
      <c r="Q7" s="765" t="s">
        <v>1277</v>
      </c>
      <c r="R7" s="354" t="s">
        <v>802</v>
      </c>
      <c r="S7" s="765" t="s">
        <v>1374</v>
      </c>
      <c r="T7" s="354" t="s">
        <v>1378</v>
      </c>
      <c r="U7" s="765" t="s">
        <v>1384</v>
      </c>
      <c r="V7" s="765" t="s">
        <v>1118</v>
      </c>
      <c r="W7" s="765" t="s">
        <v>1391</v>
      </c>
      <c r="X7" s="765" t="s">
        <v>1378</v>
      </c>
      <c r="Y7" s="765" t="s">
        <v>1442</v>
      </c>
      <c r="Z7" s="765" t="s">
        <v>1487</v>
      </c>
      <c r="AA7" s="765" t="s">
        <v>1495</v>
      </c>
      <c r="AB7" s="765" t="s">
        <v>802</v>
      </c>
      <c r="AC7" s="767"/>
      <c r="AD7" s="767"/>
      <c r="AE7" s="767"/>
      <c r="AF7" s="767"/>
      <c r="AG7" s="767"/>
      <c r="AH7" s="767"/>
      <c r="AI7" s="767"/>
      <c r="AJ7" s="767"/>
      <c r="GD7" s="769"/>
      <c r="GE7" s="769"/>
      <c r="GF7" s="769"/>
      <c r="GG7" s="769"/>
      <c r="GH7" s="769"/>
      <c r="GI7" s="769"/>
      <c r="GJ7" s="769"/>
      <c r="GK7" s="769"/>
      <c r="GL7" s="769"/>
      <c r="GM7" s="769"/>
      <c r="GN7" s="769"/>
      <c r="GO7" s="769"/>
      <c r="GP7" s="769"/>
      <c r="GQ7" s="769"/>
      <c r="GR7" s="769"/>
      <c r="GS7" s="769"/>
      <c r="GT7" s="769"/>
      <c r="GU7" s="769"/>
      <c r="GV7" s="769"/>
      <c r="GW7" s="769"/>
      <c r="GX7" s="769"/>
      <c r="GY7" s="769"/>
      <c r="GZ7" s="769"/>
      <c r="HA7" s="769"/>
      <c r="HB7" s="769"/>
      <c r="HC7" s="769"/>
    </row>
    <row r="8" spans="1:246" s="768" customFormat="1" x14ac:dyDescent="0.25">
      <c r="A8" s="749" t="s">
        <v>120</v>
      </c>
      <c r="B8" s="354"/>
      <c r="C8" s="354"/>
      <c r="D8" s="765"/>
      <c r="E8" s="765"/>
      <c r="F8" s="765"/>
      <c r="G8" s="766"/>
      <c r="H8" s="354"/>
      <c r="I8" s="354"/>
      <c r="J8" s="354"/>
      <c r="K8" s="354"/>
      <c r="L8" s="354"/>
      <c r="M8" s="765"/>
      <c r="N8" s="765"/>
      <c r="O8" s="354"/>
      <c r="P8" s="765"/>
      <c r="Q8" s="765"/>
      <c r="R8" s="765"/>
      <c r="S8" s="765"/>
      <c r="T8" s="354"/>
      <c r="U8" s="765"/>
      <c r="V8" s="765"/>
      <c r="W8" s="765"/>
      <c r="X8" s="765" t="s">
        <v>1432</v>
      </c>
      <c r="Y8" s="765" t="s">
        <v>1441</v>
      </c>
      <c r="Z8" s="765" t="s">
        <v>1488</v>
      </c>
      <c r="AA8" s="765" t="s">
        <v>1496</v>
      </c>
      <c r="AB8" s="765" t="s">
        <v>1518</v>
      </c>
      <c r="AC8" s="767"/>
      <c r="AD8" s="767"/>
      <c r="AE8" s="767"/>
      <c r="AF8" s="767"/>
      <c r="AG8" s="767"/>
      <c r="AH8" s="767"/>
      <c r="AI8" s="767"/>
      <c r="AJ8" s="767"/>
      <c r="GD8" s="769"/>
      <c r="GE8" s="769"/>
      <c r="GF8" s="769"/>
      <c r="GG8" s="769"/>
      <c r="GH8" s="769"/>
      <c r="GI8" s="769"/>
      <c r="GJ8" s="769"/>
      <c r="GK8" s="769"/>
      <c r="GL8" s="769"/>
      <c r="GM8" s="769"/>
      <c r="GN8" s="769"/>
      <c r="GO8" s="769"/>
      <c r="GP8" s="769"/>
      <c r="GQ8" s="769"/>
      <c r="GR8" s="769"/>
      <c r="GS8" s="769"/>
      <c r="GT8" s="769"/>
      <c r="GU8" s="769"/>
      <c r="GV8" s="769"/>
      <c r="GW8" s="769"/>
      <c r="GX8" s="769"/>
      <c r="GY8" s="769"/>
      <c r="GZ8" s="769"/>
      <c r="HA8" s="769"/>
      <c r="HB8" s="769"/>
      <c r="HC8" s="769"/>
    </row>
    <row r="9" spans="1:246" s="761" customFormat="1" x14ac:dyDescent="0.25">
      <c r="A9" s="758" t="s">
        <v>121</v>
      </c>
      <c r="B9" s="353" t="s">
        <v>805</v>
      </c>
      <c r="C9" s="770" t="s">
        <v>806</v>
      </c>
      <c r="D9" s="770" t="s">
        <v>805</v>
      </c>
      <c r="E9" s="770" t="s">
        <v>805</v>
      </c>
      <c r="F9" s="674" t="s">
        <v>805</v>
      </c>
      <c r="G9" s="759" t="s">
        <v>805</v>
      </c>
      <c r="H9" s="353" t="s">
        <v>805</v>
      </c>
      <c r="I9" s="353" t="s">
        <v>805</v>
      </c>
      <c r="J9" s="353" t="s">
        <v>805</v>
      </c>
      <c r="K9" s="353"/>
      <c r="L9" s="353"/>
      <c r="M9" s="353"/>
      <c r="N9" s="353"/>
      <c r="O9" s="674"/>
      <c r="P9" s="674"/>
      <c r="Q9" s="674"/>
      <c r="R9" s="770"/>
      <c r="S9" s="674"/>
      <c r="T9" s="353"/>
      <c r="U9" s="353"/>
      <c r="V9" s="353"/>
      <c r="W9" s="674"/>
      <c r="X9" s="674"/>
      <c r="Y9" s="674"/>
      <c r="Z9" s="674"/>
      <c r="AA9" s="674"/>
      <c r="AB9" s="674"/>
      <c r="AC9" s="760"/>
      <c r="AD9" s="760"/>
      <c r="AE9" s="760"/>
      <c r="AF9" s="760"/>
      <c r="AG9" s="760"/>
      <c r="AH9" s="760"/>
      <c r="AI9" s="760"/>
      <c r="AJ9" s="760"/>
      <c r="AZ9" s="762"/>
      <c r="GD9" s="763"/>
      <c r="GE9" s="763"/>
      <c r="GF9" s="763"/>
      <c r="GG9" s="763"/>
      <c r="GH9" s="763"/>
      <c r="GI9" s="763"/>
      <c r="GJ9" s="763"/>
      <c r="GK9" s="763"/>
      <c r="GL9" s="763"/>
      <c r="GM9" s="763"/>
      <c r="GN9" s="763"/>
      <c r="GO9" s="763"/>
      <c r="GP9" s="763"/>
      <c r="GQ9" s="763"/>
      <c r="GR9" s="763"/>
      <c r="GS9" s="763"/>
      <c r="GT9" s="763"/>
      <c r="GU9" s="763"/>
      <c r="GV9" s="763"/>
      <c r="GW9" s="763"/>
      <c r="GX9" s="763"/>
      <c r="GY9" s="763"/>
      <c r="GZ9" s="763"/>
      <c r="HA9" s="763"/>
      <c r="HB9" s="763"/>
      <c r="HC9" s="763"/>
    </row>
    <row r="10" spans="1:246" s="761" customFormat="1" x14ac:dyDescent="0.25">
      <c r="A10" s="758" t="s">
        <v>122</v>
      </c>
      <c r="B10" s="353" t="s">
        <v>807</v>
      </c>
      <c r="C10" s="353" t="s">
        <v>808</v>
      </c>
      <c r="D10" s="353" t="s">
        <v>807</v>
      </c>
      <c r="E10" s="353" t="s">
        <v>807</v>
      </c>
      <c r="F10" s="674" t="s">
        <v>807</v>
      </c>
      <c r="G10" s="759" t="s">
        <v>807</v>
      </c>
      <c r="H10" s="353" t="s">
        <v>807</v>
      </c>
      <c r="I10" s="353" t="s">
        <v>809</v>
      </c>
      <c r="J10" s="353" t="s">
        <v>807</v>
      </c>
      <c r="K10" s="353" t="s">
        <v>934</v>
      </c>
      <c r="L10" s="353" t="s">
        <v>934</v>
      </c>
      <c r="M10" s="674" t="s">
        <v>1114</v>
      </c>
      <c r="N10" s="674" t="s">
        <v>807</v>
      </c>
      <c r="O10" s="674" t="s">
        <v>807</v>
      </c>
      <c r="P10" s="674" t="s">
        <v>807</v>
      </c>
      <c r="Q10" s="674" t="s">
        <v>807</v>
      </c>
      <c r="R10" s="674" t="s">
        <v>807</v>
      </c>
      <c r="S10" s="674" t="s">
        <v>807</v>
      </c>
      <c r="T10" s="674" t="s">
        <v>1385</v>
      </c>
      <c r="U10" s="674" t="s">
        <v>807</v>
      </c>
      <c r="V10" s="674" t="s">
        <v>807</v>
      </c>
      <c r="W10" s="674" t="s">
        <v>807</v>
      </c>
      <c r="X10" s="674" t="s">
        <v>1437</v>
      </c>
      <c r="Y10" s="674" t="s">
        <v>798</v>
      </c>
      <c r="Z10" s="674" t="s">
        <v>798</v>
      </c>
      <c r="AA10" s="674" t="s">
        <v>798</v>
      </c>
      <c r="AB10" s="674" t="s">
        <v>798</v>
      </c>
      <c r="AC10" s="760"/>
      <c r="AD10" s="760"/>
      <c r="AE10" s="760"/>
      <c r="AF10" s="760"/>
      <c r="AG10" s="760"/>
      <c r="AH10" s="760"/>
      <c r="AI10" s="760"/>
      <c r="AJ10" s="760"/>
      <c r="GD10" s="763"/>
      <c r="GE10" s="763"/>
      <c r="GF10" s="763"/>
      <c r="GG10" s="763"/>
      <c r="GH10" s="763"/>
      <c r="GI10" s="763"/>
      <c r="GJ10" s="763"/>
      <c r="GK10" s="763"/>
      <c r="GL10" s="763"/>
      <c r="GM10" s="763"/>
      <c r="GN10" s="763"/>
      <c r="GO10" s="763"/>
      <c r="GP10" s="763"/>
      <c r="GQ10" s="763"/>
      <c r="GR10" s="763"/>
      <c r="GS10" s="763"/>
      <c r="GT10" s="763"/>
      <c r="GU10" s="763"/>
      <c r="GV10" s="763"/>
      <c r="GW10" s="763"/>
      <c r="GX10" s="763"/>
      <c r="GY10" s="763"/>
      <c r="GZ10" s="763"/>
      <c r="HA10" s="763"/>
      <c r="HB10" s="763"/>
      <c r="HC10" s="763"/>
    </row>
    <row r="11" spans="1:246" s="768" customFormat="1" x14ac:dyDescent="0.25">
      <c r="A11" s="749" t="s">
        <v>123</v>
      </c>
      <c r="B11" s="354"/>
      <c r="C11" s="354"/>
      <c r="D11" s="765"/>
      <c r="E11" s="765"/>
      <c r="F11" s="765"/>
      <c r="G11" s="766"/>
      <c r="H11" s="354"/>
      <c r="I11" s="354"/>
      <c r="J11" s="354"/>
      <c r="K11" s="354"/>
      <c r="L11" s="354"/>
      <c r="M11" s="765"/>
      <c r="N11" s="765"/>
      <c r="O11" s="765"/>
      <c r="P11" s="765"/>
      <c r="Q11" s="765"/>
      <c r="R11" s="765"/>
      <c r="S11" s="765"/>
      <c r="T11" s="354"/>
      <c r="U11" s="765"/>
      <c r="V11" s="765"/>
      <c r="W11" s="765"/>
      <c r="X11" s="765"/>
      <c r="Y11" s="354"/>
      <c r="Z11" s="765"/>
      <c r="AA11" s="765"/>
      <c r="AB11" s="765"/>
      <c r="AC11" s="767"/>
      <c r="AD11" s="767"/>
      <c r="AE11" s="767"/>
      <c r="AF11" s="767"/>
      <c r="AG11" s="767"/>
      <c r="AH11" s="767"/>
      <c r="AI11" s="767"/>
      <c r="AJ11" s="767"/>
      <c r="GD11" s="769"/>
      <c r="GE11" s="769"/>
      <c r="GF11" s="769"/>
      <c r="GG11" s="769"/>
      <c r="GH11" s="769"/>
      <c r="GI11" s="769"/>
      <c r="GJ11" s="769"/>
      <c r="GK11" s="769"/>
      <c r="GL11" s="769"/>
      <c r="GM11" s="769"/>
      <c r="GN11" s="769"/>
      <c r="GO11" s="769"/>
      <c r="GP11" s="769"/>
      <c r="GQ11" s="769"/>
      <c r="GR11" s="769"/>
      <c r="GS11" s="769"/>
      <c r="GT11" s="769"/>
      <c r="GU11" s="769"/>
      <c r="GV11" s="769"/>
      <c r="GW11" s="769"/>
      <c r="GX11" s="769"/>
      <c r="GY11" s="769"/>
      <c r="GZ11" s="769"/>
      <c r="HA11" s="769"/>
      <c r="HB11" s="769"/>
      <c r="HC11" s="769"/>
    </row>
    <row r="12" spans="1:246" s="768" customFormat="1" ht="25.5" x14ac:dyDescent="0.25">
      <c r="A12" s="749" t="s">
        <v>124</v>
      </c>
      <c r="B12" s="354"/>
      <c r="C12" s="354"/>
      <c r="D12" s="765"/>
      <c r="E12" s="765"/>
      <c r="F12" s="765"/>
      <c r="G12" s="766"/>
      <c r="H12" s="354"/>
      <c r="I12" s="354"/>
      <c r="J12" s="354"/>
      <c r="K12" s="354"/>
      <c r="L12" s="354"/>
      <c r="M12" s="765"/>
      <c r="N12" s="765"/>
      <c r="O12" s="765"/>
      <c r="P12" s="765"/>
      <c r="Q12" s="765"/>
      <c r="R12" s="765"/>
      <c r="S12" s="765"/>
      <c r="T12" s="354"/>
      <c r="U12" s="765"/>
      <c r="V12" s="765"/>
      <c r="W12" s="765"/>
      <c r="X12" s="765" t="s">
        <v>1430</v>
      </c>
      <c r="Y12" s="354" t="s">
        <v>1440</v>
      </c>
      <c r="Z12" s="765"/>
      <c r="AA12" s="354" t="s">
        <v>1440</v>
      </c>
      <c r="AB12" s="765" t="s">
        <v>1517</v>
      </c>
      <c r="AC12" s="767"/>
      <c r="AD12" s="767"/>
      <c r="AE12" s="767"/>
      <c r="AF12" s="767"/>
      <c r="AG12" s="767"/>
      <c r="AH12" s="767"/>
      <c r="AI12" s="767"/>
      <c r="AJ12" s="767"/>
      <c r="GD12" s="769"/>
      <c r="GE12" s="769"/>
      <c r="GF12" s="769"/>
      <c r="GG12" s="769"/>
      <c r="GH12" s="769"/>
      <c r="GI12" s="769"/>
      <c r="GJ12" s="769"/>
      <c r="GK12" s="769"/>
      <c r="GL12" s="769"/>
      <c r="GM12" s="769"/>
      <c r="GN12" s="769"/>
      <c r="GO12" s="769"/>
      <c r="GP12" s="769"/>
      <c r="GQ12" s="769"/>
      <c r="GR12" s="769"/>
      <c r="GS12" s="769"/>
      <c r="GT12" s="769"/>
      <c r="GU12" s="769"/>
      <c r="GV12" s="769"/>
      <c r="GW12" s="769"/>
      <c r="GX12" s="769"/>
      <c r="GY12" s="769"/>
      <c r="GZ12" s="769"/>
      <c r="HA12" s="769"/>
      <c r="HB12" s="769"/>
      <c r="HC12" s="769"/>
    </row>
    <row r="13" spans="1:246" s="761" customFormat="1" x14ac:dyDescent="0.25">
      <c r="A13" s="758" t="s">
        <v>125</v>
      </c>
      <c r="B13" s="353"/>
      <c r="C13" s="353"/>
      <c r="D13" s="674"/>
      <c r="E13" s="674"/>
      <c r="F13" s="674"/>
      <c r="G13" s="759"/>
      <c r="H13" s="353"/>
      <c r="I13" s="353"/>
      <c r="J13" s="353"/>
      <c r="K13" s="353"/>
      <c r="L13" s="353"/>
      <c r="M13" s="674"/>
      <c r="N13" s="674"/>
      <c r="O13" s="674"/>
      <c r="P13" s="674"/>
      <c r="Q13" s="674"/>
      <c r="R13" s="674"/>
      <c r="S13" s="674"/>
      <c r="T13" s="674"/>
      <c r="U13" s="674"/>
      <c r="V13" s="674"/>
      <c r="W13" s="674"/>
      <c r="X13" s="674"/>
      <c r="Y13" s="674"/>
      <c r="Z13" s="674"/>
      <c r="AA13" s="674"/>
      <c r="AB13" s="674"/>
      <c r="AC13" s="760"/>
      <c r="AD13" s="760"/>
      <c r="AE13" s="760"/>
      <c r="AF13" s="760"/>
      <c r="AG13" s="760"/>
      <c r="AH13" s="760"/>
      <c r="AI13" s="760"/>
      <c r="AJ13" s="760"/>
      <c r="GD13" s="763"/>
      <c r="GE13" s="763"/>
      <c r="GF13" s="763"/>
      <c r="GG13" s="763"/>
      <c r="GH13" s="763"/>
      <c r="GI13" s="763"/>
      <c r="GJ13" s="763"/>
      <c r="GK13" s="763"/>
      <c r="GL13" s="763"/>
      <c r="GM13" s="763"/>
      <c r="GN13" s="763"/>
      <c r="GO13" s="763"/>
      <c r="GP13" s="763"/>
      <c r="GQ13" s="763"/>
      <c r="GR13" s="763"/>
      <c r="GS13" s="763"/>
      <c r="GT13" s="763"/>
      <c r="GU13" s="763"/>
      <c r="GV13" s="763"/>
      <c r="GW13" s="763"/>
      <c r="GX13" s="763"/>
      <c r="GY13" s="763"/>
      <c r="GZ13" s="763"/>
      <c r="HA13" s="763"/>
      <c r="HB13" s="763"/>
      <c r="HC13" s="763"/>
    </row>
    <row r="14" spans="1:246" s="761" customFormat="1" x14ac:dyDescent="0.25">
      <c r="A14" s="758" t="s">
        <v>126</v>
      </c>
      <c r="B14" s="353"/>
      <c r="C14" s="353"/>
      <c r="D14" s="674"/>
      <c r="E14" s="674"/>
      <c r="F14" s="674"/>
      <c r="G14" s="759"/>
      <c r="H14" s="353"/>
      <c r="I14" s="353"/>
      <c r="J14" s="353"/>
      <c r="K14" s="353"/>
      <c r="L14" s="353"/>
      <c r="M14" s="674"/>
      <c r="N14" s="674"/>
      <c r="O14" s="353"/>
      <c r="P14" s="674"/>
      <c r="Q14" s="674"/>
      <c r="R14" s="674"/>
      <c r="S14" s="674"/>
      <c r="T14" s="674"/>
      <c r="U14" s="674"/>
      <c r="V14" s="674"/>
      <c r="W14" s="674"/>
      <c r="X14" s="674"/>
      <c r="Y14" s="674"/>
      <c r="Z14" s="674"/>
      <c r="AA14" s="674"/>
      <c r="AB14" s="674"/>
      <c r="AC14" s="760"/>
      <c r="AD14" s="760"/>
      <c r="AE14" s="760"/>
      <c r="AF14" s="760"/>
      <c r="AG14" s="760"/>
      <c r="AH14" s="760"/>
      <c r="AI14" s="760"/>
      <c r="AJ14" s="760"/>
      <c r="GD14" s="763"/>
      <c r="GE14" s="763"/>
      <c r="GF14" s="763"/>
      <c r="GG14" s="763"/>
      <c r="GH14" s="763"/>
      <c r="GI14" s="763"/>
      <c r="GJ14" s="763"/>
      <c r="GK14" s="763"/>
      <c r="GL14" s="763"/>
      <c r="GM14" s="763"/>
      <c r="GN14" s="763"/>
      <c r="GO14" s="763"/>
      <c r="GP14" s="763"/>
      <c r="GQ14" s="763"/>
      <c r="GR14" s="763"/>
      <c r="GS14" s="763"/>
      <c r="GT14" s="763"/>
      <c r="GU14" s="763"/>
      <c r="GV14" s="763"/>
      <c r="GW14" s="763"/>
      <c r="GX14" s="763"/>
      <c r="GY14" s="763"/>
      <c r="GZ14" s="763"/>
      <c r="HA14" s="763"/>
      <c r="HB14" s="763"/>
      <c r="HC14" s="763"/>
    </row>
    <row r="15" spans="1:246" s="753" customFormat="1" x14ac:dyDescent="0.25">
      <c r="A15" s="749" t="s">
        <v>127</v>
      </c>
      <c r="B15" s="352"/>
      <c r="C15" s="352"/>
      <c r="D15" s="750"/>
      <c r="E15" s="750"/>
      <c r="F15" s="750"/>
      <c r="G15" s="751"/>
      <c r="H15" s="352"/>
      <c r="I15" s="352"/>
      <c r="J15" s="352"/>
      <c r="K15" s="352"/>
      <c r="L15" s="352"/>
      <c r="M15" s="750"/>
      <c r="N15" s="750"/>
      <c r="O15" s="750"/>
      <c r="P15" s="750"/>
      <c r="Q15" s="750"/>
      <c r="R15" s="750"/>
      <c r="S15" s="750"/>
      <c r="T15" s="750"/>
      <c r="U15" s="750"/>
      <c r="V15" s="750"/>
      <c r="W15" s="750"/>
      <c r="X15" s="750"/>
      <c r="Y15" s="750"/>
      <c r="Z15" s="750"/>
      <c r="AA15" s="750"/>
      <c r="AB15" s="750"/>
      <c r="AC15" s="752"/>
      <c r="AD15" s="752"/>
      <c r="AE15" s="752"/>
      <c r="AF15" s="752"/>
      <c r="AG15" s="752"/>
      <c r="AH15" s="752"/>
      <c r="AI15" s="752"/>
      <c r="AJ15" s="752"/>
      <c r="GD15" s="754"/>
      <c r="GE15" s="754"/>
      <c r="GF15" s="754"/>
      <c r="GG15" s="754"/>
      <c r="GH15" s="754"/>
      <c r="GI15" s="754"/>
      <c r="GJ15" s="754"/>
      <c r="GK15" s="754"/>
      <c r="GL15" s="754"/>
      <c r="GM15" s="754"/>
      <c r="GN15" s="754"/>
      <c r="GO15" s="754"/>
      <c r="GP15" s="754"/>
      <c r="GQ15" s="754"/>
      <c r="GR15" s="754"/>
      <c r="GS15" s="754"/>
      <c r="GT15" s="754"/>
      <c r="GU15" s="754"/>
      <c r="GV15" s="754"/>
      <c r="GW15" s="754"/>
      <c r="GX15" s="754"/>
      <c r="GY15" s="754"/>
      <c r="GZ15" s="754"/>
      <c r="HA15" s="754"/>
      <c r="HB15" s="754"/>
      <c r="HC15" s="754"/>
    </row>
    <row r="16" spans="1:246" s="768" customFormat="1" x14ac:dyDescent="0.25">
      <c r="A16" s="749" t="s">
        <v>128</v>
      </c>
      <c r="B16" s="354"/>
      <c r="C16" s="354"/>
      <c r="D16" s="765"/>
      <c r="E16" s="765"/>
      <c r="F16" s="765"/>
      <c r="G16" s="766"/>
      <c r="H16" s="354"/>
      <c r="I16" s="354"/>
      <c r="J16" s="354"/>
      <c r="K16" s="354"/>
      <c r="L16" s="354"/>
      <c r="M16" s="765"/>
      <c r="N16" s="765"/>
      <c r="O16" s="765"/>
      <c r="P16" s="765"/>
      <c r="Q16" s="765"/>
      <c r="R16" s="765"/>
      <c r="S16" s="765"/>
      <c r="T16" s="765"/>
      <c r="U16" s="765"/>
      <c r="V16" s="765"/>
      <c r="W16" s="765"/>
      <c r="X16" s="765"/>
      <c r="Y16" s="765"/>
      <c r="Z16" s="765"/>
      <c r="AA16" s="765"/>
      <c r="AB16" s="765"/>
      <c r="AC16" s="767"/>
      <c r="AD16" s="767"/>
      <c r="AE16" s="767"/>
      <c r="AF16" s="767"/>
      <c r="AG16" s="767"/>
      <c r="AH16" s="767"/>
      <c r="AI16" s="767"/>
      <c r="AJ16" s="767"/>
      <c r="CD16" s="753"/>
      <c r="GD16" s="769"/>
      <c r="GE16" s="769"/>
      <c r="GF16" s="769"/>
      <c r="GG16" s="769"/>
      <c r="GH16" s="769"/>
      <c r="GI16" s="769"/>
      <c r="GJ16" s="769"/>
      <c r="GK16" s="769"/>
      <c r="GL16" s="769"/>
      <c r="GM16" s="769"/>
      <c r="GN16" s="769"/>
      <c r="GO16" s="769"/>
      <c r="GP16" s="769"/>
      <c r="GQ16" s="769"/>
      <c r="GR16" s="769"/>
      <c r="GS16" s="769"/>
      <c r="GT16" s="769"/>
      <c r="GU16" s="769"/>
      <c r="GV16" s="769"/>
      <c r="GW16" s="769"/>
      <c r="GX16" s="769"/>
      <c r="GY16" s="769"/>
      <c r="GZ16" s="769"/>
      <c r="HA16" s="769"/>
      <c r="HB16" s="769"/>
      <c r="HC16" s="769"/>
    </row>
    <row r="17" spans="1:211" s="774" customFormat="1" x14ac:dyDescent="0.25">
      <c r="A17" s="758" t="s">
        <v>129</v>
      </c>
      <c r="B17" s="355"/>
      <c r="C17" s="355"/>
      <c r="D17" s="771"/>
      <c r="E17" s="771"/>
      <c r="F17" s="771"/>
      <c r="G17" s="772"/>
      <c r="H17" s="355"/>
      <c r="I17" s="355"/>
      <c r="J17" s="355"/>
      <c r="K17" s="355"/>
      <c r="L17" s="355"/>
      <c r="M17" s="771"/>
      <c r="N17" s="771"/>
      <c r="O17" s="771"/>
      <c r="P17" s="771"/>
      <c r="Q17" s="771"/>
      <c r="R17" s="771"/>
      <c r="S17" s="771"/>
      <c r="T17" s="771"/>
      <c r="U17" s="771"/>
      <c r="V17" s="771"/>
      <c r="W17" s="771"/>
      <c r="X17" s="771"/>
      <c r="Y17" s="771"/>
      <c r="Z17" s="771"/>
      <c r="AA17" s="771"/>
      <c r="AB17" s="771"/>
      <c r="AC17" s="773"/>
      <c r="AD17" s="773"/>
      <c r="AE17" s="773"/>
      <c r="AF17" s="773"/>
      <c r="AG17" s="773"/>
      <c r="AH17" s="773"/>
      <c r="AI17" s="773"/>
      <c r="AJ17" s="773"/>
      <c r="GD17" s="775"/>
      <c r="GE17" s="775"/>
      <c r="GF17" s="775"/>
      <c r="GG17" s="775"/>
      <c r="GH17" s="775"/>
      <c r="GI17" s="775"/>
      <c r="GJ17" s="775"/>
      <c r="GK17" s="775"/>
      <c r="GL17" s="775"/>
      <c r="GM17" s="775"/>
      <c r="GN17" s="775"/>
      <c r="GO17" s="775"/>
      <c r="GP17" s="775"/>
      <c r="GQ17" s="775"/>
      <c r="GR17" s="775"/>
      <c r="GS17" s="775"/>
      <c r="GT17" s="775"/>
      <c r="GU17" s="775"/>
      <c r="GV17" s="775"/>
      <c r="GW17" s="775"/>
      <c r="GX17" s="775"/>
      <c r="GY17" s="775"/>
      <c r="GZ17" s="775"/>
      <c r="HA17" s="775"/>
      <c r="HB17" s="775"/>
      <c r="HC17" s="775"/>
    </row>
    <row r="18" spans="1:211" s="774" customFormat="1" x14ac:dyDescent="0.25">
      <c r="A18" s="758" t="s">
        <v>130</v>
      </c>
      <c r="B18" s="355"/>
      <c r="C18" s="355"/>
      <c r="D18" s="771"/>
      <c r="E18" s="771"/>
      <c r="F18" s="771"/>
      <c r="G18" s="772"/>
      <c r="H18" s="355"/>
      <c r="I18" s="355"/>
      <c r="J18" s="355"/>
      <c r="K18" s="355"/>
      <c r="L18" s="355"/>
      <c r="M18" s="771"/>
      <c r="N18" s="771"/>
      <c r="O18" s="771"/>
      <c r="P18" s="771"/>
      <c r="Q18" s="771"/>
      <c r="R18" s="771"/>
      <c r="S18" s="771"/>
      <c r="T18" s="771"/>
      <c r="U18" s="771"/>
      <c r="V18" s="771"/>
      <c r="W18" s="771"/>
      <c r="X18" s="771"/>
      <c r="Y18" s="791"/>
      <c r="Z18" s="771"/>
      <c r="AA18" s="771"/>
      <c r="AB18" s="771"/>
      <c r="AC18" s="773"/>
      <c r="AD18" s="773"/>
      <c r="AE18" s="773"/>
      <c r="AF18" s="773"/>
      <c r="AG18" s="773"/>
      <c r="AH18" s="773"/>
      <c r="AI18" s="773"/>
      <c r="AJ18" s="773"/>
      <c r="GD18" s="775"/>
      <c r="GE18" s="775"/>
      <c r="GF18" s="775"/>
      <c r="GG18" s="775"/>
      <c r="GH18" s="775"/>
      <c r="GI18" s="775"/>
      <c r="GJ18" s="775"/>
      <c r="GK18" s="775"/>
      <c r="GL18" s="775"/>
      <c r="GM18" s="775"/>
      <c r="GN18" s="775"/>
      <c r="GO18" s="775"/>
      <c r="GP18" s="775"/>
      <c r="GQ18" s="775"/>
      <c r="GR18" s="775"/>
      <c r="GS18" s="775"/>
      <c r="GT18" s="775"/>
      <c r="GU18" s="775"/>
      <c r="GV18" s="775"/>
      <c r="GW18" s="775"/>
      <c r="GX18" s="775"/>
      <c r="GY18" s="775"/>
      <c r="GZ18" s="775"/>
      <c r="HA18" s="775"/>
      <c r="HB18" s="775"/>
      <c r="HC18" s="775"/>
    </row>
    <row r="19" spans="1:211" s="753" customFormat="1" x14ac:dyDescent="0.25">
      <c r="A19" s="749" t="s">
        <v>131</v>
      </c>
      <c r="B19" s="352"/>
      <c r="C19" s="352"/>
      <c r="D19" s="750"/>
      <c r="E19" s="750"/>
      <c r="F19" s="750"/>
      <c r="G19" s="751"/>
      <c r="H19" s="352"/>
      <c r="I19" s="352"/>
      <c r="J19" s="352"/>
      <c r="K19" s="352"/>
      <c r="L19" s="352"/>
      <c r="M19" s="750"/>
      <c r="N19" s="750"/>
      <c r="O19" s="750"/>
      <c r="P19" s="750"/>
      <c r="Q19" s="750"/>
      <c r="R19" s="750"/>
      <c r="S19" s="750"/>
      <c r="T19" s="750"/>
      <c r="U19" s="750"/>
      <c r="V19" s="750"/>
      <c r="W19" s="750"/>
      <c r="X19" s="750"/>
      <c r="Y19" s="750"/>
      <c r="Z19" s="750"/>
      <c r="AA19" s="750"/>
      <c r="AB19" s="750"/>
      <c r="AC19" s="752"/>
      <c r="AD19" s="752"/>
      <c r="AE19" s="752"/>
      <c r="AF19" s="752"/>
      <c r="AG19" s="752"/>
      <c r="AH19" s="752"/>
      <c r="AI19" s="752"/>
      <c r="AJ19" s="752"/>
      <c r="GD19" s="754"/>
      <c r="GE19" s="754"/>
      <c r="GF19" s="754"/>
      <c r="GG19" s="754"/>
      <c r="GH19" s="754"/>
      <c r="GI19" s="754"/>
      <c r="GJ19" s="754"/>
      <c r="GK19" s="754"/>
      <c r="GL19" s="754"/>
      <c r="GM19" s="754"/>
      <c r="GN19" s="754"/>
      <c r="GO19" s="754"/>
      <c r="GP19" s="754"/>
      <c r="GQ19" s="754"/>
      <c r="GR19" s="754"/>
      <c r="GS19" s="754"/>
      <c r="GT19" s="754"/>
      <c r="GU19" s="754"/>
      <c r="GV19" s="754"/>
      <c r="GW19" s="754"/>
      <c r="GX19" s="754"/>
      <c r="GY19" s="754"/>
      <c r="GZ19" s="754"/>
      <c r="HA19" s="754"/>
      <c r="HB19" s="754"/>
      <c r="HC19" s="754"/>
    </row>
    <row r="20" spans="1:211" s="779" customFormat="1" ht="102" x14ac:dyDescent="0.25">
      <c r="A20" s="776" t="s">
        <v>132</v>
      </c>
      <c r="B20" s="356" t="s">
        <v>810</v>
      </c>
      <c r="C20" s="356" t="s">
        <v>811</v>
      </c>
      <c r="D20" s="356" t="s">
        <v>718</v>
      </c>
      <c r="E20" s="356" t="s">
        <v>718</v>
      </c>
      <c r="F20" s="356" t="s">
        <v>812</v>
      </c>
      <c r="G20" s="675" t="s">
        <v>813</v>
      </c>
      <c r="H20" s="743" t="s">
        <v>814</v>
      </c>
      <c r="I20" s="356" t="s">
        <v>815</v>
      </c>
      <c r="J20" s="777"/>
      <c r="K20" s="356" t="s">
        <v>935</v>
      </c>
      <c r="L20" s="356" t="s">
        <v>936</v>
      </c>
      <c r="M20" s="356" t="s">
        <v>1127</v>
      </c>
      <c r="N20" s="675" t="s">
        <v>1129</v>
      </c>
      <c r="O20" s="673" t="s">
        <v>1209</v>
      </c>
      <c r="P20" s="675" t="s">
        <v>1342</v>
      </c>
      <c r="Q20" s="675" t="s">
        <v>1278</v>
      </c>
      <c r="R20" s="356" t="s">
        <v>1372</v>
      </c>
      <c r="S20" s="356" t="s">
        <v>1289</v>
      </c>
      <c r="T20" s="675" t="s">
        <v>1381</v>
      </c>
      <c r="U20" s="356" t="s">
        <v>1386</v>
      </c>
      <c r="V20" s="356" t="s">
        <v>1389</v>
      </c>
      <c r="W20" s="356" t="s">
        <v>1393</v>
      </c>
      <c r="X20" s="789" t="s">
        <v>1438</v>
      </c>
      <c r="Y20" s="356" t="s">
        <v>1463</v>
      </c>
      <c r="Z20" s="356" t="s">
        <v>1482</v>
      </c>
      <c r="AA20" s="356" t="s">
        <v>1499</v>
      </c>
      <c r="AB20" s="825" t="s">
        <v>1516</v>
      </c>
      <c r="AC20" s="778"/>
      <c r="AD20" s="778"/>
      <c r="AE20" s="778"/>
      <c r="AF20" s="778"/>
      <c r="AG20" s="778"/>
      <c r="AH20" s="778"/>
      <c r="AI20" s="778"/>
      <c r="AJ20" s="778"/>
      <c r="AK20" s="778"/>
      <c r="AL20" s="778"/>
      <c r="AM20" s="778"/>
      <c r="AN20" s="778"/>
      <c r="AO20" s="778"/>
      <c r="AP20" s="778"/>
      <c r="AQ20" s="778"/>
      <c r="AR20" s="778"/>
      <c r="AS20" s="778"/>
      <c r="AT20" s="778"/>
      <c r="AV20" s="778"/>
      <c r="AW20" s="778"/>
      <c r="AX20" s="778"/>
      <c r="AY20" s="778"/>
      <c r="AZ20" s="778"/>
      <c r="BA20" s="778"/>
      <c r="BB20" s="778"/>
      <c r="BC20" s="778"/>
      <c r="BD20" s="778"/>
      <c r="BE20" s="778"/>
      <c r="BF20" s="778"/>
      <c r="BG20" s="778"/>
      <c r="BH20" s="778"/>
      <c r="BI20" s="778"/>
      <c r="BJ20" s="778"/>
      <c r="BK20" s="778"/>
      <c r="BL20" s="778"/>
      <c r="BM20" s="778"/>
      <c r="BN20" s="778"/>
      <c r="BO20" s="778"/>
      <c r="BP20" s="778"/>
      <c r="BY20" s="778"/>
      <c r="BZ20" s="778"/>
      <c r="CA20" s="778"/>
      <c r="CB20" s="778"/>
      <c r="CC20" s="778"/>
      <c r="CD20" s="778"/>
      <c r="CE20" s="778"/>
      <c r="CF20" s="778"/>
      <c r="CG20" s="778"/>
      <c r="CH20" s="778"/>
      <c r="CI20" s="778"/>
      <c r="CJ20" s="778"/>
      <c r="CL20" s="778"/>
      <c r="CM20" s="778"/>
      <c r="CO20" s="778"/>
      <c r="CP20" s="778"/>
      <c r="CQ20" s="778"/>
      <c r="CR20" s="778"/>
      <c r="CS20" s="778"/>
      <c r="CT20" s="778"/>
      <c r="CU20" s="778"/>
      <c r="CV20" s="778"/>
      <c r="CX20" s="778"/>
      <c r="CY20" s="778"/>
      <c r="CZ20" s="778"/>
      <c r="DA20" s="778"/>
      <c r="DB20" s="778"/>
      <c r="DC20" s="778"/>
      <c r="DD20" s="778"/>
      <c r="DE20" s="778"/>
      <c r="DF20" s="778"/>
      <c r="DG20" s="778"/>
      <c r="DH20" s="778"/>
      <c r="DI20" s="778"/>
      <c r="DJ20" s="778"/>
      <c r="DK20" s="778"/>
      <c r="DL20" s="778"/>
      <c r="DM20" s="778"/>
      <c r="DN20" s="778"/>
      <c r="DO20" s="778"/>
      <c r="DP20" s="778"/>
      <c r="DQ20" s="778"/>
      <c r="DR20" s="778"/>
      <c r="DS20" s="778"/>
      <c r="DT20" s="778"/>
      <c r="DU20" s="778"/>
      <c r="GD20" s="780"/>
      <c r="GF20" s="780"/>
      <c r="GJ20" s="780"/>
      <c r="GK20" s="780"/>
      <c r="GL20" s="780"/>
      <c r="GN20" s="780"/>
      <c r="GO20" s="780"/>
      <c r="GP20" s="780"/>
      <c r="GQ20" s="780"/>
      <c r="GR20" s="780"/>
      <c r="GS20" s="780"/>
      <c r="GT20" s="780"/>
      <c r="GU20" s="780"/>
      <c r="GV20" s="780"/>
      <c r="GW20" s="780"/>
      <c r="GX20" s="780"/>
      <c r="GY20" s="780"/>
      <c r="GZ20" s="780"/>
      <c r="HA20" s="780"/>
      <c r="HB20" s="780"/>
      <c r="HC20" s="780"/>
    </row>
    <row r="21" spans="1:211" s="747" customFormat="1" ht="25.5" x14ac:dyDescent="0.25">
      <c r="A21" s="744" t="s">
        <v>133</v>
      </c>
      <c r="B21" s="357" t="s">
        <v>816</v>
      </c>
      <c r="C21" s="357" t="s">
        <v>816</v>
      </c>
      <c r="D21" s="745" t="s">
        <v>830</v>
      </c>
      <c r="E21" s="745" t="s">
        <v>830</v>
      </c>
      <c r="F21" s="357" t="s">
        <v>817</v>
      </c>
      <c r="G21" s="357" t="s">
        <v>817</v>
      </c>
      <c r="H21" s="357" t="s">
        <v>817</v>
      </c>
      <c r="I21" s="357" t="s">
        <v>817</v>
      </c>
      <c r="J21" s="357"/>
      <c r="K21" s="357" t="s">
        <v>830</v>
      </c>
      <c r="L21" s="357" t="s">
        <v>830</v>
      </c>
      <c r="M21" s="745" t="s">
        <v>1128</v>
      </c>
      <c r="N21" s="745" t="s">
        <v>1128</v>
      </c>
      <c r="O21" s="745" t="s">
        <v>1272</v>
      </c>
      <c r="P21" s="745" t="s">
        <v>1128</v>
      </c>
      <c r="Q21" s="745" t="s">
        <v>1128</v>
      </c>
      <c r="R21" s="745" t="s">
        <v>1373</v>
      </c>
      <c r="S21" s="745" t="s">
        <v>1272</v>
      </c>
      <c r="T21" s="745" t="s">
        <v>1128</v>
      </c>
      <c r="U21" s="745" t="s">
        <v>1128</v>
      </c>
      <c r="V21" s="745" t="s">
        <v>1128</v>
      </c>
      <c r="W21" s="745" t="s">
        <v>1128</v>
      </c>
      <c r="X21" s="745" t="s">
        <v>1429</v>
      </c>
      <c r="Y21" s="745" t="s">
        <v>1429</v>
      </c>
      <c r="Z21" s="745" t="s">
        <v>1489</v>
      </c>
      <c r="AA21" s="745" t="s">
        <v>1497</v>
      </c>
      <c r="AB21" s="745" t="s">
        <v>1515</v>
      </c>
      <c r="AC21" s="746"/>
      <c r="AD21" s="746"/>
      <c r="AE21" s="746"/>
      <c r="AF21" s="746"/>
      <c r="AG21" s="746"/>
      <c r="AH21" s="746"/>
      <c r="AI21" s="746"/>
      <c r="AJ21" s="746"/>
      <c r="AK21" s="746"/>
      <c r="AL21" s="746"/>
      <c r="AM21" s="746"/>
      <c r="AN21" s="746"/>
      <c r="AO21" s="746"/>
      <c r="AP21" s="746"/>
      <c r="AQ21" s="746"/>
      <c r="AR21" s="746"/>
      <c r="AS21" s="746"/>
      <c r="AT21" s="746"/>
      <c r="AV21" s="746"/>
      <c r="AW21" s="746"/>
      <c r="AX21" s="746"/>
      <c r="AY21" s="746"/>
      <c r="AZ21" s="746"/>
      <c r="BA21" s="746"/>
      <c r="BB21" s="746"/>
      <c r="BC21" s="746"/>
      <c r="BD21" s="746"/>
      <c r="BE21" s="746"/>
      <c r="BF21" s="746"/>
      <c r="BG21" s="746"/>
      <c r="BH21" s="746"/>
      <c r="BI21" s="746"/>
      <c r="BJ21" s="746"/>
      <c r="BK21" s="746"/>
      <c r="BL21" s="746"/>
      <c r="BM21" s="746"/>
      <c r="BN21" s="746"/>
      <c r="BO21" s="746"/>
      <c r="BP21" s="746"/>
      <c r="BY21" s="746"/>
      <c r="BZ21" s="746"/>
      <c r="CA21" s="746"/>
      <c r="CB21" s="746"/>
      <c r="CC21" s="746"/>
      <c r="CD21" s="746"/>
      <c r="CE21" s="746"/>
      <c r="CF21" s="746"/>
      <c r="CG21" s="746"/>
      <c r="CH21" s="746"/>
      <c r="CI21" s="746"/>
      <c r="CJ21" s="746"/>
      <c r="CL21" s="746"/>
      <c r="CM21" s="746"/>
      <c r="CO21" s="746"/>
      <c r="CP21" s="746"/>
      <c r="CQ21" s="746"/>
      <c r="CR21" s="746"/>
      <c r="CS21" s="746"/>
      <c r="CT21" s="746"/>
      <c r="CU21" s="746"/>
      <c r="CV21" s="746"/>
      <c r="CX21" s="746"/>
      <c r="CY21" s="746"/>
      <c r="CZ21" s="746"/>
      <c r="DA21" s="746"/>
      <c r="DB21" s="746"/>
      <c r="DC21" s="746"/>
      <c r="DD21" s="746"/>
      <c r="DE21" s="746"/>
      <c r="DF21" s="746"/>
      <c r="DG21" s="746"/>
      <c r="DH21" s="746"/>
      <c r="DI21" s="746"/>
      <c r="DJ21" s="746"/>
      <c r="DK21" s="746"/>
      <c r="DL21" s="746"/>
      <c r="DM21" s="746"/>
      <c r="DN21" s="746"/>
      <c r="DO21" s="746"/>
      <c r="DP21" s="746"/>
      <c r="DQ21" s="746"/>
      <c r="DR21" s="746"/>
      <c r="DS21" s="746"/>
      <c r="DT21" s="746"/>
      <c r="DU21" s="746"/>
      <c r="GD21" s="748"/>
      <c r="GF21" s="748"/>
      <c r="GJ21" s="748"/>
      <c r="GK21" s="748"/>
      <c r="GL21" s="748"/>
      <c r="GN21" s="748"/>
      <c r="GO21" s="748"/>
      <c r="GP21" s="748"/>
      <c r="GQ21" s="748"/>
      <c r="GR21" s="748"/>
      <c r="GS21" s="748"/>
      <c r="GT21" s="748"/>
      <c r="GU21" s="748"/>
      <c r="GV21" s="748"/>
      <c r="GW21" s="748"/>
      <c r="GX21" s="748"/>
      <c r="GY21" s="748"/>
      <c r="GZ21" s="748"/>
      <c r="HA21" s="748"/>
      <c r="HB21" s="748"/>
      <c r="HC21" s="748"/>
    </row>
    <row r="22" spans="1:211" s="86" customFormat="1" x14ac:dyDescent="0.2">
      <c r="A22" s="83" t="s">
        <v>134</v>
      </c>
      <c r="B22" s="353"/>
      <c r="C22" s="353"/>
      <c r="D22" s="674"/>
      <c r="E22" s="674"/>
      <c r="F22" s="674"/>
      <c r="G22" s="759"/>
      <c r="H22" s="353"/>
      <c r="I22" s="353"/>
      <c r="J22" s="353"/>
      <c r="K22" s="353"/>
      <c r="L22" s="353"/>
      <c r="M22" s="674"/>
      <c r="N22" s="674"/>
      <c r="O22" s="674"/>
      <c r="P22" s="674"/>
      <c r="Q22" s="674"/>
      <c r="R22" s="674"/>
      <c r="S22" s="674"/>
      <c r="T22" s="674"/>
      <c r="U22" s="674"/>
      <c r="V22" s="674"/>
      <c r="W22" s="674"/>
      <c r="X22" s="674" t="s">
        <v>1433</v>
      </c>
      <c r="Y22" s="674" t="s">
        <v>1433</v>
      </c>
      <c r="Z22" s="674" t="s">
        <v>1433</v>
      </c>
      <c r="AA22" s="674" t="s">
        <v>1433</v>
      </c>
      <c r="AB22" s="674" t="s">
        <v>1433</v>
      </c>
      <c r="AC22" s="85"/>
      <c r="AD22" s="85"/>
      <c r="AE22" s="85"/>
      <c r="AF22" s="85"/>
      <c r="AG22" s="85"/>
      <c r="AH22" s="85"/>
      <c r="AI22" s="85"/>
      <c r="AJ22" s="85"/>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row>
    <row r="23" spans="1:211" s="94" customFormat="1" ht="25.5" x14ac:dyDescent="0.2">
      <c r="A23" s="83" t="s">
        <v>135</v>
      </c>
      <c r="B23" s="355"/>
      <c r="C23" s="355"/>
      <c r="D23" s="355"/>
      <c r="E23" s="355"/>
      <c r="F23" s="771"/>
      <c r="G23" s="772"/>
      <c r="H23" s="353"/>
      <c r="I23" s="355"/>
      <c r="J23" s="355"/>
      <c r="K23" s="355"/>
      <c r="L23" s="355"/>
      <c r="M23" s="771"/>
      <c r="N23" s="353"/>
      <c r="O23" s="353"/>
      <c r="P23" s="353"/>
      <c r="Q23" s="353"/>
      <c r="R23" s="355"/>
      <c r="S23" s="771"/>
      <c r="T23" s="355"/>
      <c r="U23" s="771"/>
      <c r="V23" s="771"/>
      <c r="W23" s="771"/>
      <c r="X23" s="771" t="s">
        <v>1498</v>
      </c>
      <c r="Y23" s="771" t="s">
        <v>1498</v>
      </c>
      <c r="Z23" s="771" t="s">
        <v>1498</v>
      </c>
      <c r="AA23" s="771" t="s">
        <v>1498</v>
      </c>
      <c r="AB23" s="771" t="s">
        <v>1498</v>
      </c>
      <c r="AC23" s="93"/>
      <c r="AD23" s="93"/>
      <c r="AE23" s="93"/>
      <c r="AF23" s="93"/>
      <c r="AG23" s="93"/>
      <c r="AH23" s="93"/>
      <c r="AI23" s="93"/>
      <c r="AJ23" s="93"/>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row>
    <row r="24" spans="1:211" s="91" customFormat="1" ht="25.5" x14ac:dyDescent="0.2">
      <c r="A24" s="79" t="s">
        <v>136</v>
      </c>
      <c r="B24" s="354"/>
      <c r="C24" s="352"/>
      <c r="D24" s="750"/>
      <c r="E24" s="750"/>
      <c r="F24" s="765"/>
      <c r="G24" s="766"/>
      <c r="H24" s="352"/>
      <c r="I24" s="354"/>
      <c r="J24" s="354"/>
      <c r="K24" s="354"/>
      <c r="L24" s="354"/>
      <c r="M24" s="765"/>
      <c r="N24" s="352"/>
      <c r="O24" s="765"/>
      <c r="P24" s="765"/>
      <c r="Q24" s="765"/>
      <c r="R24" s="750"/>
      <c r="S24" s="765"/>
      <c r="T24" s="352"/>
      <c r="U24" s="765"/>
      <c r="V24" s="765"/>
      <c r="W24" s="765"/>
      <c r="X24" s="765" t="s">
        <v>1434</v>
      </c>
      <c r="Y24" s="765" t="s">
        <v>1434</v>
      </c>
      <c r="Z24" s="765" t="s">
        <v>1434</v>
      </c>
      <c r="AA24" s="765" t="s">
        <v>1434</v>
      </c>
      <c r="AB24" s="765" t="s">
        <v>1434</v>
      </c>
      <c r="AC24" s="90"/>
      <c r="AD24" s="90"/>
      <c r="AE24" s="90"/>
      <c r="AF24" s="90"/>
      <c r="AG24" s="90"/>
      <c r="AH24" s="90"/>
      <c r="AI24" s="90"/>
      <c r="AJ24" s="90"/>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row>
    <row r="25" spans="1:211" s="81" customFormat="1" x14ac:dyDescent="0.2">
      <c r="A25" s="79" t="s">
        <v>137</v>
      </c>
      <c r="B25" s="352"/>
      <c r="C25" s="352"/>
      <c r="D25" s="352"/>
      <c r="E25" s="352"/>
      <c r="F25" s="750"/>
      <c r="G25" s="751"/>
      <c r="H25" s="352"/>
      <c r="I25" s="352"/>
      <c r="J25" s="352"/>
      <c r="K25" s="352"/>
      <c r="L25" s="352"/>
      <c r="M25" s="750"/>
      <c r="N25" s="352"/>
      <c r="O25" s="750"/>
      <c r="P25" s="750"/>
      <c r="Q25" s="750"/>
      <c r="R25" s="352"/>
      <c r="S25" s="750"/>
      <c r="T25" s="352"/>
      <c r="U25" s="750"/>
      <c r="V25" s="750"/>
      <c r="W25" s="750"/>
      <c r="X25" s="750"/>
      <c r="Y25" s="750"/>
      <c r="Z25" s="750"/>
      <c r="AA25" s="750"/>
      <c r="AB25" s="750"/>
      <c r="AC25" s="80"/>
      <c r="AD25" s="80"/>
      <c r="AE25" s="80"/>
      <c r="AF25" s="80"/>
      <c r="AG25" s="80"/>
      <c r="AH25" s="80"/>
      <c r="AI25" s="80"/>
      <c r="AJ25" s="80"/>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row>
    <row r="26" spans="1:211" s="86" customFormat="1" ht="188.25" customHeight="1" x14ac:dyDescent="0.2">
      <c r="A26" s="87" t="s">
        <v>138</v>
      </c>
      <c r="B26" s="353" t="s">
        <v>818</v>
      </c>
      <c r="C26" s="353" t="s">
        <v>819</v>
      </c>
      <c r="D26" s="353" t="s">
        <v>831</v>
      </c>
      <c r="E26" s="353" t="s">
        <v>834</v>
      </c>
      <c r="F26" s="353" t="s">
        <v>820</v>
      </c>
      <c r="G26" s="799" t="s">
        <v>821</v>
      </c>
      <c r="H26" s="353" t="s">
        <v>822</v>
      </c>
      <c r="I26" s="353" t="s">
        <v>823</v>
      </c>
      <c r="J26" s="353" t="s">
        <v>843</v>
      </c>
      <c r="K26" s="353" t="s">
        <v>937</v>
      </c>
      <c r="L26" s="353" t="s">
        <v>938</v>
      </c>
      <c r="M26" s="674" t="s">
        <v>1132</v>
      </c>
      <c r="N26" s="353" t="s">
        <v>1133</v>
      </c>
      <c r="O26" s="353" t="s">
        <v>1343</v>
      </c>
      <c r="P26" s="353" t="s">
        <v>1397</v>
      </c>
      <c r="Q26" s="353" t="s">
        <v>1399</v>
      </c>
      <c r="R26" s="353" t="s">
        <v>1400</v>
      </c>
      <c r="S26" s="353" t="s">
        <v>1401</v>
      </c>
      <c r="T26" s="353" t="s">
        <v>1402</v>
      </c>
      <c r="U26" s="353" t="s">
        <v>1403</v>
      </c>
      <c r="V26" s="353" t="s">
        <v>1404</v>
      </c>
      <c r="W26" s="353" t="s">
        <v>1405</v>
      </c>
      <c r="X26" s="353" t="s">
        <v>1431</v>
      </c>
      <c r="Y26" s="353" t="s">
        <v>1443</v>
      </c>
      <c r="Z26" s="353" t="s">
        <v>1484</v>
      </c>
      <c r="AA26" s="353" t="s">
        <v>1492</v>
      </c>
      <c r="AB26" s="353" t="s">
        <v>1513</v>
      </c>
      <c r="AC26" s="96"/>
      <c r="AD26" s="96"/>
      <c r="AE26" s="84"/>
      <c r="AF26" s="96"/>
      <c r="AG26" s="96"/>
      <c r="AH26" s="96"/>
      <c r="AI26" s="96"/>
      <c r="AJ26" s="96"/>
      <c r="AK26" s="87"/>
      <c r="AL26" s="97"/>
      <c r="AM26" s="97"/>
      <c r="AN26" s="97"/>
      <c r="AO26" s="97"/>
      <c r="AP26" s="97"/>
      <c r="AQ26" s="97"/>
      <c r="AR26" s="97"/>
      <c r="AS26" s="97"/>
      <c r="AT26" s="97"/>
      <c r="AV26" s="87"/>
      <c r="AW26" s="87"/>
      <c r="AX26" s="87"/>
      <c r="AY26" s="87"/>
      <c r="BM26" s="97"/>
      <c r="DT26" s="87"/>
      <c r="DU26" s="87"/>
      <c r="GD26" s="88"/>
      <c r="GE26" s="88"/>
      <c r="GF26" s="88"/>
      <c r="GG26" s="88"/>
      <c r="GH26" s="88"/>
      <c r="GI26" s="88"/>
      <c r="GJ26" s="88"/>
      <c r="GK26" s="88"/>
      <c r="GL26" s="89"/>
      <c r="GM26" s="88"/>
      <c r="GN26" s="88"/>
      <c r="GO26" s="88"/>
      <c r="GP26" s="88"/>
      <c r="GQ26" s="88"/>
      <c r="GR26" s="88"/>
      <c r="GS26" s="88"/>
      <c r="GT26" s="88"/>
      <c r="GU26" s="88"/>
      <c r="GV26" s="88"/>
      <c r="GW26" s="88"/>
      <c r="GX26" s="88"/>
      <c r="GY26" s="88"/>
      <c r="GZ26" s="88"/>
      <c r="HA26" s="88"/>
      <c r="HB26" s="98"/>
      <c r="HC26" s="98"/>
    </row>
    <row r="27" spans="1:211" s="86" customFormat="1" ht="38.25" x14ac:dyDescent="0.25">
      <c r="A27" s="83" t="s">
        <v>139</v>
      </c>
      <c r="B27" s="353"/>
      <c r="C27" s="353"/>
      <c r="D27" s="674"/>
      <c r="E27" s="674"/>
      <c r="F27" s="674"/>
      <c r="G27" s="759"/>
      <c r="H27" s="353"/>
      <c r="I27" s="353"/>
      <c r="J27" s="353"/>
      <c r="K27" s="353"/>
      <c r="L27" s="353"/>
      <c r="M27" s="674"/>
      <c r="N27" s="674"/>
      <c r="O27" s="674" t="s">
        <v>1339</v>
      </c>
      <c r="P27" s="674"/>
      <c r="Q27" s="674" t="s">
        <v>1395</v>
      </c>
      <c r="R27" s="674" t="s">
        <v>1394</v>
      </c>
      <c r="S27" s="674" t="s">
        <v>1396</v>
      </c>
      <c r="T27" s="353"/>
      <c r="U27" s="674"/>
      <c r="V27" s="674"/>
      <c r="W27" s="674"/>
      <c r="X27" s="674" t="s">
        <v>1493</v>
      </c>
      <c r="Y27" s="674" t="s">
        <v>1481</v>
      </c>
      <c r="Z27" s="674" t="s">
        <v>1490</v>
      </c>
      <c r="AA27" s="674" t="s">
        <v>1520</v>
      </c>
      <c r="AB27" s="674" t="s">
        <v>1514</v>
      </c>
      <c r="AC27" s="85"/>
      <c r="AD27" s="85"/>
      <c r="AE27" s="85"/>
      <c r="AF27" s="85"/>
      <c r="AG27" s="85"/>
      <c r="AH27" s="85"/>
      <c r="AI27" s="85"/>
      <c r="AJ27" s="85"/>
    </row>
    <row r="28" spans="1:211" s="99" customFormat="1" ht="12.75" customHeight="1" x14ac:dyDescent="0.25">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100"/>
      <c r="AD28" s="100"/>
      <c r="AE28" s="100"/>
      <c r="AF28" s="100"/>
      <c r="AG28" s="100"/>
      <c r="AH28" s="100"/>
      <c r="AI28" s="100"/>
      <c r="AJ28" s="100"/>
    </row>
    <row r="29" spans="1:211" s="99" customFormat="1" ht="12.75" customHeight="1" x14ac:dyDescent="0.25">
      <c r="B29" s="794"/>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100"/>
      <c r="AD29" s="100"/>
      <c r="AE29" s="100"/>
      <c r="AF29" s="100"/>
      <c r="AG29" s="100"/>
      <c r="AH29" s="100"/>
      <c r="AI29" s="100"/>
      <c r="AJ29" s="100"/>
    </row>
    <row r="30" spans="1:211" s="99" customFormat="1" ht="12.75" customHeight="1" x14ac:dyDescent="0.25">
      <c r="B30" s="794"/>
      <c r="C30" s="794"/>
      <c r="D30" s="794"/>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794"/>
      <c r="AC30" s="100"/>
      <c r="AD30" s="100"/>
      <c r="AE30" s="100"/>
      <c r="AF30" s="100"/>
      <c r="AG30" s="100"/>
      <c r="AH30" s="100"/>
      <c r="AI30" s="100"/>
      <c r="AJ30" s="100"/>
    </row>
    <row r="31" spans="1:211" s="99" customFormat="1" ht="12.75" customHeight="1" x14ac:dyDescent="0.25">
      <c r="B31" s="794"/>
      <c r="C31" s="794"/>
      <c r="D31" s="794"/>
      <c r="E31" s="794"/>
      <c r="F31" s="794"/>
      <c r="G31" s="794"/>
      <c r="H31" s="794"/>
      <c r="I31" s="794"/>
      <c r="J31" s="794"/>
      <c r="K31" s="794"/>
      <c r="L31" s="794"/>
      <c r="M31" s="794"/>
      <c r="N31" s="794"/>
      <c r="O31" s="794"/>
      <c r="P31" s="794"/>
      <c r="Q31" s="794"/>
      <c r="R31" s="794"/>
      <c r="S31" s="794"/>
      <c r="T31" s="794"/>
      <c r="U31" s="794"/>
      <c r="V31" s="794"/>
      <c r="W31" s="794"/>
      <c r="X31" s="794"/>
      <c r="Y31" s="794"/>
      <c r="Z31" s="794"/>
      <c r="AA31" s="794"/>
      <c r="AB31" s="794"/>
      <c r="AC31" s="100"/>
      <c r="AD31" s="100"/>
      <c r="AE31" s="100"/>
      <c r="AF31" s="100"/>
      <c r="AG31" s="100"/>
      <c r="AH31" s="100"/>
      <c r="AI31" s="100"/>
      <c r="AJ31" s="100"/>
    </row>
    <row r="32" spans="1:211" s="99" customFormat="1" ht="12.75" customHeight="1" x14ac:dyDescent="0.25">
      <c r="B32" s="794"/>
      <c r="C32" s="794"/>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100"/>
      <c r="AD32" s="100"/>
      <c r="AE32" s="100"/>
      <c r="AF32" s="100"/>
      <c r="AG32" s="100"/>
      <c r="AH32" s="100"/>
      <c r="AI32" s="100"/>
      <c r="AJ32" s="100"/>
    </row>
    <row r="33" spans="2:36" s="99" customFormat="1" ht="12.75" customHeight="1" x14ac:dyDescent="0.25">
      <c r="B33" s="794"/>
      <c r="C33" s="794"/>
      <c r="D33" s="794"/>
      <c r="E33" s="794"/>
      <c r="F33" s="794"/>
      <c r="G33" s="794"/>
      <c r="H33" s="794"/>
      <c r="I33" s="794"/>
      <c r="J33" s="794"/>
      <c r="K33" s="794"/>
      <c r="L33" s="794"/>
      <c r="M33" s="794"/>
      <c r="N33" s="794"/>
      <c r="O33" s="794"/>
      <c r="P33" s="794"/>
      <c r="Q33" s="794"/>
      <c r="R33" s="794"/>
      <c r="S33" s="794"/>
      <c r="T33" s="794"/>
      <c r="U33" s="794"/>
      <c r="V33" s="794"/>
      <c r="W33" s="794"/>
      <c r="X33" s="794"/>
      <c r="Y33" s="794"/>
      <c r="Z33" s="794"/>
      <c r="AA33" s="794"/>
      <c r="AB33" s="794"/>
      <c r="AC33" s="100"/>
      <c r="AD33" s="100"/>
      <c r="AE33" s="100"/>
      <c r="AF33" s="100"/>
      <c r="AG33" s="100"/>
      <c r="AH33" s="100"/>
      <c r="AI33" s="100"/>
      <c r="AJ33" s="100"/>
    </row>
    <row r="34" spans="2:36" s="99" customFormat="1" ht="12.75" customHeight="1" x14ac:dyDescent="0.25">
      <c r="B34" s="794"/>
      <c r="C34" s="794"/>
      <c r="D34" s="794"/>
      <c r="E34" s="794"/>
      <c r="F34" s="794"/>
      <c r="G34" s="794"/>
      <c r="H34" s="794"/>
      <c r="I34" s="794"/>
      <c r="J34" s="794"/>
      <c r="K34" s="794"/>
      <c r="L34" s="794"/>
      <c r="M34" s="794"/>
      <c r="N34" s="794"/>
      <c r="O34" s="794"/>
      <c r="P34" s="794"/>
      <c r="Q34" s="794"/>
      <c r="R34" s="794"/>
      <c r="S34" s="794"/>
      <c r="T34" s="794"/>
      <c r="U34" s="794"/>
      <c r="V34" s="794"/>
      <c r="W34" s="794"/>
      <c r="X34" s="794"/>
      <c r="Y34" s="794"/>
      <c r="Z34" s="794"/>
      <c r="AA34" s="794"/>
      <c r="AB34" s="794"/>
      <c r="AC34" s="100"/>
      <c r="AD34" s="100"/>
      <c r="AE34" s="100"/>
      <c r="AF34" s="100"/>
      <c r="AG34" s="100"/>
      <c r="AH34" s="100"/>
      <c r="AI34" s="100"/>
      <c r="AJ34" s="100"/>
    </row>
    <row r="35" spans="2:36" s="99" customFormat="1" ht="12.75" customHeight="1" x14ac:dyDescent="0.25">
      <c r="B35" s="794"/>
      <c r="C35" s="794"/>
      <c r="D35" s="794"/>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100"/>
      <c r="AD35" s="100"/>
      <c r="AE35" s="100"/>
      <c r="AF35" s="100"/>
      <c r="AG35" s="100"/>
      <c r="AH35" s="100"/>
      <c r="AI35" s="100"/>
      <c r="AJ35" s="100"/>
    </row>
    <row r="36" spans="2:36" s="99" customFormat="1" ht="12.75" customHeight="1" x14ac:dyDescent="0.25">
      <c r="B36" s="794"/>
      <c r="C36" s="794"/>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794"/>
      <c r="AB36" s="794"/>
      <c r="AC36" s="100"/>
      <c r="AD36" s="100"/>
      <c r="AE36" s="100"/>
      <c r="AF36" s="100"/>
      <c r="AG36" s="100"/>
      <c r="AH36" s="100"/>
      <c r="AI36" s="100"/>
      <c r="AJ36" s="100"/>
    </row>
    <row r="37" spans="2:36" s="99" customFormat="1" ht="12.75" customHeight="1" x14ac:dyDescent="0.25">
      <c r="B37" s="794"/>
      <c r="C37" s="794"/>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794"/>
      <c r="AB37" s="794"/>
      <c r="AC37" s="100"/>
      <c r="AD37" s="100"/>
      <c r="AE37" s="100"/>
      <c r="AF37" s="100"/>
      <c r="AG37" s="100"/>
      <c r="AH37" s="100"/>
      <c r="AI37" s="100"/>
      <c r="AJ37" s="100"/>
    </row>
    <row r="38" spans="2:36" s="99" customFormat="1" ht="12.75" customHeight="1" x14ac:dyDescent="0.25">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794"/>
      <c r="AC38" s="100"/>
      <c r="AD38" s="100"/>
      <c r="AE38" s="100"/>
      <c r="AF38" s="100"/>
      <c r="AG38" s="100"/>
      <c r="AH38" s="100"/>
      <c r="AI38" s="100"/>
      <c r="AJ38" s="100"/>
    </row>
    <row r="39" spans="2:36" s="99" customFormat="1" ht="12.75" customHeight="1" x14ac:dyDescent="0.25">
      <c r="B39" s="794"/>
      <c r="C39" s="794"/>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794"/>
      <c r="AC39" s="100"/>
      <c r="AD39" s="100"/>
      <c r="AE39" s="100"/>
      <c r="AF39" s="100"/>
      <c r="AG39" s="100"/>
      <c r="AH39" s="100"/>
      <c r="AI39" s="100"/>
      <c r="AJ39" s="100"/>
    </row>
    <row r="40" spans="2:36" s="99" customFormat="1" ht="12.75" customHeight="1" x14ac:dyDescent="0.25">
      <c r="B40" s="794"/>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100"/>
      <c r="AD40" s="100"/>
      <c r="AE40" s="100"/>
      <c r="AF40" s="100"/>
      <c r="AG40" s="100"/>
      <c r="AH40" s="100"/>
      <c r="AI40" s="100"/>
      <c r="AJ40" s="100"/>
    </row>
    <row r="50" spans="1:36" ht="12.75" customHeight="1" x14ac:dyDescent="0.2">
      <c r="A50" s="101" t="s">
        <v>140</v>
      </c>
    </row>
    <row r="51" spans="1:36" s="104" customFormat="1" ht="12.75" customHeight="1" x14ac:dyDescent="0.25">
      <c r="B51" s="796" t="s">
        <v>141</v>
      </c>
      <c r="C51" s="796"/>
      <c r="D51" s="796"/>
      <c r="E51" s="796"/>
      <c r="F51" s="796"/>
      <c r="G51" s="796"/>
      <c r="H51" s="796"/>
      <c r="I51" s="796"/>
      <c r="J51" s="796"/>
      <c r="K51" s="796"/>
      <c r="L51" s="796"/>
      <c r="M51" s="796"/>
      <c r="N51" s="796"/>
      <c r="O51" s="796"/>
      <c r="P51" s="796"/>
      <c r="Q51" s="796"/>
      <c r="R51" s="796"/>
      <c r="S51" s="796"/>
      <c r="T51" s="796"/>
      <c r="U51" s="796"/>
      <c r="V51" s="796"/>
      <c r="W51" s="796"/>
      <c r="X51" s="796"/>
      <c r="Y51" s="796"/>
      <c r="Z51" s="796"/>
      <c r="AA51" s="796"/>
      <c r="AB51" s="796"/>
      <c r="AC51" s="105"/>
      <c r="AD51" s="105"/>
      <c r="AE51" s="105"/>
      <c r="AF51" s="105"/>
      <c r="AG51" s="105"/>
      <c r="AH51" s="105"/>
      <c r="AI51" s="105"/>
      <c r="AJ51" s="105"/>
    </row>
    <row r="52" spans="1:36" ht="12.75" customHeight="1" x14ac:dyDescent="0.25">
      <c r="B52" s="800" t="s">
        <v>78</v>
      </c>
    </row>
    <row r="53" spans="1:36" ht="12.75" customHeight="1" x14ac:dyDescent="0.25">
      <c r="B53" s="801" t="s">
        <v>142</v>
      </c>
    </row>
    <row r="54" spans="1:36" ht="12.75" customHeight="1" x14ac:dyDescent="0.25">
      <c r="B54" s="801" t="s">
        <v>143</v>
      </c>
    </row>
    <row r="55" spans="1:36" ht="12.75" customHeight="1" x14ac:dyDescent="0.25">
      <c r="B55" s="801" t="s">
        <v>144</v>
      </c>
    </row>
    <row r="56" spans="1:36" ht="12.75" customHeight="1" x14ac:dyDescent="0.25">
      <c r="B56" s="801" t="s">
        <v>145</v>
      </c>
    </row>
    <row r="57" spans="1:36" ht="12.75" customHeight="1" x14ac:dyDescent="0.25">
      <c r="B57" s="801" t="s">
        <v>146</v>
      </c>
    </row>
    <row r="58" spans="1:36" ht="12.75" customHeight="1" x14ac:dyDescent="0.25">
      <c r="B58" s="801" t="s">
        <v>147</v>
      </c>
    </row>
    <row r="59" spans="1:36" ht="12.75" customHeight="1" x14ac:dyDescent="0.25">
      <c r="B59" s="801" t="s">
        <v>148</v>
      </c>
    </row>
    <row r="60" spans="1:36" ht="12.75" customHeight="1" x14ac:dyDescent="0.25">
      <c r="B60" s="801" t="s">
        <v>149</v>
      </c>
    </row>
  </sheetData>
  <sheetProtection formatCells="0" insertHyperlinks="0"/>
  <dataValidations count="3">
    <dataValidation type="list" allowBlank="1" showInputMessage="1" showErrorMessage="1" prompt="Select from List." sqref="GD3:HC3 PZ3:QY3 ZV3:AAU3 AJR3:AKQ3 ATN3:AUM3 BDJ3:BEI3 BNF3:BOE3 BXB3:BYA3 CGX3:CHW3 CQT3:CRS3 DAP3:DBO3 DKL3:DLK3 DUH3:DVG3 EED3:EFC3 ENZ3:EOY3 EXV3:EYU3 FHR3:FIQ3 FRN3:FSM3 GBJ3:GCI3 GLF3:GME3 GVB3:GWA3 HEX3:HFW3 HOT3:HPS3 HYP3:HZO3 IIL3:IJK3 ISH3:ITG3 JCD3:JDC3 JLZ3:JMY3 JVV3:JWU3 KFR3:KGQ3 KPN3:KQM3 KZJ3:LAI3 LJF3:LKE3 LTB3:LUA3 MCX3:MDW3 MMT3:MNS3 MWP3:MXO3 NGL3:NHK3 NQH3:NRG3 OAD3:OBC3 OJZ3:OKY3 OTV3:OUU3 PDR3:PEQ3 PNN3:POM3 PXJ3:PYI3 QHF3:QIE3 QRB3:QSA3 RAX3:RBW3 RKT3:RLS3 RUP3:RVO3 SEL3:SFK3 SOH3:SPG3 SYD3:SZC3 THZ3:TIY3 TRV3:TSU3 UBR3:UCQ3 ULN3:UMM3 UVJ3:UWI3 VFF3:VGE3 VPB3:VQA3 VYX3:VZW3 WIT3:WJS3 WSP3:WTO3 XCL3:XDK3 GD65539:HC65539 PZ65539:QY65539 ZV65539:AAU65539 AJR65539:AKQ65539 ATN65539:AUM65539 BDJ65539:BEI65539 BNF65539:BOE65539 BXB65539:BYA65539 CGX65539:CHW65539 CQT65539:CRS65539 DAP65539:DBO65539 DKL65539:DLK65539 DUH65539:DVG65539 EED65539:EFC65539 ENZ65539:EOY65539 EXV65539:EYU65539 FHR65539:FIQ65539 FRN65539:FSM65539 GBJ65539:GCI65539 GLF65539:GME65539 GVB65539:GWA65539 HEX65539:HFW65539 HOT65539:HPS65539 HYP65539:HZO65539 IIL65539:IJK65539 ISH65539:ITG65539 JCD65539:JDC65539 JLZ65539:JMY65539 JVV65539:JWU65539 KFR65539:KGQ65539 KPN65539:KQM65539 KZJ65539:LAI65539 LJF65539:LKE65539 LTB65539:LUA65539 MCX65539:MDW65539 MMT65539:MNS65539 MWP65539:MXO65539 NGL65539:NHK65539 NQH65539:NRG65539 OAD65539:OBC65539 OJZ65539:OKY65539 OTV65539:OUU65539 PDR65539:PEQ65539 PNN65539:POM65539 PXJ65539:PYI65539 QHF65539:QIE65539 QRB65539:QSA65539 RAX65539:RBW65539 RKT65539:RLS65539 RUP65539:RVO65539 SEL65539:SFK65539 SOH65539:SPG65539 SYD65539:SZC65539 THZ65539:TIY65539 TRV65539:TSU65539 UBR65539:UCQ65539 ULN65539:UMM65539 UVJ65539:UWI65539 VFF65539:VGE65539 VPB65539:VQA65539 VYX65539:VZW65539 WIT65539:WJS65539 WSP65539:WTO65539 XCL65539:XDK65539 GD131075:HC131075 PZ131075:QY131075 ZV131075:AAU131075 AJR131075:AKQ131075 ATN131075:AUM131075 BDJ131075:BEI131075 BNF131075:BOE131075 BXB131075:BYA131075 CGX131075:CHW131075 CQT131075:CRS131075 DAP131075:DBO131075 DKL131075:DLK131075 DUH131075:DVG131075 EED131075:EFC131075 ENZ131075:EOY131075 EXV131075:EYU131075 FHR131075:FIQ131075 FRN131075:FSM131075 GBJ131075:GCI131075 GLF131075:GME131075 GVB131075:GWA131075 HEX131075:HFW131075 HOT131075:HPS131075 HYP131075:HZO131075 IIL131075:IJK131075 ISH131075:ITG131075 JCD131075:JDC131075 JLZ131075:JMY131075 JVV131075:JWU131075 KFR131075:KGQ131075 KPN131075:KQM131075 KZJ131075:LAI131075 LJF131075:LKE131075 LTB131075:LUA131075 MCX131075:MDW131075 MMT131075:MNS131075 MWP131075:MXO131075 NGL131075:NHK131075 NQH131075:NRG131075 OAD131075:OBC131075 OJZ131075:OKY131075 OTV131075:OUU131075 PDR131075:PEQ131075 PNN131075:POM131075 PXJ131075:PYI131075 QHF131075:QIE131075 QRB131075:QSA131075 RAX131075:RBW131075 RKT131075:RLS131075 RUP131075:RVO131075 SEL131075:SFK131075 SOH131075:SPG131075 SYD131075:SZC131075 THZ131075:TIY131075 TRV131075:TSU131075 UBR131075:UCQ131075 ULN131075:UMM131075 UVJ131075:UWI131075 VFF131075:VGE131075 VPB131075:VQA131075 VYX131075:VZW131075 WIT131075:WJS131075 WSP131075:WTO131075 XCL131075:XDK131075 GD196611:HC196611 PZ196611:QY196611 ZV196611:AAU196611 AJR196611:AKQ196611 ATN196611:AUM196611 BDJ196611:BEI196611 BNF196611:BOE196611 BXB196611:BYA196611 CGX196611:CHW196611 CQT196611:CRS196611 DAP196611:DBO196611 DKL196611:DLK196611 DUH196611:DVG196611 EED196611:EFC196611 ENZ196611:EOY196611 EXV196611:EYU196611 FHR196611:FIQ196611 FRN196611:FSM196611 GBJ196611:GCI196611 GLF196611:GME196611 GVB196611:GWA196611 HEX196611:HFW196611 HOT196611:HPS196611 HYP196611:HZO196611 IIL196611:IJK196611 ISH196611:ITG196611 JCD196611:JDC196611 JLZ196611:JMY196611 JVV196611:JWU196611 KFR196611:KGQ196611 KPN196611:KQM196611 KZJ196611:LAI196611 LJF196611:LKE196611 LTB196611:LUA196611 MCX196611:MDW196611 MMT196611:MNS196611 MWP196611:MXO196611 NGL196611:NHK196611 NQH196611:NRG196611 OAD196611:OBC196611 OJZ196611:OKY196611 OTV196611:OUU196611 PDR196611:PEQ196611 PNN196611:POM196611 PXJ196611:PYI196611 QHF196611:QIE196611 QRB196611:QSA196611 RAX196611:RBW196611 RKT196611:RLS196611 RUP196611:RVO196611 SEL196611:SFK196611 SOH196611:SPG196611 SYD196611:SZC196611 THZ196611:TIY196611 TRV196611:TSU196611 UBR196611:UCQ196611 ULN196611:UMM196611 UVJ196611:UWI196611 VFF196611:VGE196611 VPB196611:VQA196611 VYX196611:VZW196611 WIT196611:WJS196611 WSP196611:WTO196611 XCL196611:XDK196611 GD262147:HC262147 PZ262147:QY262147 ZV262147:AAU262147 AJR262147:AKQ262147 ATN262147:AUM262147 BDJ262147:BEI262147 BNF262147:BOE262147 BXB262147:BYA262147 CGX262147:CHW262147 CQT262147:CRS262147 DAP262147:DBO262147 DKL262147:DLK262147 DUH262147:DVG262147 EED262147:EFC262147 ENZ262147:EOY262147 EXV262147:EYU262147 FHR262147:FIQ262147 FRN262147:FSM262147 GBJ262147:GCI262147 GLF262147:GME262147 GVB262147:GWA262147 HEX262147:HFW262147 HOT262147:HPS262147 HYP262147:HZO262147 IIL262147:IJK262147 ISH262147:ITG262147 JCD262147:JDC262147 JLZ262147:JMY262147 JVV262147:JWU262147 KFR262147:KGQ262147 KPN262147:KQM262147 KZJ262147:LAI262147 LJF262147:LKE262147 LTB262147:LUA262147 MCX262147:MDW262147 MMT262147:MNS262147 MWP262147:MXO262147 NGL262147:NHK262147 NQH262147:NRG262147 OAD262147:OBC262147 OJZ262147:OKY262147 OTV262147:OUU262147 PDR262147:PEQ262147 PNN262147:POM262147 PXJ262147:PYI262147 QHF262147:QIE262147 QRB262147:QSA262147 RAX262147:RBW262147 RKT262147:RLS262147 RUP262147:RVO262147 SEL262147:SFK262147 SOH262147:SPG262147 SYD262147:SZC262147 THZ262147:TIY262147 TRV262147:TSU262147 UBR262147:UCQ262147 ULN262147:UMM262147 UVJ262147:UWI262147 VFF262147:VGE262147 VPB262147:VQA262147 VYX262147:VZW262147 WIT262147:WJS262147 WSP262147:WTO262147 XCL262147:XDK262147 GD327683:HC327683 PZ327683:QY327683 ZV327683:AAU327683 AJR327683:AKQ327683 ATN327683:AUM327683 BDJ327683:BEI327683 BNF327683:BOE327683 BXB327683:BYA327683 CGX327683:CHW327683 CQT327683:CRS327683 DAP327683:DBO327683 DKL327683:DLK327683 DUH327683:DVG327683 EED327683:EFC327683 ENZ327683:EOY327683 EXV327683:EYU327683 FHR327683:FIQ327683 FRN327683:FSM327683 GBJ327683:GCI327683 GLF327683:GME327683 GVB327683:GWA327683 HEX327683:HFW327683 HOT327683:HPS327683 HYP327683:HZO327683 IIL327683:IJK327683 ISH327683:ITG327683 JCD327683:JDC327683 JLZ327683:JMY327683 JVV327683:JWU327683 KFR327683:KGQ327683 KPN327683:KQM327683 KZJ327683:LAI327683 LJF327683:LKE327683 LTB327683:LUA327683 MCX327683:MDW327683 MMT327683:MNS327683 MWP327683:MXO327683 NGL327683:NHK327683 NQH327683:NRG327683 OAD327683:OBC327683 OJZ327683:OKY327683 OTV327683:OUU327683 PDR327683:PEQ327683 PNN327683:POM327683 PXJ327683:PYI327683 QHF327683:QIE327683 QRB327683:QSA327683 RAX327683:RBW327683 RKT327683:RLS327683 RUP327683:RVO327683 SEL327683:SFK327683 SOH327683:SPG327683 SYD327683:SZC327683 THZ327683:TIY327683 TRV327683:TSU327683 UBR327683:UCQ327683 ULN327683:UMM327683 UVJ327683:UWI327683 VFF327683:VGE327683 VPB327683:VQA327683 VYX327683:VZW327683 WIT327683:WJS327683 WSP327683:WTO327683 XCL327683:XDK327683 GD393219:HC393219 PZ393219:QY393219 ZV393219:AAU393219 AJR393219:AKQ393219 ATN393219:AUM393219 BDJ393219:BEI393219 BNF393219:BOE393219 BXB393219:BYA393219 CGX393219:CHW393219 CQT393219:CRS393219 DAP393219:DBO393219 DKL393219:DLK393219 DUH393219:DVG393219 EED393219:EFC393219 ENZ393219:EOY393219 EXV393219:EYU393219 FHR393219:FIQ393219 FRN393219:FSM393219 GBJ393219:GCI393219 GLF393219:GME393219 GVB393219:GWA393219 HEX393219:HFW393219 HOT393219:HPS393219 HYP393219:HZO393219 IIL393219:IJK393219 ISH393219:ITG393219 JCD393219:JDC393219 JLZ393219:JMY393219 JVV393219:JWU393219 KFR393219:KGQ393219 KPN393219:KQM393219 KZJ393219:LAI393219 LJF393219:LKE393219 LTB393219:LUA393219 MCX393219:MDW393219 MMT393219:MNS393219 MWP393219:MXO393219 NGL393219:NHK393219 NQH393219:NRG393219 OAD393219:OBC393219 OJZ393219:OKY393219 OTV393219:OUU393219 PDR393219:PEQ393219 PNN393219:POM393219 PXJ393219:PYI393219 QHF393219:QIE393219 QRB393219:QSA393219 RAX393219:RBW393219 RKT393219:RLS393219 RUP393219:RVO393219 SEL393219:SFK393219 SOH393219:SPG393219 SYD393219:SZC393219 THZ393219:TIY393219 TRV393219:TSU393219 UBR393219:UCQ393219 ULN393219:UMM393219 UVJ393219:UWI393219 VFF393219:VGE393219 VPB393219:VQA393219 VYX393219:VZW393219 WIT393219:WJS393219 WSP393219:WTO393219 XCL393219:XDK393219 GD458755:HC458755 PZ458755:QY458755 ZV458755:AAU458755 AJR458755:AKQ458755 ATN458755:AUM458755 BDJ458755:BEI458755 BNF458755:BOE458755 BXB458755:BYA458755 CGX458755:CHW458755 CQT458755:CRS458755 DAP458755:DBO458755 DKL458755:DLK458755 DUH458755:DVG458755 EED458755:EFC458755 ENZ458755:EOY458755 EXV458755:EYU458755 FHR458755:FIQ458755 FRN458755:FSM458755 GBJ458755:GCI458755 GLF458755:GME458755 GVB458755:GWA458755 HEX458755:HFW458755 HOT458755:HPS458755 HYP458755:HZO458755 IIL458755:IJK458755 ISH458755:ITG458755 JCD458755:JDC458755 JLZ458755:JMY458755 JVV458755:JWU458755 KFR458755:KGQ458755 KPN458755:KQM458755 KZJ458755:LAI458755 LJF458755:LKE458755 LTB458755:LUA458755 MCX458755:MDW458755 MMT458755:MNS458755 MWP458755:MXO458755 NGL458755:NHK458755 NQH458755:NRG458755 OAD458755:OBC458755 OJZ458755:OKY458755 OTV458755:OUU458755 PDR458755:PEQ458755 PNN458755:POM458755 PXJ458755:PYI458755 QHF458755:QIE458755 QRB458755:QSA458755 RAX458755:RBW458755 RKT458755:RLS458755 RUP458755:RVO458755 SEL458755:SFK458755 SOH458755:SPG458755 SYD458755:SZC458755 THZ458755:TIY458755 TRV458755:TSU458755 UBR458755:UCQ458755 ULN458755:UMM458755 UVJ458755:UWI458755 VFF458755:VGE458755 VPB458755:VQA458755 VYX458755:VZW458755 WIT458755:WJS458755 WSP458755:WTO458755 XCL458755:XDK458755 GD524291:HC524291 PZ524291:QY524291 ZV524291:AAU524291 AJR524291:AKQ524291 ATN524291:AUM524291 BDJ524291:BEI524291 BNF524291:BOE524291 BXB524291:BYA524291 CGX524291:CHW524291 CQT524291:CRS524291 DAP524291:DBO524291 DKL524291:DLK524291 DUH524291:DVG524291 EED524291:EFC524291 ENZ524291:EOY524291 EXV524291:EYU524291 FHR524291:FIQ524291 FRN524291:FSM524291 GBJ524291:GCI524291 GLF524291:GME524291 GVB524291:GWA524291 HEX524291:HFW524291 HOT524291:HPS524291 HYP524291:HZO524291 IIL524291:IJK524291 ISH524291:ITG524291 JCD524291:JDC524291 JLZ524291:JMY524291 JVV524291:JWU524291 KFR524291:KGQ524291 KPN524291:KQM524291 KZJ524291:LAI524291 LJF524291:LKE524291 LTB524291:LUA524291 MCX524291:MDW524291 MMT524291:MNS524291 MWP524291:MXO524291 NGL524291:NHK524291 NQH524291:NRG524291 OAD524291:OBC524291 OJZ524291:OKY524291 OTV524291:OUU524291 PDR524291:PEQ524291 PNN524291:POM524291 PXJ524291:PYI524291 QHF524291:QIE524291 QRB524291:QSA524291 RAX524291:RBW524291 RKT524291:RLS524291 RUP524291:RVO524291 SEL524291:SFK524291 SOH524291:SPG524291 SYD524291:SZC524291 THZ524291:TIY524291 TRV524291:TSU524291 UBR524291:UCQ524291 ULN524291:UMM524291 UVJ524291:UWI524291 VFF524291:VGE524291 VPB524291:VQA524291 VYX524291:VZW524291 WIT524291:WJS524291 WSP524291:WTO524291 XCL524291:XDK524291 GD589827:HC589827 PZ589827:QY589827 ZV589827:AAU589827 AJR589827:AKQ589827 ATN589827:AUM589827 BDJ589827:BEI589827 BNF589827:BOE589827 BXB589827:BYA589827 CGX589827:CHW589827 CQT589827:CRS589827 DAP589827:DBO589827 DKL589827:DLK589827 DUH589827:DVG589827 EED589827:EFC589827 ENZ589827:EOY589827 EXV589827:EYU589827 FHR589827:FIQ589827 FRN589827:FSM589827 GBJ589827:GCI589827 GLF589827:GME589827 GVB589827:GWA589827 HEX589827:HFW589827 HOT589827:HPS589827 HYP589827:HZO589827 IIL589827:IJK589827 ISH589827:ITG589827 JCD589827:JDC589827 JLZ589827:JMY589827 JVV589827:JWU589827 KFR589827:KGQ589827 KPN589827:KQM589827 KZJ589827:LAI589827 LJF589827:LKE589827 LTB589827:LUA589827 MCX589827:MDW589827 MMT589827:MNS589827 MWP589827:MXO589827 NGL589827:NHK589827 NQH589827:NRG589827 OAD589827:OBC589827 OJZ589827:OKY589827 OTV589827:OUU589827 PDR589827:PEQ589827 PNN589827:POM589827 PXJ589827:PYI589827 QHF589827:QIE589827 QRB589827:QSA589827 RAX589827:RBW589827 RKT589827:RLS589827 RUP589827:RVO589827 SEL589827:SFK589827 SOH589827:SPG589827 SYD589827:SZC589827 THZ589827:TIY589827 TRV589827:TSU589827 UBR589827:UCQ589827 ULN589827:UMM589827 UVJ589827:UWI589827 VFF589827:VGE589827 VPB589827:VQA589827 VYX589827:VZW589827 WIT589827:WJS589827 WSP589827:WTO589827 XCL589827:XDK589827 GD655363:HC655363 PZ655363:QY655363 ZV655363:AAU655363 AJR655363:AKQ655363 ATN655363:AUM655363 BDJ655363:BEI655363 BNF655363:BOE655363 BXB655363:BYA655363 CGX655363:CHW655363 CQT655363:CRS655363 DAP655363:DBO655363 DKL655363:DLK655363 DUH655363:DVG655363 EED655363:EFC655363 ENZ655363:EOY655363 EXV655363:EYU655363 FHR655363:FIQ655363 FRN655363:FSM655363 GBJ655363:GCI655363 GLF655363:GME655363 GVB655363:GWA655363 HEX655363:HFW655363 HOT655363:HPS655363 HYP655363:HZO655363 IIL655363:IJK655363 ISH655363:ITG655363 JCD655363:JDC655363 JLZ655363:JMY655363 JVV655363:JWU655363 KFR655363:KGQ655363 KPN655363:KQM655363 KZJ655363:LAI655363 LJF655363:LKE655363 LTB655363:LUA655363 MCX655363:MDW655363 MMT655363:MNS655363 MWP655363:MXO655363 NGL655363:NHK655363 NQH655363:NRG655363 OAD655363:OBC655363 OJZ655363:OKY655363 OTV655363:OUU655363 PDR655363:PEQ655363 PNN655363:POM655363 PXJ655363:PYI655363 QHF655363:QIE655363 QRB655363:QSA655363 RAX655363:RBW655363 RKT655363:RLS655363 RUP655363:RVO655363 SEL655363:SFK655363 SOH655363:SPG655363 SYD655363:SZC655363 THZ655363:TIY655363 TRV655363:TSU655363 UBR655363:UCQ655363 ULN655363:UMM655363 UVJ655363:UWI655363 VFF655363:VGE655363 VPB655363:VQA655363 VYX655363:VZW655363 WIT655363:WJS655363 WSP655363:WTO655363 XCL655363:XDK655363 GD720899:HC720899 PZ720899:QY720899 ZV720899:AAU720899 AJR720899:AKQ720899 ATN720899:AUM720899 BDJ720899:BEI720899 BNF720899:BOE720899 BXB720899:BYA720899 CGX720899:CHW720899 CQT720899:CRS720899 DAP720899:DBO720899 DKL720899:DLK720899 DUH720899:DVG720899 EED720899:EFC720899 ENZ720899:EOY720899 EXV720899:EYU720899 FHR720899:FIQ720899 FRN720899:FSM720899 GBJ720899:GCI720899 GLF720899:GME720899 GVB720899:GWA720899 HEX720899:HFW720899 HOT720899:HPS720899 HYP720899:HZO720899 IIL720899:IJK720899 ISH720899:ITG720899 JCD720899:JDC720899 JLZ720899:JMY720899 JVV720899:JWU720899 KFR720899:KGQ720899 KPN720899:KQM720899 KZJ720899:LAI720899 LJF720899:LKE720899 LTB720899:LUA720899 MCX720899:MDW720899 MMT720899:MNS720899 MWP720899:MXO720899 NGL720899:NHK720899 NQH720899:NRG720899 OAD720899:OBC720899 OJZ720899:OKY720899 OTV720899:OUU720899 PDR720899:PEQ720899 PNN720899:POM720899 PXJ720899:PYI720899 QHF720899:QIE720899 QRB720899:QSA720899 RAX720899:RBW720899 RKT720899:RLS720899 RUP720899:RVO720899 SEL720899:SFK720899 SOH720899:SPG720899 SYD720899:SZC720899 THZ720899:TIY720899 TRV720899:TSU720899 UBR720899:UCQ720899 ULN720899:UMM720899 UVJ720899:UWI720899 VFF720899:VGE720899 VPB720899:VQA720899 VYX720899:VZW720899 WIT720899:WJS720899 WSP720899:WTO720899 XCL720899:XDK720899 GD786435:HC786435 PZ786435:QY786435 ZV786435:AAU786435 AJR786435:AKQ786435 ATN786435:AUM786435 BDJ786435:BEI786435 BNF786435:BOE786435 BXB786435:BYA786435 CGX786435:CHW786435 CQT786435:CRS786435 DAP786435:DBO786435 DKL786435:DLK786435 DUH786435:DVG786435 EED786435:EFC786435 ENZ786435:EOY786435 EXV786435:EYU786435 FHR786435:FIQ786435 FRN786435:FSM786435 GBJ786435:GCI786435 GLF786435:GME786435 GVB786435:GWA786435 HEX786435:HFW786435 HOT786435:HPS786435 HYP786435:HZO786435 IIL786435:IJK786435 ISH786435:ITG786435 JCD786435:JDC786435 JLZ786435:JMY786435 JVV786435:JWU786435 KFR786435:KGQ786435 KPN786435:KQM786435 KZJ786435:LAI786435 LJF786435:LKE786435 LTB786435:LUA786435 MCX786435:MDW786435 MMT786435:MNS786435 MWP786435:MXO786435 NGL786435:NHK786435 NQH786435:NRG786435 OAD786435:OBC786435 OJZ786435:OKY786435 OTV786435:OUU786435 PDR786435:PEQ786435 PNN786435:POM786435 PXJ786435:PYI786435 QHF786435:QIE786435 QRB786435:QSA786435 RAX786435:RBW786435 RKT786435:RLS786435 RUP786435:RVO786435 SEL786435:SFK786435 SOH786435:SPG786435 SYD786435:SZC786435 THZ786435:TIY786435 TRV786435:TSU786435 UBR786435:UCQ786435 ULN786435:UMM786435 UVJ786435:UWI786435 VFF786435:VGE786435 VPB786435:VQA786435 VYX786435:VZW786435 WIT786435:WJS786435 WSP786435:WTO786435 XCL786435:XDK786435 GD851971:HC851971 PZ851971:QY851971 ZV851971:AAU851971 AJR851971:AKQ851971 ATN851971:AUM851971 BDJ851971:BEI851971 BNF851971:BOE851971 BXB851971:BYA851971 CGX851971:CHW851971 CQT851971:CRS851971 DAP851971:DBO851971 DKL851971:DLK851971 DUH851971:DVG851971 EED851971:EFC851971 ENZ851971:EOY851971 EXV851971:EYU851971 FHR851971:FIQ851971 FRN851971:FSM851971 GBJ851971:GCI851971 GLF851971:GME851971 GVB851971:GWA851971 HEX851971:HFW851971 HOT851971:HPS851971 HYP851971:HZO851971 IIL851971:IJK851971 ISH851971:ITG851971 JCD851971:JDC851971 JLZ851971:JMY851971 JVV851971:JWU851971 KFR851971:KGQ851971 KPN851971:KQM851971 KZJ851971:LAI851971 LJF851971:LKE851971 LTB851971:LUA851971 MCX851971:MDW851971 MMT851971:MNS851971 MWP851971:MXO851971 NGL851971:NHK851971 NQH851971:NRG851971 OAD851971:OBC851971 OJZ851971:OKY851971 OTV851971:OUU851971 PDR851971:PEQ851971 PNN851971:POM851971 PXJ851971:PYI851971 QHF851971:QIE851971 QRB851971:QSA851971 RAX851971:RBW851971 RKT851971:RLS851971 RUP851971:RVO851971 SEL851971:SFK851971 SOH851971:SPG851971 SYD851971:SZC851971 THZ851971:TIY851971 TRV851971:TSU851971 UBR851971:UCQ851971 ULN851971:UMM851971 UVJ851971:UWI851971 VFF851971:VGE851971 VPB851971:VQA851971 VYX851971:VZW851971 WIT851971:WJS851971 WSP851971:WTO851971 XCL851971:XDK851971 GD917507:HC917507 PZ917507:QY917507 ZV917507:AAU917507 AJR917507:AKQ917507 ATN917507:AUM917507 BDJ917507:BEI917507 BNF917507:BOE917507 BXB917507:BYA917507 CGX917507:CHW917507 CQT917507:CRS917507 DAP917507:DBO917507 DKL917507:DLK917507 DUH917507:DVG917507 EED917507:EFC917507 ENZ917507:EOY917507 EXV917507:EYU917507 FHR917507:FIQ917507 FRN917507:FSM917507 GBJ917507:GCI917507 GLF917507:GME917507 GVB917507:GWA917507 HEX917507:HFW917507 HOT917507:HPS917507 HYP917507:HZO917507 IIL917507:IJK917507 ISH917507:ITG917507 JCD917507:JDC917507 JLZ917507:JMY917507 JVV917507:JWU917507 KFR917507:KGQ917507 KPN917507:KQM917507 KZJ917507:LAI917507 LJF917507:LKE917507 LTB917507:LUA917507 MCX917507:MDW917507 MMT917507:MNS917507 MWP917507:MXO917507 NGL917507:NHK917507 NQH917507:NRG917507 OAD917507:OBC917507 OJZ917507:OKY917507 OTV917507:OUU917507 PDR917507:PEQ917507 PNN917507:POM917507 PXJ917507:PYI917507 QHF917507:QIE917507 QRB917507:QSA917507 RAX917507:RBW917507 RKT917507:RLS917507 RUP917507:RVO917507 SEL917507:SFK917507 SOH917507:SPG917507 SYD917507:SZC917507 THZ917507:TIY917507 TRV917507:TSU917507 UBR917507:UCQ917507 ULN917507:UMM917507 UVJ917507:UWI917507 VFF917507:VGE917507 VPB917507:VQA917507 VYX917507:VZW917507 WIT917507:WJS917507 WSP917507:WTO917507 XCL917507:XDK917507 GD983043:HC983043 PZ983043:QY983043 ZV983043:AAU983043 AJR983043:AKQ983043 ATN983043:AUM983043 BDJ983043:BEI983043 BNF983043:BOE983043 BXB983043:BYA983043 CGX983043:CHW983043 CQT983043:CRS983043 DAP983043:DBO983043 DKL983043:DLK983043 DUH983043:DVG983043 EED983043:EFC983043 ENZ983043:EOY983043 EXV983043:EYU983043 FHR983043:FIQ983043 FRN983043:FSM983043 GBJ983043:GCI983043 GLF983043:GME983043 GVB983043:GWA983043 HEX983043:HFW983043 HOT983043:HPS983043 HYP983043:HZO983043 IIL983043:IJK983043 ISH983043:ITG983043 JCD983043:JDC983043 JLZ983043:JMY983043 JVV983043:JWU983043 KFR983043:KGQ983043 KPN983043:KQM983043 KZJ983043:LAI983043 LJF983043:LKE983043 LTB983043:LUA983043 MCX983043:MDW983043 MMT983043:MNS983043 MWP983043:MXO983043 NGL983043:NHK983043 NQH983043:NRG983043 OAD983043:OBC983043 OJZ983043:OKY983043 OTV983043:OUU983043 PDR983043:PEQ983043 PNN983043:POM983043 PXJ983043:PYI983043 QHF983043:QIE983043 QRB983043:QSA983043 RAX983043:RBW983043 RKT983043:RLS983043 RUP983043:RVO983043 SEL983043:SFK983043 SOH983043:SPG983043 SYD983043:SZC983043 THZ983043:TIY983043 TRV983043:TSU983043 UBR983043:UCQ983043 ULN983043:UMM983043 UVJ983043:UWI983043 VFF983043:VGE983043 VPB983043:VQA983043 VYX983043:VZW983043 WIT983043:WJS983043 WSP983043:WTO983043 XCL983043:XDK983043">
      <formula1>LstSourseType</formula1>
    </dataValidation>
    <dataValidation type="list" allowBlank="1" showInputMessage="1" showErrorMessage="1" prompt="Select from list." sqref="CD16 LZ16 VV16 AFR16 APN16 AZJ16 BJF16 BTB16 CCX16 CMT16 CWP16 DGL16 DQH16 EAD16 EJZ16 ETV16 FDR16 FNN16 FXJ16 GHF16 GRB16 HAX16 HKT16 HUP16 IEL16 IOH16 IYD16 JHZ16 JRV16 KBR16 KLN16 KVJ16 LFF16 LPB16 LYX16 MIT16 MSP16 NCL16 NMH16 NWD16 OFZ16 OPV16 OZR16 PJN16 PTJ16 QDF16 QNB16 QWX16 RGT16 RQP16 SAL16 SKH16 SUD16 TDZ16 TNV16 TXR16 UHN16 URJ16 VBF16 VLB16 VUX16 WET16 WOP16 WYL16 CD65552 LZ65552 VV65552 AFR65552 APN65552 AZJ65552 BJF65552 BTB65552 CCX65552 CMT65552 CWP65552 DGL65552 DQH65552 EAD65552 EJZ65552 ETV65552 FDR65552 FNN65552 FXJ65552 GHF65552 GRB65552 HAX65552 HKT65552 HUP65552 IEL65552 IOH65552 IYD65552 JHZ65552 JRV65552 KBR65552 KLN65552 KVJ65552 LFF65552 LPB65552 LYX65552 MIT65552 MSP65552 NCL65552 NMH65552 NWD65552 OFZ65552 OPV65552 OZR65552 PJN65552 PTJ65552 QDF65552 QNB65552 QWX65552 RGT65552 RQP65552 SAL65552 SKH65552 SUD65552 TDZ65552 TNV65552 TXR65552 UHN65552 URJ65552 VBF65552 VLB65552 VUX65552 WET65552 WOP65552 WYL65552 CD131088 LZ131088 VV131088 AFR131088 APN131088 AZJ131088 BJF131088 BTB131088 CCX131088 CMT131088 CWP131088 DGL131088 DQH131088 EAD131088 EJZ131088 ETV131088 FDR131088 FNN131088 FXJ131088 GHF131088 GRB131088 HAX131088 HKT131088 HUP131088 IEL131088 IOH131088 IYD131088 JHZ131088 JRV131088 KBR131088 KLN131088 KVJ131088 LFF131088 LPB131088 LYX131088 MIT131088 MSP131088 NCL131088 NMH131088 NWD131088 OFZ131088 OPV131088 OZR131088 PJN131088 PTJ131088 QDF131088 QNB131088 QWX131088 RGT131088 RQP131088 SAL131088 SKH131088 SUD131088 TDZ131088 TNV131088 TXR131088 UHN131088 URJ131088 VBF131088 VLB131088 VUX131088 WET131088 WOP131088 WYL131088 CD196624 LZ196624 VV196624 AFR196624 APN196624 AZJ196624 BJF196624 BTB196624 CCX196624 CMT196624 CWP196624 DGL196624 DQH196624 EAD196624 EJZ196624 ETV196624 FDR196624 FNN196624 FXJ196624 GHF196624 GRB196624 HAX196624 HKT196624 HUP196624 IEL196624 IOH196624 IYD196624 JHZ196624 JRV196624 KBR196624 KLN196624 KVJ196624 LFF196624 LPB196624 LYX196624 MIT196624 MSP196624 NCL196624 NMH196624 NWD196624 OFZ196624 OPV196624 OZR196624 PJN196624 PTJ196624 QDF196624 QNB196624 QWX196624 RGT196624 RQP196624 SAL196624 SKH196624 SUD196624 TDZ196624 TNV196624 TXR196624 UHN196624 URJ196624 VBF196624 VLB196624 VUX196624 WET196624 WOP196624 WYL196624 CD262160 LZ262160 VV262160 AFR262160 APN262160 AZJ262160 BJF262160 BTB262160 CCX262160 CMT262160 CWP262160 DGL262160 DQH262160 EAD262160 EJZ262160 ETV262160 FDR262160 FNN262160 FXJ262160 GHF262160 GRB262160 HAX262160 HKT262160 HUP262160 IEL262160 IOH262160 IYD262160 JHZ262160 JRV262160 KBR262160 KLN262160 KVJ262160 LFF262160 LPB262160 LYX262160 MIT262160 MSP262160 NCL262160 NMH262160 NWD262160 OFZ262160 OPV262160 OZR262160 PJN262160 PTJ262160 QDF262160 QNB262160 QWX262160 RGT262160 RQP262160 SAL262160 SKH262160 SUD262160 TDZ262160 TNV262160 TXR262160 UHN262160 URJ262160 VBF262160 VLB262160 VUX262160 WET262160 WOP262160 WYL262160 CD327696 LZ327696 VV327696 AFR327696 APN327696 AZJ327696 BJF327696 BTB327696 CCX327696 CMT327696 CWP327696 DGL327696 DQH327696 EAD327696 EJZ327696 ETV327696 FDR327696 FNN327696 FXJ327696 GHF327696 GRB327696 HAX327696 HKT327696 HUP327696 IEL327696 IOH327696 IYD327696 JHZ327696 JRV327696 KBR327696 KLN327696 KVJ327696 LFF327696 LPB327696 LYX327696 MIT327696 MSP327696 NCL327696 NMH327696 NWD327696 OFZ327696 OPV327696 OZR327696 PJN327696 PTJ327696 QDF327696 QNB327696 QWX327696 RGT327696 RQP327696 SAL327696 SKH327696 SUD327696 TDZ327696 TNV327696 TXR327696 UHN327696 URJ327696 VBF327696 VLB327696 VUX327696 WET327696 WOP327696 WYL327696 CD393232 LZ393232 VV393232 AFR393232 APN393232 AZJ393232 BJF393232 BTB393232 CCX393232 CMT393232 CWP393232 DGL393232 DQH393232 EAD393232 EJZ393232 ETV393232 FDR393232 FNN393232 FXJ393232 GHF393232 GRB393232 HAX393232 HKT393232 HUP393232 IEL393232 IOH393232 IYD393232 JHZ393232 JRV393232 KBR393232 KLN393232 KVJ393232 LFF393232 LPB393232 LYX393232 MIT393232 MSP393232 NCL393232 NMH393232 NWD393232 OFZ393232 OPV393232 OZR393232 PJN393232 PTJ393232 QDF393232 QNB393232 QWX393232 RGT393232 RQP393232 SAL393232 SKH393232 SUD393232 TDZ393232 TNV393232 TXR393232 UHN393232 URJ393232 VBF393232 VLB393232 VUX393232 WET393232 WOP393232 WYL393232 CD458768 LZ458768 VV458768 AFR458768 APN458768 AZJ458768 BJF458768 BTB458768 CCX458768 CMT458768 CWP458768 DGL458768 DQH458768 EAD458768 EJZ458768 ETV458768 FDR458768 FNN458768 FXJ458768 GHF458768 GRB458768 HAX458768 HKT458768 HUP458768 IEL458768 IOH458768 IYD458768 JHZ458768 JRV458768 KBR458768 KLN458768 KVJ458768 LFF458768 LPB458768 LYX458768 MIT458768 MSP458768 NCL458768 NMH458768 NWD458768 OFZ458768 OPV458768 OZR458768 PJN458768 PTJ458768 QDF458768 QNB458768 QWX458768 RGT458768 RQP458768 SAL458768 SKH458768 SUD458768 TDZ458768 TNV458768 TXR458768 UHN458768 URJ458768 VBF458768 VLB458768 VUX458768 WET458768 WOP458768 WYL458768 CD524304 LZ524304 VV524304 AFR524304 APN524304 AZJ524304 BJF524304 BTB524304 CCX524304 CMT524304 CWP524304 DGL524304 DQH524304 EAD524304 EJZ524304 ETV524304 FDR524304 FNN524304 FXJ524304 GHF524304 GRB524304 HAX524304 HKT524304 HUP524304 IEL524304 IOH524304 IYD524304 JHZ524304 JRV524304 KBR524304 KLN524304 KVJ524304 LFF524304 LPB524304 LYX524304 MIT524304 MSP524304 NCL524304 NMH524304 NWD524304 OFZ524304 OPV524304 OZR524304 PJN524304 PTJ524304 QDF524304 QNB524304 QWX524304 RGT524304 RQP524304 SAL524304 SKH524304 SUD524304 TDZ524304 TNV524304 TXR524304 UHN524304 URJ524304 VBF524304 VLB524304 VUX524304 WET524304 WOP524304 WYL524304 CD589840 LZ589840 VV589840 AFR589840 APN589840 AZJ589840 BJF589840 BTB589840 CCX589840 CMT589840 CWP589840 DGL589840 DQH589840 EAD589840 EJZ589840 ETV589840 FDR589840 FNN589840 FXJ589840 GHF589840 GRB589840 HAX589840 HKT589840 HUP589840 IEL589840 IOH589840 IYD589840 JHZ589840 JRV589840 KBR589840 KLN589840 KVJ589840 LFF589840 LPB589840 LYX589840 MIT589840 MSP589840 NCL589840 NMH589840 NWD589840 OFZ589840 OPV589840 OZR589840 PJN589840 PTJ589840 QDF589840 QNB589840 QWX589840 RGT589840 RQP589840 SAL589840 SKH589840 SUD589840 TDZ589840 TNV589840 TXR589840 UHN589840 URJ589840 VBF589840 VLB589840 VUX589840 WET589840 WOP589840 WYL589840 CD655376 LZ655376 VV655376 AFR655376 APN655376 AZJ655376 BJF655376 BTB655376 CCX655376 CMT655376 CWP655376 DGL655376 DQH655376 EAD655376 EJZ655376 ETV655376 FDR655376 FNN655376 FXJ655376 GHF655376 GRB655376 HAX655376 HKT655376 HUP655376 IEL655376 IOH655376 IYD655376 JHZ655376 JRV655376 KBR655376 KLN655376 KVJ655376 LFF655376 LPB655376 LYX655376 MIT655376 MSP655376 NCL655376 NMH655376 NWD655376 OFZ655376 OPV655376 OZR655376 PJN655376 PTJ655376 QDF655376 QNB655376 QWX655376 RGT655376 RQP655376 SAL655376 SKH655376 SUD655376 TDZ655376 TNV655376 TXR655376 UHN655376 URJ655376 VBF655376 VLB655376 VUX655376 WET655376 WOP655376 WYL655376 CD720912 LZ720912 VV720912 AFR720912 APN720912 AZJ720912 BJF720912 BTB720912 CCX720912 CMT720912 CWP720912 DGL720912 DQH720912 EAD720912 EJZ720912 ETV720912 FDR720912 FNN720912 FXJ720912 GHF720912 GRB720912 HAX720912 HKT720912 HUP720912 IEL720912 IOH720912 IYD720912 JHZ720912 JRV720912 KBR720912 KLN720912 KVJ720912 LFF720912 LPB720912 LYX720912 MIT720912 MSP720912 NCL720912 NMH720912 NWD720912 OFZ720912 OPV720912 OZR720912 PJN720912 PTJ720912 QDF720912 QNB720912 QWX720912 RGT720912 RQP720912 SAL720912 SKH720912 SUD720912 TDZ720912 TNV720912 TXR720912 UHN720912 URJ720912 VBF720912 VLB720912 VUX720912 WET720912 WOP720912 WYL720912 CD786448 LZ786448 VV786448 AFR786448 APN786448 AZJ786448 BJF786448 BTB786448 CCX786448 CMT786448 CWP786448 DGL786448 DQH786448 EAD786448 EJZ786448 ETV786448 FDR786448 FNN786448 FXJ786448 GHF786448 GRB786448 HAX786448 HKT786448 HUP786448 IEL786448 IOH786448 IYD786448 JHZ786448 JRV786448 KBR786448 KLN786448 KVJ786448 LFF786448 LPB786448 LYX786448 MIT786448 MSP786448 NCL786448 NMH786448 NWD786448 OFZ786448 OPV786448 OZR786448 PJN786448 PTJ786448 QDF786448 QNB786448 QWX786448 RGT786448 RQP786448 SAL786448 SKH786448 SUD786448 TDZ786448 TNV786448 TXR786448 UHN786448 URJ786448 VBF786448 VLB786448 VUX786448 WET786448 WOP786448 WYL786448 CD851984 LZ851984 VV851984 AFR851984 APN851984 AZJ851984 BJF851984 BTB851984 CCX851984 CMT851984 CWP851984 DGL851984 DQH851984 EAD851984 EJZ851984 ETV851984 FDR851984 FNN851984 FXJ851984 GHF851984 GRB851984 HAX851984 HKT851984 HUP851984 IEL851984 IOH851984 IYD851984 JHZ851984 JRV851984 KBR851984 KLN851984 KVJ851984 LFF851984 LPB851984 LYX851984 MIT851984 MSP851984 NCL851984 NMH851984 NWD851984 OFZ851984 OPV851984 OZR851984 PJN851984 PTJ851984 QDF851984 QNB851984 QWX851984 RGT851984 RQP851984 SAL851984 SKH851984 SUD851984 TDZ851984 TNV851984 TXR851984 UHN851984 URJ851984 VBF851984 VLB851984 VUX851984 WET851984 WOP851984 WYL851984 CD917520 LZ917520 VV917520 AFR917520 APN917520 AZJ917520 BJF917520 BTB917520 CCX917520 CMT917520 CWP917520 DGL917520 DQH917520 EAD917520 EJZ917520 ETV917520 FDR917520 FNN917520 FXJ917520 GHF917520 GRB917520 HAX917520 HKT917520 HUP917520 IEL917520 IOH917520 IYD917520 JHZ917520 JRV917520 KBR917520 KLN917520 KVJ917520 LFF917520 LPB917520 LYX917520 MIT917520 MSP917520 NCL917520 NMH917520 NWD917520 OFZ917520 OPV917520 OZR917520 PJN917520 PTJ917520 QDF917520 QNB917520 QWX917520 RGT917520 RQP917520 SAL917520 SKH917520 SUD917520 TDZ917520 TNV917520 TXR917520 UHN917520 URJ917520 VBF917520 VLB917520 VUX917520 WET917520 WOP917520 WYL917520 CD983056 LZ983056 VV983056 AFR983056 APN983056 AZJ983056 BJF983056 BTB983056 CCX983056 CMT983056 CWP983056 DGL983056 DQH983056 EAD983056 EJZ983056 ETV983056 FDR983056 FNN983056 FXJ983056 GHF983056 GRB983056 HAX983056 HKT983056 HUP983056 IEL983056 IOH983056 IYD983056 JHZ983056 JRV983056 KBR983056 KLN983056 KVJ983056 LFF983056 LPB983056 LYX983056 MIT983056 MSP983056 NCL983056 NMH983056 NWD983056 OFZ983056 OPV983056 OZR983056 PJN983056 PTJ983056 QDF983056 QNB983056 QWX983056 RGT983056 RQP983056 SAL983056 SKH983056 SUD983056 TDZ983056 TNV983056 TXR983056 UHN983056 URJ983056 VBF983056 VLB983056 VUX983056 WET983056 WOP983056 WYL983056 WVO98305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G19">
      <formula1>"Yes, No"</formula1>
    </dataValidation>
    <dataValidation type="list" allowBlank="1" showInputMessage="1" showErrorMessage="1" prompt="Select from List." sqref="HD3:IW3 QZ3:SS3 AAV3:ACO3 AKR3:AMK3 AUN3:AWG3 BEJ3:BGC3 BOF3:BPY3 BYB3:BZU3 CHX3:CJQ3 CRT3:CTM3 DBP3:DDI3 DLL3:DNE3 DVH3:DXA3 EFD3:EGW3 EOZ3:EQS3 EYV3:FAO3 FIR3:FKK3 FSN3:FUG3 GCJ3:GEC3 GMF3:GNY3 GWB3:GXU3 HFX3:HHQ3 HPT3:HRM3 HZP3:IBI3 IJL3:ILE3 ITH3:IVA3 JDD3:JEW3 JMZ3:JOS3 JWV3:JYO3 KGR3:KIK3 KQN3:KSG3 LAJ3:LCC3 LKF3:LLY3 LUB3:LVU3 MDX3:MFQ3 MNT3:MPM3 MXP3:MZI3 NHL3:NJE3 NRH3:NTA3 OBD3:OCW3 OKZ3:OMS3 OUV3:OWO3 PER3:PGK3 PON3:PQG3 PYJ3:QAC3 QIF3:QJY3 QSB3:QTU3 RBX3:RDQ3 RLT3:RNM3 RVP3:RXI3 SFL3:SHE3 SPH3:SRA3 SZD3:TAW3 TIZ3:TKS3 TSV3:TUO3 UCR3:UEK3 UMN3:UOG3 UWJ3:UYC3 VGF3:VHY3 VQB3:VRU3 VZX3:WBQ3 WJT3:WLM3 WTP3:WVI3 XDL3:XFD3 HD65539:IW65539 QZ65539:SS65539 AAV65539:ACO65539 AKR65539:AMK65539 AUN65539:AWG65539 BEJ65539:BGC65539 BOF65539:BPY65539 BYB65539:BZU65539 CHX65539:CJQ65539 CRT65539:CTM65539 DBP65539:DDI65539 DLL65539:DNE65539 DVH65539:DXA65539 EFD65539:EGW65539 EOZ65539:EQS65539 EYV65539:FAO65539 FIR65539:FKK65539 FSN65539:FUG65539 GCJ65539:GEC65539 GMF65539:GNY65539 GWB65539:GXU65539 HFX65539:HHQ65539 HPT65539:HRM65539 HZP65539:IBI65539 IJL65539:ILE65539 ITH65539:IVA65539 JDD65539:JEW65539 JMZ65539:JOS65539 JWV65539:JYO65539 KGR65539:KIK65539 KQN65539:KSG65539 LAJ65539:LCC65539 LKF65539:LLY65539 LUB65539:LVU65539 MDX65539:MFQ65539 MNT65539:MPM65539 MXP65539:MZI65539 NHL65539:NJE65539 NRH65539:NTA65539 OBD65539:OCW65539 OKZ65539:OMS65539 OUV65539:OWO65539 PER65539:PGK65539 PON65539:PQG65539 PYJ65539:QAC65539 QIF65539:QJY65539 QSB65539:QTU65539 RBX65539:RDQ65539 RLT65539:RNM65539 RVP65539:RXI65539 SFL65539:SHE65539 SPH65539:SRA65539 SZD65539:TAW65539 TIZ65539:TKS65539 TSV65539:TUO65539 UCR65539:UEK65539 UMN65539:UOG65539 UWJ65539:UYC65539 VGF65539:VHY65539 VQB65539:VRU65539 VZX65539:WBQ65539 WJT65539:WLM65539 WTP65539:WVI65539 XDL65539:XFD65539 HD131075:IW131075 QZ131075:SS131075 AAV131075:ACO131075 AKR131075:AMK131075 AUN131075:AWG131075 BEJ131075:BGC131075 BOF131075:BPY131075 BYB131075:BZU131075 CHX131075:CJQ131075 CRT131075:CTM131075 DBP131075:DDI131075 DLL131075:DNE131075 DVH131075:DXA131075 EFD131075:EGW131075 EOZ131075:EQS131075 EYV131075:FAO131075 FIR131075:FKK131075 FSN131075:FUG131075 GCJ131075:GEC131075 GMF131075:GNY131075 GWB131075:GXU131075 HFX131075:HHQ131075 HPT131075:HRM131075 HZP131075:IBI131075 IJL131075:ILE131075 ITH131075:IVA131075 JDD131075:JEW131075 JMZ131075:JOS131075 JWV131075:JYO131075 KGR131075:KIK131075 KQN131075:KSG131075 LAJ131075:LCC131075 LKF131075:LLY131075 LUB131075:LVU131075 MDX131075:MFQ131075 MNT131075:MPM131075 MXP131075:MZI131075 NHL131075:NJE131075 NRH131075:NTA131075 OBD131075:OCW131075 OKZ131075:OMS131075 OUV131075:OWO131075 PER131075:PGK131075 PON131075:PQG131075 PYJ131075:QAC131075 QIF131075:QJY131075 QSB131075:QTU131075 RBX131075:RDQ131075 RLT131075:RNM131075 RVP131075:RXI131075 SFL131075:SHE131075 SPH131075:SRA131075 SZD131075:TAW131075 TIZ131075:TKS131075 TSV131075:TUO131075 UCR131075:UEK131075 UMN131075:UOG131075 UWJ131075:UYC131075 VGF131075:VHY131075 VQB131075:VRU131075 VZX131075:WBQ131075 WJT131075:WLM131075 WTP131075:WVI131075 XDL131075:XFD131075 HD196611:IW196611 QZ196611:SS196611 AAV196611:ACO196611 AKR196611:AMK196611 AUN196611:AWG196611 BEJ196611:BGC196611 BOF196611:BPY196611 BYB196611:BZU196611 CHX196611:CJQ196611 CRT196611:CTM196611 DBP196611:DDI196611 DLL196611:DNE196611 DVH196611:DXA196611 EFD196611:EGW196611 EOZ196611:EQS196611 EYV196611:FAO196611 FIR196611:FKK196611 FSN196611:FUG196611 GCJ196611:GEC196611 GMF196611:GNY196611 GWB196611:GXU196611 HFX196611:HHQ196611 HPT196611:HRM196611 HZP196611:IBI196611 IJL196611:ILE196611 ITH196611:IVA196611 JDD196611:JEW196611 JMZ196611:JOS196611 JWV196611:JYO196611 KGR196611:KIK196611 KQN196611:KSG196611 LAJ196611:LCC196611 LKF196611:LLY196611 LUB196611:LVU196611 MDX196611:MFQ196611 MNT196611:MPM196611 MXP196611:MZI196611 NHL196611:NJE196611 NRH196611:NTA196611 OBD196611:OCW196611 OKZ196611:OMS196611 OUV196611:OWO196611 PER196611:PGK196611 PON196611:PQG196611 PYJ196611:QAC196611 QIF196611:QJY196611 QSB196611:QTU196611 RBX196611:RDQ196611 RLT196611:RNM196611 RVP196611:RXI196611 SFL196611:SHE196611 SPH196611:SRA196611 SZD196611:TAW196611 TIZ196611:TKS196611 TSV196611:TUO196611 UCR196611:UEK196611 UMN196611:UOG196611 UWJ196611:UYC196611 VGF196611:VHY196611 VQB196611:VRU196611 VZX196611:WBQ196611 WJT196611:WLM196611 WTP196611:WVI196611 XDL196611:XFD196611 HD262147:IW262147 QZ262147:SS262147 AAV262147:ACO262147 AKR262147:AMK262147 AUN262147:AWG262147 BEJ262147:BGC262147 BOF262147:BPY262147 BYB262147:BZU262147 CHX262147:CJQ262147 CRT262147:CTM262147 DBP262147:DDI262147 DLL262147:DNE262147 DVH262147:DXA262147 EFD262147:EGW262147 EOZ262147:EQS262147 EYV262147:FAO262147 FIR262147:FKK262147 FSN262147:FUG262147 GCJ262147:GEC262147 GMF262147:GNY262147 GWB262147:GXU262147 HFX262147:HHQ262147 HPT262147:HRM262147 HZP262147:IBI262147 IJL262147:ILE262147 ITH262147:IVA262147 JDD262147:JEW262147 JMZ262147:JOS262147 JWV262147:JYO262147 KGR262147:KIK262147 KQN262147:KSG262147 LAJ262147:LCC262147 LKF262147:LLY262147 LUB262147:LVU262147 MDX262147:MFQ262147 MNT262147:MPM262147 MXP262147:MZI262147 NHL262147:NJE262147 NRH262147:NTA262147 OBD262147:OCW262147 OKZ262147:OMS262147 OUV262147:OWO262147 PER262147:PGK262147 PON262147:PQG262147 PYJ262147:QAC262147 QIF262147:QJY262147 QSB262147:QTU262147 RBX262147:RDQ262147 RLT262147:RNM262147 RVP262147:RXI262147 SFL262147:SHE262147 SPH262147:SRA262147 SZD262147:TAW262147 TIZ262147:TKS262147 TSV262147:TUO262147 UCR262147:UEK262147 UMN262147:UOG262147 UWJ262147:UYC262147 VGF262147:VHY262147 VQB262147:VRU262147 VZX262147:WBQ262147 WJT262147:WLM262147 WTP262147:WVI262147 XDL262147:XFD262147 HD327683:IW327683 QZ327683:SS327683 AAV327683:ACO327683 AKR327683:AMK327683 AUN327683:AWG327683 BEJ327683:BGC327683 BOF327683:BPY327683 BYB327683:BZU327683 CHX327683:CJQ327683 CRT327683:CTM327683 DBP327683:DDI327683 DLL327683:DNE327683 DVH327683:DXA327683 EFD327683:EGW327683 EOZ327683:EQS327683 EYV327683:FAO327683 FIR327683:FKK327683 FSN327683:FUG327683 GCJ327683:GEC327683 GMF327683:GNY327683 GWB327683:GXU327683 HFX327683:HHQ327683 HPT327683:HRM327683 HZP327683:IBI327683 IJL327683:ILE327683 ITH327683:IVA327683 JDD327683:JEW327683 JMZ327683:JOS327683 JWV327683:JYO327683 KGR327683:KIK327683 KQN327683:KSG327683 LAJ327683:LCC327683 LKF327683:LLY327683 LUB327683:LVU327683 MDX327683:MFQ327683 MNT327683:MPM327683 MXP327683:MZI327683 NHL327683:NJE327683 NRH327683:NTA327683 OBD327683:OCW327683 OKZ327683:OMS327683 OUV327683:OWO327683 PER327683:PGK327683 PON327683:PQG327683 PYJ327683:QAC327683 QIF327683:QJY327683 QSB327683:QTU327683 RBX327683:RDQ327683 RLT327683:RNM327683 RVP327683:RXI327683 SFL327683:SHE327683 SPH327683:SRA327683 SZD327683:TAW327683 TIZ327683:TKS327683 TSV327683:TUO327683 UCR327683:UEK327683 UMN327683:UOG327683 UWJ327683:UYC327683 VGF327683:VHY327683 VQB327683:VRU327683 VZX327683:WBQ327683 WJT327683:WLM327683 WTP327683:WVI327683 XDL327683:XFD327683 HD393219:IW393219 QZ393219:SS393219 AAV393219:ACO393219 AKR393219:AMK393219 AUN393219:AWG393219 BEJ393219:BGC393219 BOF393219:BPY393219 BYB393219:BZU393219 CHX393219:CJQ393219 CRT393219:CTM393219 DBP393219:DDI393219 DLL393219:DNE393219 DVH393219:DXA393219 EFD393219:EGW393219 EOZ393219:EQS393219 EYV393219:FAO393219 FIR393219:FKK393219 FSN393219:FUG393219 GCJ393219:GEC393219 GMF393219:GNY393219 GWB393219:GXU393219 HFX393219:HHQ393219 HPT393219:HRM393219 HZP393219:IBI393219 IJL393219:ILE393219 ITH393219:IVA393219 JDD393219:JEW393219 JMZ393219:JOS393219 JWV393219:JYO393219 KGR393219:KIK393219 KQN393219:KSG393219 LAJ393219:LCC393219 LKF393219:LLY393219 LUB393219:LVU393219 MDX393219:MFQ393219 MNT393219:MPM393219 MXP393219:MZI393219 NHL393219:NJE393219 NRH393219:NTA393219 OBD393219:OCW393219 OKZ393219:OMS393219 OUV393219:OWO393219 PER393219:PGK393219 PON393219:PQG393219 PYJ393219:QAC393219 QIF393219:QJY393219 QSB393219:QTU393219 RBX393219:RDQ393219 RLT393219:RNM393219 RVP393219:RXI393219 SFL393219:SHE393219 SPH393219:SRA393219 SZD393219:TAW393219 TIZ393219:TKS393219 TSV393219:TUO393219 UCR393219:UEK393219 UMN393219:UOG393219 UWJ393219:UYC393219 VGF393219:VHY393219 VQB393219:VRU393219 VZX393219:WBQ393219 WJT393219:WLM393219 WTP393219:WVI393219 XDL393219:XFD393219 HD458755:IW458755 QZ458755:SS458755 AAV458755:ACO458755 AKR458755:AMK458755 AUN458755:AWG458755 BEJ458755:BGC458755 BOF458755:BPY458755 BYB458755:BZU458755 CHX458755:CJQ458755 CRT458755:CTM458755 DBP458755:DDI458755 DLL458755:DNE458755 DVH458755:DXA458755 EFD458755:EGW458755 EOZ458755:EQS458755 EYV458755:FAO458755 FIR458755:FKK458755 FSN458755:FUG458755 GCJ458755:GEC458755 GMF458755:GNY458755 GWB458755:GXU458755 HFX458755:HHQ458755 HPT458755:HRM458755 HZP458755:IBI458755 IJL458755:ILE458755 ITH458755:IVA458755 JDD458755:JEW458755 JMZ458755:JOS458755 JWV458755:JYO458755 KGR458755:KIK458755 KQN458755:KSG458755 LAJ458755:LCC458755 LKF458755:LLY458755 LUB458755:LVU458755 MDX458755:MFQ458755 MNT458755:MPM458755 MXP458755:MZI458755 NHL458755:NJE458755 NRH458755:NTA458755 OBD458755:OCW458755 OKZ458755:OMS458755 OUV458755:OWO458755 PER458755:PGK458755 PON458755:PQG458755 PYJ458755:QAC458755 QIF458755:QJY458755 QSB458755:QTU458755 RBX458755:RDQ458755 RLT458755:RNM458755 RVP458755:RXI458755 SFL458755:SHE458755 SPH458755:SRA458755 SZD458755:TAW458755 TIZ458755:TKS458755 TSV458755:TUO458755 UCR458755:UEK458755 UMN458755:UOG458755 UWJ458755:UYC458755 VGF458755:VHY458755 VQB458755:VRU458755 VZX458755:WBQ458755 WJT458755:WLM458755 WTP458755:WVI458755 XDL458755:XFD458755 HD524291:IW524291 QZ524291:SS524291 AAV524291:ACO524291 AKR524291:AMK524291 AUN524291:AWG524291 BEJ524291:BGC524291 BOF524291:BPY524291 BYB524291:BZU524291 CHX524291:CJQ524291 CRT524291:CTM524291 DBP524291:DDI524291 DLL524291:DNE524291 DVH524291:DXA524291 EFD524291:EGW524291 EOZ524291:EQS524291 EYV524291:FAO524291 FIR524291:FKK524291 FSN524291:FUG524291 GCJ524291:GEC524291 GMF524291:GNY524291 GWB524291:GXU524291 HFX524291:HHQ524291 HPT524291:HRM524291 HZP524291:IBI524291 IJL524291:ILE524291 ITH524291:IVA524291 JDD524291:JEW524291 JMZ524291:JOS524291 JWV524291:JYO524291 KGR524291:KIK524291 KQN524291:KSG524291 LAJ524291:LCC524291 LKF524291:LLY524291 LUB524291:LVU524291 MDX524291:MFQ524291 MNT524291:MPM524291 MXP524291:MZI524291 NHL524291:NJE524291 NRH524291:NTA524291 OBD524291:OCW524291 OKZ524291:OMS524291 OUV524291:OWO524291 PER524291:PGK524291 PON524291:PQG524291 PYJ524291:QAC524291 QIF524291:QJY524291 QSB524291:QTU524291 RBX524291:RDQ524291 RLT524291:RNM524291 RVP524291:RXI524291 SFL524291:SHE524291 SPH524291:SRA524291 SZD524291:TAW524291 TIZ524291:TKS524291 TSV524291:TUO524291 UCR524291:UEK524291 UMN524291:UOG524291 UWJ524291:UYC524291 VGF524291:VHY524291 VQB524291:VRU524291 VZX524291:WBQ524291 WJT524291:WLM524291 WTP524291:WVI524291 XDL524291:XFD524291 HD589827:IW589827 QZ589827:SS589827 AAV589827:ACO589827 AKR589827:AMK589827 AUN589827:AWG589827 BEJ589827:BGC589827 BOF589827:BPY589827 BYB589827:BZU589827 CHX589827:CJQ589827 CRT589827:CTM589827 DBP589827:DDI589827 DLL589827:DNE589827 DVH589827:DXA589827 EFD589827:EGW589827 EOZ589827:EQS589827 EYV589827:FAO589827 FIR589827:FKK589827 FSN589827:FUG589827 GCJ589827:GEC589827 GMF589827:GNY589827 GWB589827:GXU589827 HFX589827:HHQ589827 HPT589827:HRM589827 HZP589827:IBI589827 IJL589827:ILE589827 ITH589827:IVA589827 JDD589827:JEW589827 JMZ589827:JOS589827 JWV589827:JYO589827 KGR589827:KIK589827 KQN589827:KSG589827 LAJ589827:LCC589827 LKF589827:LLY589827 LUB589827:LVU589827 MDX589827:MFQ589827 MNT589827:MPM589827 MXP589827:MZI589827 NHL589827:NJE589827 NRH589827:NTA589827 OBD589827:OCW589827 OKZ589827:OMS589827 OUV589827:OWO589827 PER589827:PGK589827 PON589827:PQG589827 PYJ589827:QAC589827 QIF589827:QJY589827 QSB589827:QTU589827 RBX589827:RDQ589827 RLT589827:RNM589827 RVP589827:RXI589827 SFL589827:SHE589827 SPH589827:SRA589827 SZD589827:TAW589827 TIZ589827:TKS589827 TSV589827:TUO589827 UCR589827:UEK589827 UMN589827:UOG589827 UWJ589827:UYC589827 VGF589827:VHY589827 VQB589827:VRU589827 VZX589827:WBQ589827 WJT589827:WLM589827 WTP589827:WVI589827 XDL589827:XFD589827 HD655363:IW655363 QZ655363:SS655363 AAV655363:ACO655363 AKR655363:AMK655363 AUN655363:AWG655363 BEJ655363:BGC655363 BOF655363:BPY655363 BYB655363:BZU655363 CHX655363:CJQ655363 CRT655363:CTM655363 DBP655363:DDI655363 DLL655363:DNE655363 DVH655363:DXA655363 EFD655363:EGW655363 EOZ655363:EQS655363 EYV655363:FAO655363 FIR655363:FKK655363 FSN655363:FUG655363 GCJ655363:GEC655363 GMF655363:GNY655363 GWB655363:GXU655363 HFX655363:HHQ655363 HPT655363:HRM655363 HZP655363:IBI655363 IJL655363:ILE655363 ITH655363:IVA655363 JDD655363:JEW655363 JMZ655363:JOS655363 JWV655363:JYO655363 KGR655363:KIK655363 KQN655363:KSG655363 LAJ655363:LCC655363 LKF655363:LLY655363 LUB655363:LVU655363 MDX655363:MFQ655363 MNT655363:MPM655363 MXP655363:MZI655363 NHL655363:NJE655363 NRH655363:NTA655363 OBD655363:OCW655363 OKZ655363:OMS655363 OUV655363:OWO655363 PER655363:PGK655363 PON655363:PQG655363 PYJ655363:QAC655363 QIF655363:QJY655363 QSB655363:QTU655363 RBX655363:RDQ655363 RLT655363:RNM655363 RVP655363:RXI655363 SFL655363:SHE655363 SPH655363:SRA655363 SZD655363:TAW655363 TIZ655363:TKS655363 TSV655363:TUO655363 UCR655363:UEK655363 UMN655363:UOG655363 UWJ655363:UYC655363 VGF655363:VHY655363 VQB655363:VRU655363 VZX655363:WBQ655363 WJT655363:WLM655363 WTP655363:WVI655363 XDL655363:XFD655363 HD720899:IW720899 QZ720899:SS720899 AAV720899:ACO720899 AKR720899:AMK720899 AUN720899:AWG720899 BEJ720899:BGC720899 BOF720899:BPY720899 BYB720899:BZU720899 CHX720899:CJQ720899 CRT720899:CTM720899 DBP720899:DDI720899 DLL720899:DNE720899 DVH720899:DXA720899 EFD720899:EGW720899 EOZ720899:EQS720899 EYV720899:FAO720899 FIR720899:FKK720899 FSN720899:FUG720899 GCJ720899:GEC720899 GMF720899:GNY720899 GWB720899:GXU720899 HFX720899:HHQ720899 HPT720899:HRM720899 HZP720899:IBI720899 IJL720899:ILE720899 ITH720899:IVA720899 JDD720899:JEW720899 JMZ720899:JOS720899 JWV720899:JYO720899 KGR720899:KIK720899 KQN720899:KSG720899 LAJ720899:LCC720899 LKF720899:LLY720899 LUB720899:LVU720899 MDX720899:MFQ720899 MNT720899:MPM720899 MXP720899:MZI720899 NHL720899:NJE720899 NRH720899:NTA720899 OBD720899:OCW720899 OKZ720899:OMS720899 OUV720899:OWO720899 PER720899:PGK720899 PON720899:PQG720899 PYJ720899:QAC720899 QIF720899:QJY720899 QSB720899:QTU720899 RBX720899:RDQ720899 RLT720899:RNM720899 RVP720899:RXI720899 SFL720899:SHE720899 SPH720899:SRA720899 SZD720899:TAW720899 TIZ720899:TKS720899 TSV720899:TUO720899 UCR720899:UEK720899 UMN720899:UOG720899 UWJ720899:UYC720899 VGF720899:VHY720899 VQB720899:VRU720899 VZX720899:WBQ720899 WJT720899:WLM720899 WTP720899:WVI720899 XDL720899:XFD720899 HD786435:IW786435 QZ786435:SS786435 AAV786435:ACO786435 AKR786435:AMK786435 AUN786435:AWG786435 BEJ786435:BGC786435 BOF786435:BPY786435 BYB786435:BZU786435 CHX786435:CJQ786435 CRT786435:CTM786435 DBP786435:DDI786435 DLL786435:DNE786435 DVH786435:DXA786435 EFD786435:EGW786435 EOZ786435:EQS786435 EYV786435:FAO786435 FIR786435:FKK786435 FSN786435:FUG786435 GCJ786435:GEC786435 GMF786435:GNY786435 GWB786435:GXU786435 HFX786435:HHQ786435 HPT786435:HRM786435 HZP786435:IBI786435 IJL786435:ILE786435 ITH786435:IVA786435 JDD786435:JEW786435 JMZ786435:JOS786435 JWV786435:JYO786435 KGR786435:KIK786435 KQN786435:KSG786435 LAJ786435:LCC786435 LKF786435:LLY786435 LUB786435:LVU786435 MDX786435:MFQ786435 MNT786435:MPM786435 MXP786435:MZI786435 NHL786435:NJE786435 NRH786435:NTA786435 OBD786435:OCW786435 OKZ786435:OMS786435 OUV786435:OWO786435 PER786435:PGK786435 PON786435:PQG786435 PYJ786435:QAC786435 QIF786435:QJY786435 QSB786435:QTU786435 RBX786435:RDQ786435 RLT786435:RNM786435 RVP786435:RXI786435 SFL786435:SHE786435 SPH786435:SRA786435 SZD786435:TAW786435 TIZ786435:TKS786435 TSV786435:TUO786435 UCR786435:UEK786435 UMN786435:UOG786435 UWJ786435:UYC786435 VGF786435:VHY786435 VQB786435:VRU786435 VZX786435:WBQ786435 WJT786435:WLM786435 WTP786435:WVI786435 XDL786435:XFD786435 HD851971:IW851971 QZ851971:SS851971 AAV851971:ACO851971 AKR851971:AMK851971 AUN851971:AWG851971 BEJ851971:BGC851971 BOF851971:BPY851971 BYB851971:BZU851971 CHX851971:CJQ851971 CRT851971:CTM851971 DBP851971:DDI851971 DLL851971:DNE851971 DVH851971:DXA851971 EFD851971:EGW851971 EOZ851971:EQS851971 EYV851971:FAO851971 FIR851971:FKK851971 FSN851971:FUG851971 GCJ851971:GEC851971 GMF851971:GNY851971 GWB851971:GXU851971 HFX851971:HHQ851971 HPT851971:HRM851971 HZP851971:IBI851971 IJL851971:ILE851971 ITH851971:IVA851971 JDD851971:JEW851971 JMZ851971:JOS851971 JWV851971:JYO851971 KGR851971:KIK851971 KQN851971:KSG851971 LAJ851971:LCC851971 LKF851971:LLY851971 LUB851971:LVU851971 MDX851971:MFQ851971 MNT851971:MPM851971 MXP851971:MZI851971 NHL851971:NJE851971 NRH851971:NTA851971 OBD851971:OCW851971 OKZ851971:OMS851971 OUV851971:OWO851971 PER851971:PGK851971 PON851971:PQG851971 PYJ851971:QAC851971 QIF851971:QJY851971 QSB851971:QTU851971 RBX851971:RDQ851971 RLT851971:RNM851971 RVP851971:RXI851971 SFL851971:SHE851971 SPH851971:SRA851971 SZD851971:TAW851971 TIZ851971:TKS851971 TSV851971:TUO851971 UCR851971:UEK851971 UMN851971:UOG851971 UWJ851971:UYC851971 VGF851971:VHY851971 VQB851971:VRU851971 VZX851971:WBQ851971 WJT851971:WLM851971 WTP851971:WVI851971 XDL851971:XFD851971 HD917507:IW917507 QZ917507:SS917507 AAV917507:ACO917507 AKR917507:AMK917507 AUN917507:AWG917507 BEJ917507:BGC917507 BOF917507:BPY917507 BYB917507:BZU917507 CHX917507:CJQ917507 CRT917507:CTM917507 DBP917507:DDI917507 DLL917507:DNE917507 DVH917507:DXA917507 EFD917507:EGW917507 EOZ917507:EQS917507 EYV917507:FAO917507 FIR917507:FKK917507 FSN917507:FUG917507 GCJ917507:GEC917507 GMF917507:GNY917507 GWB917507:GXU917507 HFX917507:HHQ917507 HPT917507:HRM917507 HZP917507:IBI917507 IJL917507:ILE917507 ITH917507:IVA917507 JDD917507:JEW917507 JMZ917507:JOS917507 JWV917507:JYO917507 KGR917507:KIK917507 KQN917507:KSG917507 LAJ917507:LCC917507 LKF917507:LLY917507 LUB917507:LVU917507 MDX917507:MFQ917507 MNT917507:MPM917507 MXP917507:MZI917507 NHL917507:NJE917507 NRH917507:NTA917507 OBD917507:OCW917507 OKZ917507:OMS917507 OUV917507:OWO917507 PER917507:PGK917507 PON917507:PQG917507 PYJ917507:QAC917507 QIF917507:QJY917507 QSB917507:QTU917507 RBX917507:RDQ917507 RLT917507:RNM917507 RVP917507:RXI917507 SFL917507:SHE917507 SPH917507:SRA917507 SZD917507:TAW917507 TIZ917507:TKS917507 TSV917507:TUO917507 UCR917507:UEK917507 UMN917507:UOG917507 UWJ917507:UYC917507 VGF917507:VHY917507 VQB917507:VRU917507 VZX917507:WBQ917507 WJT917507:WLM917507 WTP917507:WVI917507 XDL917507:XFD917507 HD983043:IW983043 QZ983043:SS983043 AAV983043:ACO983043 AKR983043:AMK983043 AUN983043:AWG983043 BEJ983043:BGC983043 BOF983043:BPY983043 BYB983043:BZU983043 CHX983043:CJQ983043 CRT983043:CTM983043 DBP983043:DDI983043 DLL983043:DNE983043 DVH983043:DXA983043 EFD983043:EGW983043 EOZ983043:EQS983043 EYV983043:FAO983043 FIR983043:FKK983043 FSN983043:FUG983043 GCJ983043:GEC983043 GMF983043:GNY983043 GWB983043:GXU983043 HFX983043:HHQ983043 HPT983043:HRM983043 HZP983043:IBI983043 IJL983043:ILE983043 ITH983043:IVA983043 JDD983043:JEW983043 JMZ983043:JOS983043 JWV983043:JYO983043 KGR983043:KIK983043 KQN983043:KSG983043 LAJ983043:LCC983043 LKF983043:LLY983043 LUB983043:LVU983043 MDX983043:MFQ983043 MNT983043:MPM983043 MXP983043:MZI983043 NHL983043:NJE983043 NRH983043:NTA983043 OBD983043:OCW983043 OKZ983043:OMS983043 OUV983043:OWO983043 PER983043:PGK983043 PON983043:PQG983043 PYJ983043:QAC983043 QIF983043:QJY983043 QSB983043:QTU983043 RBX983043:RDQ983043 RLT983043:RNM983043 RVP983043:RXI983043 SFL983043:SHE983043 SPH983043:SRA983043 SZD983043:TAW983043 TIZ983043:TKS983043 TSV983043:TUO983043 UCR983043:UEK983043 UMN983043:UOG983043 UWJ983043:UYC983043 VGF983043:VHY983043 VQB983043:VRU983043 VZX983043:WBQ983043 WJT983043:WLM983043 WTP983043:WVI983043 XDL983043:XFD983043 WVO98304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G3">
      <formula1>lstSourceType</formula1>
    </dataValidation>
  </dataValidations>
  <hyperlinks>
    <hyperlink ref="B20" r:id="rId1"/>
    <hyperlink ref="C20" r:id="rId2"/>
    <hyperlink ref="H20" r:id="rId3"/>
    <hyperlink ref="G20" r:id="rId4"/>
    <hyperlink ref="F20" r:id="rId5"/>
    <hyperlink ref="I20" r:id="rId6"/>
    <hyperlink ref="K20" r:id="rId7"/>
    <hyperlink ref="L20" r:id="rId8"/>
    <hyperlink ref="M20" r:id="rId9"/>
    <hyperlink ref="N20" r:id="rId10"/>
    <hyperlink ref="E20" r:id="rId11"/>
    <hyperlink ref="O20" r:id="rId12"/>
    <hyperlink ref="Q20" r:id="rId13"/>
    <hyperlink ref="S20" r:id="rId14"/>
    <hyperlink ref="P20" r:id="rId15"/>
    <hyperlink ref="U20" display="http://www.google.com/url?sa=t&amp;rct=j&amp;q=&amp;esrc=s&amp;source=web&amp;cd=1&amp;ved=0CCAQFjAA&amp;url=http%3A%2F%2Fwww.epa.gov%2Fnonroad%2Fmarine%2Fci%2F420r09019.pdf&amp;ei=WiS0VMC8KMvroASP74HADQ&amp;usg=AFQjCNEDmeAkLWsrnegZD0ZHxlD98IIc_g&amp;sig2=TovxSmuOaMT2fJkwPTS-sA&amp;bvm=bv.83339334,"/>
    <hyperlink ref="V20" r:id="rId16"/>
    <hyperlink ref="W20" r:id="rId17"/>
    <hyperlink ref="R20" r:id="rId18"/>
    <hyperlink ref="T20" r:id="rId19"/>
    <hyperlink ref="Y20" r:id="rId20"/>
  </hyperlinks>
  <pageMargins left="0.25" right="0.25" top="0.5" bottom="0.5" header="0.3" footer="0.3"/>
  <pageSetup scale="99" orientation="landscape" r:id="rId21"/>
  <headerFooter alignWithMargins="0">
    <oddFooter>Page &amp;P&amp;R&amp;F</oddFooter>
  </headerFooter>
  <ignoredErrors>
    <ignoredError sqref="F6:I7 B7:E7 J7 K7:L7" numberStoredAsText="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99"/>
  <sheetViews>
    <sheetView workbookViewId="0">
      <selection sqref="A1:K1"/>
    </sheetView>
  </sheetViews>
  <sheetFormatPr defaultColWidth="9.140625" defaultRowHeight="12.75" x14ac:dyDescent="0.2"/>
  <cols>
    <col min="1" max="1" width="3.140625" style="3" customWidth="1"/>
    <col min="2" max="2" width="26.5703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897" t="s">
        <v>18</v>
      </c>
      <c r="B1" s="897"/>
      <c r="C1" s="897"/>
      <c r="D1" s="897"/>
      <c r="E1" s="897"/>
      <c r="F1" s="897"/>
      <c r="G1" s="897"/>
      <c r="H1" s="897"/>
      <c r="I1" s="897"/>
      <c r="J1" s="897"/>
      <c r="K1" s="897"/>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07" t="s">
        <v>150</v>
      </c>
      <c r="C2" s="108"/>
      <c r="D2" s="108"/>
      <c r="E2" s="108"/>
      <c r="F2" s="108"/>
      <c r="G2" s="108"/>
      <c r="H2" s="108"/>
    </row>
    <row r="3" spans="1:39" s="106" customFormat="1" ht="40.5" customHeight="1" x14ac:dyDescent="0.2">
      <c r="B3" s="109" t="s">
        <v>151</v>
      </c>
      <c r="C3" s="370" t="s">
        <v>152</v>
      </c>
      <c r="D3" s="370" t="s">
        <v>153</v>
      </c>
      <c r="E3" s="370" t="s">
        <v>85</v>
      </c>
      <c r="F3" s="370" t="s">
        <v>154</v>
      </c>
      <c r="G3" s="370" t="s">
        <v>155</v>
      </c>
      <c r="H3" s="370" t="s">
        <v>156</v>
      </c>
      <c r="I3" s="111" t="s">
        <v>17</v>
      </c>
      <c r="J3" s="110" t="s">
        <v>157</v>
      </c>
      <c r="K3" s="110" t="s">
        <v>158</v>
      </c>
    </row>
    <row r="4" spans="1:39" s="106" customFormat="1" ht="15" customHeight="1" x14ac:dyDescent="0.25">
      <c r="B4" s="258" t="s">
        <v>984</v>
      </c>
      <c r="C4" s="367" t="s">
        <v>1018</v>
      </c>
      <c r="D4" s="370">
        <v>3</v>
      </c>
      <c r="E4" s="370">
        <v>3</v>
      </c>
      <c r="F4" s="370">
        <v>2</v>
      </c>
      <c r="G4" s="370">
        <v>2</v>
      </c>
      <c r="H4" s="370">
        <v>1</v>
      </c>
      <c r="I4" s="112" t="str">
        <f t="shared" ref="I4:I56" si="0">IF(D4&lt;&gt;"",D4&amp;","&amp;E4&amp;","&amp;F4&amp;","&amp;G4&amp;","&amp;H4,"0,0,0,0,0")</f>
        <v>3,3,2,2,1</v>
      </c>
      <c r="J4" s="113" t="str">
        <f t="shared" ref="J4:J56" si="1">IF(MAX(D4:H4)&gt;=5, "Requirements not met", "Requirements met")</f>
        <v>Requirements met</v>
      </c>
      <c r="K4" s="114" t="str">
        <f t="shared" ref="K4:K56" si="2">IF(MAX(D4:H4)&gt;=5, "Not OK", "OK")</f>
        <v>OK</v>
      </c>
    </row>
    <row r="5" spans="1:39" s="106" customFormat="1" ht="15" customHeight="1" x14ac:dyDescent="0.25">
      <c r="B5" s="258" t="s">
        <v>987</v>
      </c>
      <c r="C5" s="367" t="s">
        <v>1018</v>
      </c>
      <c r="D5" s="370">
        <v>3</v>
      </c>
      <c r="E5" s="370">
        <v>3</v>
      </c>
      <c r="F5" s="370">
        <v>2</v>
      </c>
      <c r="G5" s="370">
        <v>2</v>
      </c>
      <c r="H5" s="370">
        <v>1</v>
      </c>
      <c r="I5" s="112" t="str">
        <f t="shared" si="0"/>
        <v>3,3,2,2,1</v>
      </c>
      <c r="J5" s="113" t="str">
        <f t="shared" si="1"/>
        <v>Requirements met</v>
      </c>
      <c r="K5" s="114" t="str">
        <f t="shared" si="2"/>
        <v>OK</v>
      </c>
    </row>
    <row r="6" spans="1:39" s="106" customFormat="1" ht="15" customHeight="1" x14ac:dyDescent="0.25">
      <c r="B6" s="258" t="s">
        <v>985</v>
      </c>
      <c r="C6" s="367" t="s">
        <v>1018</v>
      </c>
      <c r="D6" s="370">
        <v>3</v>
      </c>
      <c r="E6" s="370">
        <v>3</v>
      </c>
      <c r="F6" s="370">
        <v>2</v>
      </c>
      <c r="G6" s="370">
        <v>2</v>
      </c>
      <c r="H6" s="370">
        <v>1</v>
      </c>
      <c r="I6" s="112" t="str">
        <f t="shared" si="0"/>
        <v>3,3,2,2,1</v>
      </c>
      <c r="J6" s="113" t="str">
        <f t="shared" si="1"/>
        <v>Requirements met</v>
      </c>
      <c r="K6" s="114" t="str">
        <f t="shared" si="2"/>
        <v>OK</v>
      </c>
    </row>
    <row r="7" spans="1:39" s="106" customFormat="1" ht="15" customHeight="1" x14ac:dyDescent="0.25">
      <c r="B7" s="258" t="s">
        <v>986</v>
      </c>
      <c r="C7" s="367" t="s">
        <v>1018</v>
      </c>
      <c r="D7" s="370">
        <v>3</v>
      </c>
      <c r="E7" s="370">
        <v>3</v>
      </c>
      <c r="F7" s="370">
        <v>2</v>
      </c>
      <c r="G7" s="370">
        <v>2</v>
      </c>
      <c r="H7" s="370">
        <v>1</v>
      </c>
      <c r="I7" s="112" t="str">
        <f t="shared" si="0"/>
        <v>3,3,2,2,1</v>
      </c>
      <c r="J7" s="113" t="str">
        <f t="shared" si="1"/>
        <v>Requirements met</v>
      </c>
      <c r="K7" s="114" t="str">
        <f t="shared" si="2"/>
        <v>OK</v>
      </c>
    </row>
    <row r="8" spans="1:39" s="106" customFormat="1" ht="15" customHeight="1" x14ac:dyDescent="0.25">
      <c r="B8" s="258" t="s">
        <v>586</v>
      </c>
      <c r="C8" s="367" t="s">
        <v>1018</v>
      </c>
      <c r="D8" s="370">
        <v>3</v>
      </c>
      <c r="E8" s="370">
        <v>3</v>
      </c>
      <c r="F8" s="370">
        <v>2</v>
      </c>
      <c r="G8" s="370">
        <v>2</v>
      </c>
      <c r="H8" s="370">
        <v>1</v>
      </c>
      <c r="I8" s="112" t="str">
        <f t="shared" si="0"/>
        <v>3,3,2,2,1</v>
      </c>
      <c r="J8" s="113" t="str">
        <f t="shared" si="1"/>
        <v>Requirements met</v>
      </c>
      <c r="K8" s="114" t="str">
        <f t="shared" si="2"/>
        <v>OK</v>
      </c>
    </row>
    <row r="9" spans="1:39" s="106" customFormat="1" ht="15" customHeight="1" x14ac:dyDescent="0.25">
      <c r="B9" s="323" t="s">
        <v>587</v>
      </c>
      <c r="C9" s="367" t="s">
        <v>1018</v>
      </c>
      <c r="D9" s="370">
        <v>3</v>
      </c>
      <c r="E9" s="370">
        <v>3</v>
      </c>
      <c r="F9" s="370">
        <v>2</v>
      </c>
      <c r="G9" s="370">
        <v>2</v>
      </c>
      <c r="H9" s="370">
        <v>1</v>
      </c>
      <c r="I9" s="112" t="str">
        <f t="shared" si="0"/>
        <v>3,3,2,2,1</v>
      </c>
      <c r="J9" s="113" t="str">
        <f t="shared" si="1"/>
        <v>Requirements met</v>
      </c>
      <c r="K9" s="114" t="str">
        <f t="shared" si="2"/>
        <v>OK</v>
      </c>
    </row>
    <row r="10" spans="1:39" s="106" customFormat="1" ht="15" customHeight="1" x14ac:dyDescent="0.25">
      <c r="B10" s="678" t="s">
        <v>296</v>
      </c>
      <c r="C10" s="679" t="s">
        <v>1346</v>
      </c>
      <c r="D10" s="680">
        <v>3</v>
      </c>
      <c r="E10" s="680">
        <v>3</v>
      </c>
      <c r="F10" s="680">
        <v>2</v>
      </c>
      <c r="G10" s="680">
        <v>2</v>
      </c>
      <c r="H10" s="680">
        <v>1</v>
      </c>
      <c r="I10" s="112" t="str">
        <f t="shared" si="0"/>
        <v>3,3,2,2,1</v>
      </c>
      <c r="J10" s="113" t="str">
        <f t="shared" si="1"/>
        <v>Requirements met</v>
      </c>
      <c r="K10" s="114" t="str">
        <f t="shared" si="2"/>
        <v>OK</v>
      </c>
    </row>
    <row r="11" spans="1:39" s="106" customFormat="1" ht="15" customHeight="1" x14ac:dyDescent="0.25">
      <c r="B11" s="258" t="s">
        <v>588</v>
      </c>
      <c r="C11" s="367" t="s">
        <v>1018</v>
      </c>
      <c r="D11" s="370">
        <v>3</v>
      </c>
      <c r="E11" s="370">
        <v>3</v>
      </c>
      <c r="F11" s="370">
        <v>2</v>
      </c>
      <c r="G11" s="370">
        <v>2</v>
      </c>
      <c r="H11" s="370">
        <v>1</v>
      </c>
      <c r="I11" s="112" t="str">
        <f t="shared" si="0"/>
        <v>3,3,2,2,1</v>
      </c>
      <c r="J11" s="113" t="str">
        <f t="shared" si="1"/>
        <v>Requirements met</v>
      </c>
      <c r="K11" s="114" t="str">
        <f t="shared" si="2"/>
        <v>OK</v>
      </c>
    </row>
    <row r="12" spans="1:39" s="106" customFormat="1" ht="15" customHeight="1" x14ac:dyDescent="0.25">
      <c r="B12" s="324" t="s">
        <v>589</v>
      </c>
      <c r="C12" s="367" t="s">
        <v>1344</v>
      </c>
      <c r="D12" s="370">
        <v>3</v>
      </c>
      <c r="E12" s="370">
        <v>3</v>
      </c>
      <c r="F12" s="370">
        <v>2</v>
      </c>
      <c r="G12" s="370">
        <v>2</v>
      </c>
      <c r="H12" s="370">
        <v>1</v>
      </c>
      <c r="I12" s="112" t="str">
        <f t="shared" si="0"/>
        <v>3,3,2,2,1</v>
      </c>
      <c r="J12" s="113" t="str">
        <f t="shared" si="1"/>
        <v>Requirements met</v>
      </c>
      <c r="K12" s="114" t="str">
        <f t="shared" si="2"/>
        <v>OK</v>
      </c>
    </row>
    <row r="13" spans="1:39" s="106" customFormat="1" ht="15" customHeight="1" x14ac:dyDescent="0.25">
      <c r="B13" s="258" t="s">
        <v>590</v>
      </c>
      <c r="C13" s="367" t="s">
        <v>1018</v>
      </c>
      <c r="D13" s="370">
        <v>3</v>
      </c>
      <c r="E13" s="370">
        <v>3</v>
      </c>
      <c r="F13" s="370">
        <v>2</v>
      </c>
      <c r="G13" s="370">
        <v>2</v>
      </c>
      <c r="H13" s="370">
        <v>1</v>
      </c>
      <c r="I13" s="112" t="str">
        <f t="shared" si="0"/>
        <v>3,3,2,2,1</v>
      </c>
      <c r="J13" s="113" t="str">
        <f t="shared" si="1"/>
        <v>Requirements met</v>
      </c>
      <c r="K13" s="114" t="str">
        <f t="shared" si="2"/>
        <v>OK</v>
      </c>
    </row>
    <row r="14" spans="1:39" s="106" customFormat="1" ht="15" customHeight="1" x14ac:dyDescent="0.25">
      <c r="B14" s="258" t="s">
        <v>988</v>
      </c>
      <c r="C14" s="367" t="s">
        <v>1018</v>
      </c>
      <c r="D14" s="370">
        <v>3</v>
      </c>
      <c r="E14" s="370">
        <v>3</v>
      </c>
      <c r="F14" s="370">
        <v>2</v>
      </c>
      <c r="G14" s="370">
        <v>2</v>
      </c>
      <c r="H14" s="370">
        <v>1</v>
      </c>
      <c r="I14" s="112" t="str">
        <f t="shared" si="0"/>
        <v>3,3,2,2,1</v>
      </c>
      <c r="J14" s="113" t="str">
        <f t="shared" si="1"/>
        <v>Requirements met</v>
      </c>
      <c r="K14" s="114" t="str">
        <f t="shared" si="2"/>
        <v>OK</v>
      </c>
    </row>
    <row r="15" spans="1:39" s="106" customFormat="1" ht="15" customHeight="1" x14ac:dyDescent="0.25">
      <c r="B15" s="258" t="s">
        <v>991</v>
      </c>
      <c r="C15" s="367" t="s">
        <v>1018</v>
      </c>
      <c r="D15" s="370">
        <v>3</v>
      </c>
      <c r="E15" s="370">
        <v>3</v>
      </c>
      <c r="F15" s="370">
        <v>2</v>
      </c>
      <c r="G15" s="370">
        <v>2</v>
      </c>
      <c r="H15" s="370">
        <v>1</v>
      </c>
      <c r="I15" s="112" t="str">
        <f t="shared" si="0"/>
        <v>3,3,2,2,1</v>
      </c>
      <c r="J15" s="113" t="str">
        <f t="shared" si="1"/>
        <v>Requirements met</v>
      </c>
      <c r="K15" s="114" t="str">
        <f t="shared" si="2"/>
        <v>OK</v>
      </c>
    </row>
    <row r="16" spans="1:39" s="106" customFormat="1" ht="15" customHeight="1" x14ac:dyDescent="0.25">
      <c r="B16" s="258" t="s">
        <v>989</v>
      </c>
      <c r="C16" s="367" t="s">
        <v>1018</v>
      </c>
      <c r="D16" s="370">
        <v>3</v>
      </c>
      <c r="E16" s="370">
        <v>3</v>
      </c>
      <c r="F16" s="370">
        <v>2</v>
      </c>
      <c r="G16" s="370">
        <v>2</v>
      </c>
      <c r="H16" s="370">
        <v>1</v>
      </c>
      <c r="I16" s="112" t="str">
        <f t="shared" si="0"/>
        <v>3,3,2,2,1</v>
      </c>
      <c r="J16" s="113" t="str">
        <f t="shared" si="1"/>
        <v>Requirements met</v>
      </c>
      <c r="K16" s="114" t="str">
        <f t="shared" si="2"/>
        <v>OK</v>
      </c>
    </row>
    <row r="17" spans="2:11" s="106" customFormat="1" ht="15" customHeight="1" x14ac:dyDescent="0.25">
      <c r="B17" s="258" t="s">
        <v>990</v>
      </c>
      <c r="C17" s="367" t="s">
        <v>1018</v>
      </c>
      <c r="D17" s="370">
        <v>3</v>
      </c>
      <c r="E17" s="370">
        <v>3</v>
      </c>
      <c r="F17" s="370">
        <v>2</v>
      </c>
      <c r="G17" s="370">
        <v>2</v>
      </c>
      <c r="H17" s="370">
        <v>1</v>
      </c>
      <c r="I17" s="112" t="str">
        <f t="shared" si="0"/>
        <v>3,3,2,2,1</v>
      </c>
      <c r="J17" s="113" t="str">
        <f t="shared" si="1"/>
        <v>Requirements met</v>
      </c>
      <c r="K17" s="114" t="str">
        <f t="shared" si="2"/>
        <v>OK</v>
      </c>
    </row>
    <row r="18" spans="2:11" s="106" customFormat="1" ht="15" customHeight="1" x14ac:dyDescent="0.25">
      <c r="B18" s="258" t="s">
        <v>992</v>
      </c>
      <c r="C18" s="367" t="s">
        <v>1018</v>
      </c>
      <c r="D18" s="370">
        <v>3</v>
      </c>
      <c r="E18" s="370">
        <v>3</v>
      </c>
      <c r="F18" s="370">
        <v>2</v>
      </c>
      <c r="G18" s="370">
        <v>2</v>
      </c>
      <c r="H18" s="370">
        <v>1</v>
      </c>
      <c r="I18" s="112" t="str">
        <f t="shared" si="0"/>
        <v>3,3,2,2,1</v>
      </c>
      <c r="J18" s="113" t="str">
        <f t="shared" si="1"/>
        <v>Requirements met</v>
      </c>
      <c r="K18" s="114" t="str">
        <f t="shared" si="2"/>
        <v>OK</v>
      </c>
    </row>
    <row r="19" spans="2:11" s="106" customFormat="1" ht="15" customHeight="1" x14ac:dyDescent="0.25">
      <c r="B19" s="324" t="s">
        <v>313</v>
      </c>
      <c r="C19" s="367" t="s">
        <v>1344</v>
      </c>
      <c r="D19" s="370">
        <v>3</v>
      </c>
      <c r="E19" s="370">
        <v>3</v>
      </c>
      <c r="F19" s="370">
        <v>2</v>
      </c>
      <c r="G19" s="370">
        <v>2</v>
      </c>
      <c r="H19" s="370">
        <v>1</v>
      </c>
      <c r="I19" s="112" t="str">
        <f t="shared" si="0"/>
        <v>3,3,2,2,1</v>
      </c>
      <c r="J19" s="113" t="str">
        <f t="shared" si="1"/>
        <v>Requirements met</v>
      </c>
      <c r="K19" s="114" t="str">
        <f t="shared" si="2"/>
        <v>OK</v>
      </c>
    </row>
    <row r="20" spans="2:11" s="106" customFormat="1" ht="15" customHeight="1" x14ac:dyDescent="0.25">
      <c r="B20" s="324" t="s">
        <v>319</v>
      </c>
      <c r="C20" s="367" t="s">
        <v>1344</v>
      </c>
      <c r="D20" s="370">
        <v>3</v>
      </c>
      <c r="E20" s="370">
        <v>3</v>
      </c>
      <c r="F20" s="370">
        <v>2</v>
      </c>
      <c r="G20" s="370">
        <v>2</v>
      </c>
      <c r="H20" s="370">
        <v>1</v>
      </c>
      <c r="I20" s="112" t="str">
        <f t="shared" si="0"/>
        <v>3,3,2,2,1</v>
      </c>
      <c r="J20" s="113" t="str">
        <f t="shared" si="1"/>
        <v>Requirements met</v>
      </c>
      <c r="K20" s="114" t="str">
        <f t="shared" si="2"/>
        <v>OK</v>
      </c>
    </row>
    <row r="21" spans="2:11" s="106" customFormat="1" ht="15" customHeight="1" x14ac:dyDescent="0.25">
      <c r="B21" s="258" t="s">
        <v>700</v>
      </c>
      <c r="C21" s="367" t="s">
        <v>1345</v>
      </c>
      <c r="D21" s="370">
        <v>3</v>
      </c>
      <c r="E21" s="370">
        <v>3</v>
      </c>
      <c r="F21" s="370">
        <v>2</v>
      </c>
      <c r="G21" s="370">
        <v>2</v>
      </c>
      <c r="H21" s="370">
        <v>1</v>
      </c>
      <c r="I21" s="112" t="str">
        <f t="shared" si="0"/>
        <v>3,3,2,2,1</v>
      </c>
      <c r="J21" s="113" t="str">
        <f t="shared" si="1"/>
        <v>Requirements met</v>
      </c>
      <c r="K21" s="114" t="str">
        <f t="shared" si="2"/>
        <v>OK</v>
      </c>
    </row>
    <row r="22" spans="2:11" s="106" customFormat="1" ht="15" customHeight="1" x14ac:dyDescent="0.25">
      <c r="B22" s="324" t="s">
        <v>326</v>
      </c>
      <c r="C22" s="367" t="s">
        <v>1344</v>
      </c>
      <c r="D22" s="370">
        <v>3</v>
      </c>
      <c r="E22" s="370">
        <v>3</v>
      </c>
      <c r="F22" s="370">
        <v>2</v>
      </c>
      <c r="G22" s="370">
        <v>2</v>
      </c>
      <c r="H22" s="370">
        <v>1</v>
      </c>
      <c r="I22" s="112" t="str">
        <f t="shared" si="0"/>
        <v>3,3,2,2,1</v>
      </c>
      <c r="J22" s="113" t="str">
        <f t="shared" si="1"/>
        <v>Requirements met</v>
      </c>
      <c r="K22" s="114" t="str">
        <f t="shared" si="2"/>
        <v>OK</v>
      </c>
    </row>
    <row r="23" spans="2:11" s="106" customFormat="1" ht="15" customHeight="1" x14ac:dyDescent="0.25">
      <c r="B23" s="258" t="s">
        <v>273</v>
      </c>
      <c r="C23" s="367" t="s">
        <v>1018</v>
      </c>
      <c r="D23" s="370">
        <v>3</v>
      </c>
      <c r="E23" s="370">
        <v>3</v>
      </c>
      <c r="F23" s="370">
        <v>2</v>
      </c>
      <c r="G23" s="370">
        <v>2</v>
      </c>
      <c r="H23" s="370">
        <v>1</v>
      </c>
      <c r="I23" s="112" t="str">
        <f t="shared" si="0"/>
        <v>3,3,2,2,1</v>
      </c>
      <c r="J23" s="113" t="str">
        <f t="shared" si="1"/>
        <v>Requirements met</v>
      </c>
      <c r="K23" s="114" t="str">
        <f t="shared" si="2"/>
        <v>OK</v>
      </c>
    </row>
    <row r="24" spans="2:11" s="106" customFormat="1" ht="15" customHeight="1" x14ac:dyDescent="0.25">
      <c r="B24" s="681" t="s">
        <v>1364</v>
      </c>
      <c r="C24" s="679">
        <v>15</v>
      </c>
      <c r="D24" s="680">
        <v>3</v>
      </c>
      <c r="E24" s="680">
        <v>3</v>
      </c>
      <c r="F24" s="680">
        <v>2</v>
      </c>
      <c r="G24" s="680">
        <v>2</v>
      </c>
      <c r="H24" s="680">
        <v>1</v>
      </c>
      <c r="I24" s="112" t="str">
        <f t="shared" si="0"/>
        <v>3,3,2,2,1</v>
      </c>
      <c r="J24" s="113" t="str">
        <f t="shared" si="1"/>
        <v>Requirements met</v>
      </c>
      <c r="K24" s="114" t="str">
        <f t="shared" si="2"/>
        <v>OK</v>
      </c>
    </row>
    <row r="25" spans="2:11" s="106" customFormat="1" ht="15" customHeight="1" x14ac:dyDescent="0.2">
      <c r="B25" s="358" t="s">
        <v>265</v>
      </c>
      <c r="C25" s="367" t="s">
        <v>1014</v>
      </c>
      <c r="D25" s="370">
        <v>3</v>
      </c>
      <c r="E25" s="370">
        <v>3</v>
      </c>
      <c r="F25" s="370">
        <v>2</v>
      </c>
      <c r="G25" s="370">
        <v>2</v>
      </c>
      <c r="H25" s="370">
        <v>1</v>
      </c>
      <c r="I25" s="112" t="str">
        <f t="shared" si="0"/>
        <v>3,3,2,2,1</v>
      </c>
      <c r="J25" s="113" t="str">
        <f t="shared" si="1"/>
        <v>Requirements met</v>
      </c>
      <c r="K25" s="114" t="str">
        <f t="shared" si="2"/>
        <v>OK</v>
      </c>
    </row>
    <row r="26" spans="2:11" s="106" customFormat="1" ht="15" customHeight="1" x14ac:dyDescent="0.2">
      <c r="B26" s="358" t="s">
        <v>320</v>
      </c>
      <c r="C26" s="367" t="s">
        <v>1348</v>
      </c>
      <c r="D26" s="370">
        <v>3</v>
      </c>
      <c r="E26" s="370">
        <v>3</v>
      </c>
      <c r="F26" s="370">
        <v>2</v>
      </c>
      <c r="G26" s="370">
        <v>2</v>
      </c>
      <c r="H26" s="370">
        <v>1</v>
      </c>
      <c r="I26" s="112" t="str">
        <f t="shared" si="0"/>
        <v>3,3,2,2,1</v>
      </c>
      <c r="J26" s="113" t="str">
        <f t="shared" si="1"/>
        <v>Requirements met</v>
      </c>
      <c r="K26" s="114" t="str">
        <f t="shared" si="2"/>
        <v>OK</v>
      </c>
    </row>
    <row r="27" spans="2:11" s="106" customFormat="1" ht="15" customHeight="1" x14ac:dyDescent="0.25">
      <c r="B27" s="258" t="s">
        <v>993</v>
      </c>
      <c r="C27" s="367" t="s">
        <v>1018</v>
      </c>
      <c r="D27" s="370">
        <v>3</v>
      </c>
      <c r="E27" s="370">
        <v>3</v>
      </c>
      <c r="F27" s="370">
        <v>2</v>
      </c>
      <c r="G27" s="370">
        <v>2</v>
      </c>
      <c r="H27" s="370">
        <v>1</v>
      </c>
      <c r="I27" s="112" t="str">
        <f t="shared" si="0"/>
        <v>3,3,2,2,1</v>
      </c>
      <c r="J27" s="113" t="str">
        <f t="shared" si="1"/>
        <v>Requirements met</v>
      </c>
      <c r="K27" s="114" t="str">
        <f t="shared" si="2"/>
        <v>OK</v>
      </c>
    </row>
    <row r="28" spans="2:11" s="106" customFormat="1" ht="15" customHeight="1" x14ac:dyDescent="0.25">
      <c r="B28" s="258" t="s">
        <v>994</v>
      </c>
      <c r="C28" s="367" t="s">
        <v>1018</v>
      </c>
      <c r="D28" s="370">
        <v>3</v>
      </c>
      <c r="E28" s="370">
        <v>3</v>
      </c>
      <c r="F28" s="370">
        <v>2</v>
      </c>
      <c r="G28" s="370">
        <v>2</v>
      </c>
      <c r="H28" s="370">
        <v>1</v>
      </c>
      <c r="I28" s="112" t="str">
        <f t="shared" si="0"/>
        <v>3,3,2,2,1</v>
      </c>
      <c r="J28" s="113" t="str">
        <f t="shared" si="1"/>
        <v>Requirements met</v>
      </c>
      <c r="K28" s="114" t="str">
        <f t="shared" si="2"/>
        <v>OK</v>
      </c>
    </row>
    <row r="29" spans="2:11" s="106" customFormat="1" ht="15" customHeight="1" x14ac:dyDescent="0.25">
      <c r="B29" s="258" t="s">
        <v>996</v>
      </c>
      <c r="C29" s="367" t="s">
        <v>1018</v>
      </c>
      <c r="D29" s="370">
        <v>3</v>
      </c>
      <c r="E29" s="370">
        <v>3</v>
      </c>
      <c r="F29" s="370">
        <v>2</v>
      </c>
      <c r="G29" s="370">
        <v>2</v>
      </c>
      <c r="H29" s="370">
        <v>1</v>
      </c>
      <c r="I29" s="112" t="str">
        <f t="shared" si="0"/>
        <v>3,3,2,2,1</v>
      </c>
      <c r="J29" s="113" t="str">
        <f t="shared" si="1"/>
        <v>Requirements met</v>
      </c>
      <c r="K29" s="114" t="str">
        <f t="shared" si="2"/>
        <v>OK</v>
      </c>
    </row>
    <row r="30" spans="2:11" s="106" customFormat="1" ht="15" customHeight="1" x14ac:dyDescent="0.25">
      <c r="B30" s="258" t="s">
        <v>995</v>
      </c>
      <c r="C30" s="367" t="s">
        <v>1018</v>
      </c>
      <c r="D30" s="370">
        <v>3</v>
      </c>
      <c r="E30" s="370">
        <v>3</v>
      </c>
      <c r="F30" s="370">
        <v>2</v>
      </c>
      <c r="G30" s="370">
        <v>2</v>
      </c>
      <c r="H30" s="370">
        <v>1</v>
      </c>
      <c r="I30" s="112" t="str">
        <f t="shared" si="0"/>
        <v>3,3,2,2,1</v>
      </c>
      <c r="J30" s="113" t="str">
        <f t="shared" si="1"/>
        <v>Requirements met</v>
      </c>
      <c r="K30" s="114" t="str">
        <f t="shared" si="2"/>
        <v>OK</v>
      </c>
    </row>
    <row r="31" spans="2:11" s="106" customFormat="1" ht="15" customHeight="1" x14ac:dyDescent="0.25">
      <c r="B31" s="258" t="s">
        <v>997</v>
      </c>
      <c r="C31" s="367" t="s">
        <v>1344</v>
      </c>
      <c r="D31" s="370">
        <v>3</v>
      </c>
      <c r="E31" s="370">
        <v>3</v>
      </c>
      <c r="F31" s="370">
        <v>2</v>
      </c>
      <c r="G31" s="370">
        <v>2</v>
      </c>
      <c r="H31" s="370">
        <v>1</v>
      </c>
      <c r="I31" s="112" t="str">
        <f t="shared" si="0"/>
        <v>3,3,2,2,1</v>
      </c>
      <c r="J31" s="113" t="str">
        <f t="shared" si="1"/>
        <v>Requirements met</v>
      </c>
      <c r="K31" s="114" t="str">
        <f t="shared" si="2"/>
        <v>OK</v>
      </c>
    </row>
    <row r="32" spans="2:11" s="106" customFormat="1" ht="15" customHeight="1" x14ac:dyDescent="0.2">
      <c r="B32" s="358" t="s">
        <v>928</v>
      </c>
      <c r="C32" s="367" t="s">
        <v>1014</v>
      </c>
      <c r="D32" s="370">
        <v>3</v>
      </c>
      <c r="E32" s="370">
        <v>3</v>
      </c>
      <c r="F32" s="370">
        <v>2</v>
      </c>
      <c r="G32" s="370">
        <v>2</v>
      </c>
      <c r="H32" s="370">
        <v>1</v>
      </c>
      <c r="I32" s="112" t="str">
        <f t="shared" si="0"/>
        <v>3,3,2,2,1</v>
      </c>
      <c r="J32" s="113" t="str">
        <f t="shared" si="1"/>
        <v>Requirements met</v>
      </c>
      <c r="K32" s="114" t="str">
        <f t="shared" si="2"/>
        <v>OK</v>
      </c>
    </row>
    <row r="33" spans="2:11" s="106" customFormat="1" ht="15" customHeight="1" x14ac:dyDescent="0.25">
      <c r="B33" s="258" t="s">
        <v>998</v>
      </c>
      <c r="C33" s="367" t="s">
        <v>1018</v>
      </c>
      <c r="D33" s="370">
        <v>3</v>
      </c>
      <c r="E33" s="370">
        <v>3</v>
      </c>
      <c r="F33" s="370">
        <v>2</v>
      </c>
      <c r="G33" s="370">
        <v>2</v>
      </c>
      <c r="H33" s="370">
        <v>1</v>
      </c>
      <c r="I33" s="112" t="str">
        <f t="shared" si="0"/>
        <v>3,3,2,2,1</v>
      </c>
      <c r="J33" s="113" t="str">
        <f t="shared" si="1"/>
        <v>Requirements met</v>
      </c>
      <c r="K33" s="114" t="str">
        <f t="shared" si="2"/>
        <v>OK</v>
      </c>
    </row>
    <row r="34" spans="2:11" s="106" customFormat="1" ht="15" customHeight="1" x14ac:dyDescent="0.25">
      <c r="B34" s="258" t="s">
        <v>999</v>
      </c>
      <c r="C34" s="367" t="s">
        <v>1018</v>
      </c>
      <c r="D34" s="370">
        <v>3</v>
      </c>
      <c r="E34" s="370">
        <v>3</v>
      </c>
      <c r="F34" s="370">
        <v>2</v>
      </c>
      <c r="G34" s="370">
        <v>2</v>
      </c>
      <c r="H34" s="370">
        <v>1</v>
      </c>
      <c r="I34" s="112" t="str">
        <f t="shared" si="0"/>
        <v>3,3,2,2,1</v>
      </c>
      <c r="J34" s="113" t="str">
        <f t="shared" si="1"/>
        <v>Requirements met</v>
      </c>
      <c r="K34" s="114" t="str">
        <f t="shared" si="2"/>
        <v>OK</v>
      </c>
    </row>
    <row r="35" spans="2:11" s="106" customFormat="1" ht="15" customHeight="1" x14ac:dyDescent="0.25">
      <c r="B35" s="324" t="s">
        <v>328</v>
      </c>
      <c r="C35" s="367" t="s">
        <v>1344</v>
      </c>
      <c r="D35" s="370">
        <v>3</v>
      </c>
      <c r="E35" s="370">
        <v>3</v>
      </c>
      <c r="F35" s="370">
        <v>2</v>
      </c>
      <c r="G35" s="370">
        <v>2</v>
      </c>
      <c r="H35" s="370">
        <v>1</v>
      </c>
      <c r="I35" s="112" t="str">
        <f t="shared" si="0"/>
        <v>3,3,2,2,1</v>
      </c>
      <c r="J35" s="113" t="str">
        <f t="shared" si="1"/>
        <v>Requirements met</v>
      </c>
      <c r="K35" s="114" t="str">
        <f t="shared" si="2"/>
        <v>OK</v>
      </c>
    </row>
    <row r="36" spans="2:11" s="106" customFormat="1" ht="15" customHeight="1" x14ac:dyDescent="0.25">
      <c r="B36" s="324" t="s">
        <v>330</v>
      </c>
      <c r="C36" s="367" t="s">
        <v>1344</v>
      </c>
      <c r="D36" s="370">
        <v>3</v>
      </c>
      <c r="E36" s="370">
        <v>3</v>
      </c>
      <c r="F36" s="370">
        <v>2</v>
      </c>
      <c r="G36" s="370">
        <v>2</v>
      </c>
      <c r="H36" s="370">
        <v>1</v>
      </c>
      <c r="I36" s="112" t="str">
        <f t="shared" si="0"/>
        <v>3,3,2,2,1</v>
      </c>
      <c r="J36" s="113" t="str">
        <f t="shared" si="1"/>
        <v>Requirements met</v>
      </c>
      <c r="K36" s="114" t="str">
        <f t="shared" si="2"/>
        <v>OK</v>
      </c>
    </row>
    <row r="37" spans="2:11" s="106" customFormat="1" ht="15" customHeight="1" x14ac:dyDescent="0.25">
      <c r="B37" s="258" t="s">
        <v>332</v>
      </c>
      <c r="C37" s="367" t="s">
        <v>1344</v>
      </c>
      <c r="D37" s="370">
        <v>3</v>
      </c>
      <c r="E37" s="370">
        <v>3</v>
      </c>
      <c r="F37" s="370">
        <v>2</v>
      </c>
      <c r="G37" s="370">
        <v>2</v>
      </c>
      <c r="H37" s="370">
        <v>1</v>
      </c>
      <c r="I37" s="112" t="str">
        <f t="shared" si="0"/>
        <v>3,3,2,2,1</v>
      </c>
      <c r="J37" s="113" t="str">
        <f t="shared" si="1"/>
        <v>Requirements met</v>
      </c>
      <c r="K37" s="114" t="str">
        <f t="shared" si="2"/>
        <v>OK</v>
      </c>
    </row>
    <row r="38" spans="2:11" s="106" customFormat="1" ht="15" customHeight="1" x14ac:dyDescent="0.25">
      <c r="B38" s="258" t="s">
        <v>701</v>
      </c>
      <c r="C38" s="367" t="s">
        <v>1348</v>
      </c>
      <c r="D38" s="370">
        <v>3</v>
      </c>
      <c r="E38" s="370">
        <v>3</v>
      </c>
      <c r="F38" s="370">
        <v>2</v>
      </c>
      <c r="G38" s="370">
        <v>2</v>
      </c>
      <c r="H38" s="370">
        <v>1</v>
      </c>
      <c r="I38" s="112" t="str">
        <f t="shared" si="0"/>
        <v>3,3,2,2,1</v>
      </c>
      <c r="J38" s="113" t="str">
        <f t="shared" si="1"/>
        <v>Requirements met</v>
      </c>
      <c r="K38" s="114" t="str">
        <f t="shared" si="2"/>
        <v>OK</v>
      </c>
    </row>
    <row r="39" spans="2:11" s="106" customFormat="1" ht="15" customHeight="1" x14ac:dyDescent="0.25">
      <c r="B39" s="258" t="s">
        <v>1000</v>
      </c>
      <c r="C39" s="367" t="s">
        <v>1018</v>
      </c>
      <c r="D39" s="370">
        <v>3</v>
      </c>
      <c r="E39" s="370">
        <v>3</v>
      </c>
      <c r="F39" s="370">
        <v>2</v>
      </c>
      <c r="G39" s="370">
        <v>2</v>
      </c>
      <c r="H39" s="370">
        <v>1</v>
      </c>
      <c r="I39" s="112" t="str">
        <f t="shared" si="0"/>
        <v>3,3,2,2,1</v>
      </c>
      <c r="J39" s="113" t="str">
        <f t="shared" si="1"/>
        <v>Requirements met</v>
      </c>
      <c r="K39" s="114" t="str">
        <f t="shared" si="2"/>
        <v>OK</v>
      </c>
    </row>
    <row r="40" spans="2:11" s="106" customFormat="1" ht="15" customHeight="1" x14ac:dyDescent="0.25">
      <c r="B40" s="258" t="s">
        <v>294</v>
      </c>
      <c r="C40" s="367" t="s">
        <v>1014</v>
      </c>
      <c r="D40" s="370">
        <v>3</v>
      </c>
      <c r="E40" s="370">
        <v>3</v>
      </c>
      <c r="F40" s="370">
        <v>2</v>
      </c>
      <c r="G40" s="370">
        <v>2</v>
      </c>
      <c r="H40" s="370">
        <v>1</v>
      </c>
      <c r="I40" s="112" t="str">
        <f t="shared" si="0"/>
        <v>3,3,2,2,1</v>
      </c>
      <c r="J40" s="113" t="str">
        <f t="shared" si="1"/>
        <v>Requirements met</v>
      </c>
      <c r="K40" s="114" t="str">
        <f t="shared" si="2"/>
        <v>OK</v>
      </c>
    </row>
    <row r="41" spans="2:11" s="106" customFormat="1" ht="15" customHeight="1" x14ac:dyDescent="0.25">
      <c r="B41" s="324" t="s">
        <v>334</v>
      </c>
      <c r="C41" s="367" t="s">
        <v>1344</v>
      </c>
      <c r="D41" s="370">
        <v>3</v>
      </c>
      <c r="E41" s="370">
        <v>3</v>
      </c>
      <c r="F41" s="370">
        <v>2</v>
      </c>
      <c r="G41" s="370">
        <v>2</v>
      </c>
      <c r="H41" s="370">
        <v>1</v>
      </c>
      <c r="I41" s="112" t="str">
        <f t="shared" si="0"/>
        <v>3,3,2,2,1</v>
      </c>
      <c r="J41" s="113" t="str">
        <f t="shared" si="1"/>
        <v>Requirements met</v>
      </c>
      <c r="K41" s="114" t="str">
        <f t="shared" si="2"/>
        <v>OK</v>
      </c>
    </row>
    <row r="42" spans="2:11" s="396" customFormat="1" ht="15" customHeight="1" x14ac:dyDescent="0.25">
      <c r="B42" s="324" t="s">
        <v>1361</v>
      </c>
      <c r="C42" s="367" t="s">
        <v>1338</v>
      </c>
      <c r="D42" s="370">
        <v>3</v>
      </c>
      <c r="E42" s="370">
        <v>3</v>
      </c>
      <c r="F42" s="370">
        <v>2</v>
      </c>
      <c r="G42" s="370">
        <v>2</v>
      </c>
      <c r="H42" s="370">
        <v>1</v>
      </c>
      <c r="I42" s="112" t="str">
        <f t="shared" si="0"/>
        <v>3,3,2,2,1</v>
      </c>
      <c r="J42" s="113" t="str">
        <f t="shared" si="1"/>
        <v>Requirements met</v>
      </c>
      <c r="K42" s="114" t="str">
        <f t="shared" si="2"/>
        <v>OK</v>
      </c>
    </row>
    <row r="43" spans="2:11" s="106" customFormat="1" ht="15" customHeight="1" x14ac:dyDescent="0.25">
      <c r="B43" s="258" t="s">
        <v>1001</v>
      </c>
      <c r="C43" s="367" t="s">
        <v>1018</v>
      </c>
      <c r="D43" s="370">
        <v>3</v>
      </c>
      <c r="E43" s="370">
        <v>3</v>
      </c>
      <c r="F43" s="370">
        <v>2</v>
      </c>
      <c r="G43" s="370">
        <v>2</v>
      </c>
      <c r="H43" s="370">
        <v>1</v>
      </c>
      <c r="I43" s="112" t="str">
        <f t="shared" si="0"/>
        <v>3,3,2,2,1</v>
      </c>
      <c r="J43" s="113" t="str">
        <f t="shared" si="1"/>
        <v>Requirements met</v>
      </c>
      <c r="K43" s="114" t="str">
        <f t="shared" si="2"/>
        <v>OK</v>
      </c>
    </row>
    <row r="44" spans="2:11" s="106" customFormat="1" ht="15" customHeight="1" x14ac:dyDescent="0.25">
      <c r="B44" s="258" t="s">
        <v>1034</v>
      </c>
      <c r="C44" s="367" t="s">
        <v>1349</v>
      </c>
      <c r="D44" s="370">
        <v>3</v>
      </c>
      <c r="E44" s="370">
        <v>3</v>
      </c>
      <c r="F44" s="370">
        <v>4</v>
      </c>
      <c r="G44" s="370">
        <v>2</v>
      </c>
      <c r="H44" s="370">
        <v>1</v>
      </c>
      <c r="I44" s="112" t="str">
        <f t="shared" si="0"/>
        <v>3,3,4,2,1</v>
      </c>
      <c r="J44" s="113" t="str">
        <f t="shared" si="1"/>
        <v>Requirements met</v>
      </c>
      <c r="K44" s="114" t="str">
        <f t="shared" si="2"/>
        <v>OK</v>
      </c>
    </row>
    <row r="45" spans="2:11" s="106" customFormat="1" ht="15" customHeight="1" x14ac:dyDescent="0.25">
      <c r="B45" s="258" t="s">
        <v>1037</v>
      </c>
      <c r="C45" s="367" t="s">
        <v>1349</v>
      </c>
      <c r="D45" s="370">
        <v>3</v>
      </c>
      <c r="E45" s="370">
        <v>3</v>
      </c>
      <c r="F45" s="370">
        <v>4</v>
      </c>
      <c r="G45" s="370">
        <v>2</v>
      </c>
      <c r="H45" s="370">
        <v>1</v>
      </c>
      <c r="I45" s="112" t="str">
        <f t="shared" si="0"/>
        <v>3,3,4,2,1</v>
      </c>
      <c r="J45" s="113" t="str">
        <f t="shared" si="1"/>
        <v>Requirements met</v>
      </c>
      <c r="K45" s="114" t="str">
        <f t="shared" si="2"/>
        <v>OK</v>
      </c>
    </row>
    <row r="46" spans="2:11" s="106" customFormat="1" ht="15" customHeight="1" x14ac:dyDescent="0.2">
      <c r="B46" s="358" t="s">
        <v>930</v>
      </c>
      <c r="C46" s="367" t="s">
        <v>1347</v>
      </c>
      <c r="D46" s="370">
        <v>3</v>
      </c>
      <c r="E46" s="370">
        <v>3</v>
      </c>
      <c r="F46" s="370">
        <v>2</v>
      </c>
      <c r="G46" s="370">
        <v>2</v>
      </c>
      <c r="H46" s="370">
        <v>1</v>
      </c>
      <c r="I46" s="112" t="str">
        <f t="shared" si="0"/>
        <v>3,3,2,2,1</v>
      </c>
      <c r="J46" s="113" t="str">
        <f t="shared" si="1"/>
        <v>Requirements met</v>
      </c>
      <c r="K46" s="114" t="str">
        <f t="shared" si="2"/>
        <v>OK</v>
      </c>
    </row>
    <row r="47" spans="2:11" s="106" customFormat="1" ht="15" customHeight="1" x14ac:dyDescent="0.25">
      <c r="B47" s="258" t="s">
        <v>1039</v>
      </c>
      <c r="C47" s="367" t="s">
        <v>1016</v>
      </c>
      <c r="D47" s="370">
        <v>3</v>
      </c>
      <c r="E47" s="370">
        <v>3</v>
      </c>
      <c r="F47" s="370">
        <v>4</v>
      </c>
      <c r="G47" s="370">
        <v>2</v>
      </c>
      <c r="H47" s="370">
        <v>1</v>
      </c>
      <c r="I47" s="112" t="str">
        <f t="shared" si="0"/>
        <v>3,3,4,2,1</v>
      </c>
      <c r="J47" s="113" t="str">
        <f t="shared" si="1"/>
        <v>Requirements met</v>
      </c>
      <c r="K47" s="114" t="str">
        <f t="shared" si="2"/>
        <v>OK</v>
      </c>
    </row>
    <row r="48" spans="2:11" s="106" customFormat="1" ht="15" customHeight="1" x14ac:dyDescent="0.25">
      <c r="B48" s="258" t="s">
        <v>1040</v>
      </c>
      <c r="C48" s="367" t="s">
        <v>1016</v>
      </c>
      <c r="D48" s="370">
        <v>3</v>
      </c>
      <c r="E48" s="370">
        <v>3</v>
      </c>
      <c r="F48" s="370">
        <v>4</v>
      </c>
      <c r="G48" s="370">
        <v>2</v>
      </c>
      <c r="H48" s="370">
        <v>1</v>
      </c>
      <c r="I48" s="112" t="str">
        <f t="shared" si="0"/>
        <v>3,3,4,2,1</v>
      </c>
      <c r="J48" s="113" t="str">
        <f t="shared" si="1"/>
        <v>Requirements met</v>
      </c>
      <c r="K48" s="114" t="str">
        <f t="shared" si="2"/>
        <v>OK</v>
      </c>
    </row>
    <row r="49" spans="1:39" s="106" customFormat="1" ht="15" customHeight="1" x14ac:dyDescent="0.25">
      <c r="B49" s="258" t="s">
        <v>1004</v>
      </c>
      <c r="C49" s="367" t="s">
        <v>1016</v>
      </c>
      <c r="D49" s="370">
        <v>3</v>
      </c>
      <c r="E49" s="370">
        <v>3</v>
      </c>
      <c r="F49" s="370">
        <v>2</v>
      </c>
      <c r="G49" s="370">
        <v>2</v>
      </c>
      <c r="H49" s="370">
        <v>1</v>
      </c>
      <c r="I49" s="112" t="str">
        <f t="shared" si="0"/>
        <v>3,3,2,2,1</v>
      </c>
      <c r="J49" s="113" t="str">
        <f t="shared" si="1"/>
        <v>Requirements met</v>
      </c>
      <c r="K49" s="114" t="str">
        <f t="shared" si="2"/>
        <v>OK</v>
      </c>
    </row>
    <row r="50" spans="1:39" s="106" customFormat="1" ht="15" customHeight="1" x14ac:dyDescent="0.25">
      <c r="B50" s="258" t="s">
        <v>1002</v>
      </c>
      <c r="C50" s="367" t="s">
        <v>1016</v>
      </c>
      <c r="D50" s="370">
        <v>3</v>
      </c>
      <c r="E50" s="370">
        <v>3</v>
      </c>
      <c r="F50" s="370">
        <v>2</v>
      </c>
      <c r="G50" s="370">
        <v>2</v>
      </c>
      <c r="H50" s="370">
        <v>1</v>
      </c>
      <c r="I50" s="112" t="str">
        <f t="shared" si="0"/>
        <v>3,3,2,2,1</v>
      </c>
      <c r="J50" s="113" t="str">
        <f t="shared" si="1"/>
        <v>Requirements met</v>
      </c>
      <c r="K50" s="114" t="str">
        <f t="shared" si="2"/>
        <v>OK</v>
      </c>
    </row>
    <row r="51" spans="1:39" s="106" customFormat="1" ht="15" customHeight="1" x14ac:dyDescent="0.25">
      <c r="B51" s="258" t="s">
        <v>426</v>
      </c>
      <c r="C51" s="367" t="s">
        <v>1016</v>
      </c>
      <c r="D51" s="370">
        <v>3</v>
      </c>
      <c r="E51" s="370">
        <v>3</v>
      </c>
      <c r="F51" s="370">
        <v>4</v>
      </c>
      <c r="G51" s="370">
        <v>2</v>
      </c>
      <c r="H51" s="370">
        <v>1</v>
      </c>
      <c r="I51" s="112" t="str">
        <f t="shared" si="0"/>
        <v>3,3,4,2,1</v>
      </c>
      <c r="J51" s="113" t="str">
        <f t="shared" si="1"/>
        <v>Requirements met</v>
      </c>
      <c r="K51" s="114" t="str">
        <f t="shared" si="2"/>
        <v>OK</v>
      </c>
    </row>
    <row r="52" spans="1:39" s="106" customFormat="1" ht="15" customHeight="1" x14ac:dyDescent="0.25">
      <c r="B52" s="324" t="s">
        <v>357</v>
      </c>
      <c r="C52" s="367" t="s">
        <v>1344</v>
      </c>
      <c r="D52" s="370">
        <v>3</v>
      </c>
      <c r="E52" s="370">
        <v>3</v>
      </c>
      <c r="F52" s="370">
        <v>4</v>
      </c>
      <c r="G52" s="370">
        <v>2</v>
      </c>
      <c r="H52" s="370">
        <v>1</v>
      </c>
      <c r="I52" s="112" t="str">
        <f t="shared" si="0"/>
        <v>3,3,4,2,1</v>
      </c>
      <c r="J52" s="113" t="str">
        <f t="shared" si="1"/>
        <v>Requirements met</v>
      </c>
      <c r="K52" s="114" t="str">
        <f t="shared" si="2"/>
        <v>OK</v>
      </c>
    </row>
    <row r="53" spans="1:39" s="106" customFormat="1" ht="15" customHeight="1" x14ac:dyDescent="0.25">
      <c r="B53" s="324" t="s">
        <v>359</v>
      </c>
      <c r="C53" s="367" t="s">
        <v>1018</v>
      </c>
      <c r="D53" s="370">
        <v>3</v>
      </c>
      <c r="E53" s="370">
        <v>3</v>
      </c>
      <c r="F53" s="370">
        <v>4</v>
      </c>
      <c r="G53" s="370">
        <v>2</v>
      </c>
      <c r="H53" s="370">
        <v>1</v>
      </c>
      <c r="I53" s="112" t="str">
        <f t="shared" si="0"/>
        <v>3,3,4,2,1</v>
      </c>
      <c r="J53" s="113" t="str">
        <f t="shared" si="1"/>
        <v>Requirements met</v>
      </c>
      <c r="K53" s="114" t="str">
        <f t="shared" si="2"/>
        <v>OK</v>
      </c>
    </row>
    <row r="54" spans="1:39" s="106" customFormat="1" ht="15" customHeight="1" x14ac:dyDescent="0.25">
      <c r="B54" s="258" t="s">
        <v>1003</v>
      </c>
      <c r="C54" s="367" t="s">
        <v>1350</v>
      </c>
      <c r="D54" s="370">
        <v>3</v>
      </c>
      <c r="E54" s="370">
        <v>3</v>
      </c>
      <c r="F54" s="370">
        <v>4</v>
      </c>
      <c r="G54" s="370">
        <v>2</v>
      </c>
      <c r="H54" s="370">
        <v>1</v>
      </c>
      <c r="I54" s="112" t="str">
        <f t="shared" si="0"/>
        <v>3,3,4,2,1</v>
      </c>
      <c r="J54" s="113" t="str">
        <f t="shared" si="1"/>
        <v>Requirements met</v>
      </c>
      <c r="K54" s="114" t="str">
        <f t="shared" si="2"/>
        <v>OK</v>
      </c>
    </row>
    <row r="55" spans="1:39" s="106" customFormat="1" ht="15" customHeight="1" x14ac:dyDescent="0.25">
      <c r="B55" s="258" t="s">
        <v>600</v>
      </c>
      <c r="C55" s="367" t="s">
        <v>1018</v>
      </c>
      <c r="D55" s="370">
        <v>3</v>
      </c>
      <c r="E55" s="370">
        <v>3</v>
      </c>
      <c r="F55" s="370">
        <v>2</v>
      </c>
      <c r="G55" s="370">
        <v>2</v>
      </c>
      <c r="H55" s="370">
        <v>1</v>
      </c>
      <c r="I55" s="112" t="str">
        <f t="shared" si="0"/>
        <v>3,3,2,2,1</v>
      </c>
      <c r="J55" s="113" t="str">
        <f t="shared" si="1"/>
        <v>Requirements met</v>
      </c>
      <c r="K55" s="114" t="str">
        <f t="shared" si="2"/>
        <v>OK</v>
      </c>
    </row>
    <row r="56" spans="1:39" s="106" customFormat="1" ht="15" customHeight="1" x14ac:dyDescent="0.25">
      <c r="B56" s="258" t="s">
        <v>371</v>
      </c>
      <c r="C56" s="367" t="s">
        <v>1014</v>
      </c>
      <c r="D56" s="370">
        <v>3</v>
      </c>
      <c r="E56" s="370">
        <v>3</v>
      </c>
      <c r="F56" s="370">
        <v>2</v>
      </c>
      <c r="G56" s="370">
        <v>2</v>
      </c>
      <c r="H56" s="370">
        <v>1</v>
      </c>
      <c r="I56" s="112" t="str">
        <f t="shared" si="0"/>
        <v>3,3,2,2,1</v>
      </c>
      <c r="J56" s="113" t="str">
        <f t="shared" si="1"/>
        <v>Requirements met</v>
      </c>
      <c r="K56" s="114" t="str">
        <f t="shared" si="2"/>
        <v>OK</v>
      </c>
    </row>
    <row r="57" spans="1:39" s="106" customFormat="1" ht="15" customHeight="1" x14ac:dyDescent="0.25">
      <c r="B57" s="324" t="s">
        <v>364</v>
      </c>
      <c r="C57" s="367" t="s">
        <v>1018</v>
      </c>
      <c r="D57" s="370">
        <v>3</v>
      </c>
      <c r="E57" s="370">
        <v>3</v>
      </c>
      <c r="F57" s="370">
        <v>2</v>
      </c>
      <c r="G57" s="370">
        <v>2</v>
      </c>
      <c r="H57" s="370">
        <v>1</v>
      </c>
      <c r="I57" s="112" t="str">
        <f>IF(D57&lt;&gt;"",D57&amp;","&amp;E57&amp;","&amp;F57&amp;","&amp;G57&amp;","&amp;H57,"0,0,0,0,0")</f>
        <v>3,3,2,2,1</v>
      </c>
      <c r="J57" s="113" t="str">
        <f t="shared" ref="J57" si="3">IF(MAX(D57:H57)&gt;=5, "Requirements not met", "Requirements met")</f>
        <v>Requirements met</v>
      </c>
      <c r="K57" s="114" t="str">
        <f t="shared" ref="K57" si="4">IF(MAX(D57:H57)&gt;=5, "Not OK", "OK")</f>
        <v>OK</v>
      </c>
    </row>
    <row r="58" spans="1:39" s="106" customFormat="1" ht="15" customHeight="1" x14ac:dyDescent="0.25">
      <c r="B58" s="484" t="s">
        <v>496</v>
      </c>
      <c r="C58" s="679">
        <v>15</v>
      </c>
      <c r="D58" s="680">
        <v>3</v>
      </c>
      <c r="E58" s="680"/>
      <c r="F58" s="370">
        <v>2</v>
      </c>
      <c r="G58" s="370">
        <v>2</v>
      </c>
      <c r="H58" s="370">
        <v>1</v>
      </c>
      <c r="I58" s="112" t="str">
        <f t="shared" ref="I58:I59" si="5">IF(D58&lt;&gt;"",D58&amp;","&amp;E58&amp;","&amp;F58&amp;","&amp;G58&amp;","&amp;H58,"0,0,0,0,0")</f>
        <v>3,,2,2,1</v>
      </c>
      <c r="J58" s="113" t="str">
        <f t="shared" ref="J58:J59" si="6">IF(MAX(D58:H58)&gt;=5, "Requirements not met", "Requirements met")</f>
        <v>Requirements met</v>
      </c>
      <c r="K58" s="114" t="str">
        <f t="shared" ref="K58:K59" si="7">IF(MAX(D58:H58)&gt;=5, "Not OK", "OK")</f>
        <v>OK</v>
      </c>
    </row>
    <row r="59" spans="1:39" s="106" customFormat="1" ht="15" customHeight="1" x14ac:dyDescent="0.25">
      <c r="B59" s="484" t="s">
        <v>1296</v>
      </c>
      <c r="C59" s="679">
        <v>19</v>
      </c>
      <c r="D59" s="680">
        <v>3</v>
      </c>
      <c r="E59" s="680"/>
      <c r="F59" s="370">
        <v>2</v>
      </c>
      <c r="G59" s="370">
        <v>2</v>
      </c>
      <c r="H59" s="370">
        <v>1</v>
      </c>
      <c r="I59" s="112" t="str">
        <f t="shared" si="5"/>
        <v>3,,2,2,1</v>
      </c>
      <c r="J59" s="113" t="str">
        <f t="shared" si="6"/>
        <v>Requirements met</v>
      </c>
      <c r="K59" s="114" t="str">
        <f t="shared" si="7"/>
        <v>OK</v>
      </c>
    </row>
    <row r="60" spans="1:39" s="106" customFormat="1" ht="12.75" customHeight="1" x14ac:dyDescent="0.2">
      <c r="B60" s="115" t="s">
        <v>72</v>
      </c>
      <c r="C60" s="116"/>
      <c r="D60" s="116"/>
      <c r="E60" s="116"/>
      <c r="F60" s="116"/>
      <c r="G60" s="116"/>
      <c r="H60" s="116"/>
      <c r="I60" s="117" t="str">
        <f>MAX(D4:D59)&amp;","&amp;MAX(E4:E59)&amp;","&amp;MAX(F4:F59)&amp;","&amp;MAX(G4:G59)&amp;","&amp;MAX(H4:H59)</f>
        <v>3,3,4,2,1</v>
      </c>
      <c r="J60" s="916"/>
      <c r="K60" s="916"/>
    </row>
    <row r="61" spans="1:39" ht="20.25" x14ac:dyDescent="0.3">
      <c r="B61" s="11"/>
      <c r="C61" s="11"/>
      <c r="D61" s="11"/>
      <c r="E61" s="11"/>
      <c r="F61" s="11"/>
      <c r="G61" s="11"/>
      <c r="H61" s="11"/>
      <c r="I61" s="70"/>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row>
    <row r="62" spans="1:39" ht="20.25" x14ac:dyDescent="0.3">
      <c r="A62" s="107" t="s">
        <v>159</v>
      </c>
      <c r="C62" s="11"/>
      <c r="D62" s="11"/>
      <c r="E62" s="11"/>
      <c r="F62" s="11"/>
      <c r="G62" s="11"/>
      <c r="H62" s="70"/>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9" s="119" customFormat="1" ht="13.5" thickBot="1" x14ac:dyDescent="0.25">
      <c r="A63" s="118" t="s">
        <v>160</v>
      </c>
    </row>
    <row r="64" spans="1:39" ht="17.25" customHeight="1" thickBot="1" x14ac:dyDescent="0.25">
      <c r="B64" s="917" t="s">
        <v>161</v>
      </c>
      <c r="C64" s="919" t="s">
        <v>162</v>
      </c>
      <c r="D64" s="920"/>
      <c r="E64" s="920"/>
      <c r="F64" s="920"/>
      <c r="G64" s="921"/>
    </row>
    <row r="65" spans="1:18" ht="13.5" thickBot="1" x14ac:dyDescent="0.25">
      <c r="B65" s="918"/>
      <c r="C65" s="120">
        <v>1</v>
      </c>
      <c r="D65" s="120">
        <v>2</v>
      </c>
      <c r="E65" s="120">
        <v>3</v>
      </c>
      <c r="F65" s="120">
        <v>4</v>
      </c>
      <c r="G65" s="120">
        <v>5</v>
      </c>
    </row>
    <row r="66" spans="1:18" ht="72.75" thickBot="1" x14ac:dyDescent="0.25">
      <c r="B66" s="922" t="s">
        <v>163</v>
      </c>
      <c r="C66" s="121" t="s">
        <v>164</v>
      </c>
      <c r="D66" s="121" t="s">
        <v>165</v>
      </c>
      <c r="E66" s="121" t="s">
        <v>166</v>
      </c>
      <c r="F66" s="121" t="s">
        <v>167</v>
      </c>
      <c r="G66" s="121" t="s">
        <v>168</v>
      </c>
    </row>
    <row r="67" spans="1:18" ht="24" customHeight="1" thickBot="1" x14ac:dyDescent="0.25">
      <c r="B67" s="923"/>
      <c r="C67" s="925" t="s">
        <v>169</v>
      </c>
      <c r="D67" s="926"/>
      <c r="E67" s="925" t="s">
        <v>170</v>
      </c>
      <c r="F67" s="927"/>
      <c r="G67" s="926"/>
    </row>
    <row r="68" spans="1:18" ht="36.75" thickBot="1" x14ac:dyDescent="0.25">
      <c r="B68" s="924"/>
      <c r="C68" s="122" t="s">
        <v>171</v>
      </c>
      <c r="D68" s="928" t="s">
        <v>172</v>
      </c>
      <c r="E68" s="929"/>
      <c r="F68" s="930" t="s">
        <v>173</v>
      </c>
      <c r="G68" s="931"/>
    </row>
    <row r="69" spans="1:18" ht="60.75" thickBot="1" x14ac:dyDescent="0.25">
      <c r="B69" s="123" t="s">
        <v>85</v>
      </c>
      <c r="C69" s="121" t="s">
        <v>174</v>
      </c>
      <c r="D69" s="121" t="s">
        <v>175</v>
      </c>
      <c r="E69" s="121" t="s">
        <v>176</v>
      </c>
      <c r="F69" s="121" t="s">
        <v>177</v>
      </c>
      <c r="G69" s="121" t="s">
        <v>178</v>
      </c>
    </row>
    <row r="70" spans="1:18" ht="44.25" customHeight="1" thickBot="1" x14ac:dyDescent="0.25">
      <c r="B70" s="123" t="s">
        <v>154</v>
      </c>
      <c r="C70" s="121" t="s">
        <v>179</v>
      </c>
      <c r="D70" s="121" t="s">
        <v>180</v>
      </c>
      <c r="E70" s="121" t="s">
        <v>181</v>
      </c>
      <c r="F70" s="121" t="s">
        <v>182</v>
      </c>
      <c r="G70" s="121" t="s">
        <v>183</v>
      </c>
    </row>
    <row r="71" spans="1:18" ht="57.75" customHeight="1" thickBot="1" x14ac:dyDescent="0.25">
      <c r="B71" s="123" t="s">
        <v>155</v>
      </c>
      <c r="C71" s="121" t="s">
        <v>184</v>
      </c>
      <c r="D71" s="121" t="s">
        <v>185</v>
      </c>
      <c r="E71" s="121" t="s">
        <v>186</v>
      </c>
      <c r="F71" s="121" t="s">
        <v>187</v>
      </c>
      <c r="G71" s="121" t="s">
        <v>188</v>
      </c>
    </row>
    <row r="72" spans="1:18" ht="44.25" customHeight="1" thickBot="1" x14ac:dyDescent="0.25">
      <c r="B72" s="123" t="s">
        <v>189</v>
      </c>
      <c r="C72" s="121" t="s">
        <v>190</v>
      </c>
      <c r="D72" s="925" t="s">
        <v>191</v>
      </c>
      <c r="E72" s="926"/>
      <c r="F72" s="121" t="s">
        <v>192</v>
      </c>
      <c r="G72" s="121" t="s">
        <v>193</v>
      </c>
    </row>
    <row r="73" spans="1:18" x14ac:dyDescent="0.2">
      <c r="B73" s="124"/>
      <c r="C73" s="125"/>
      <c r="D73" s="125"/>
      <c r="E73" s="125"/>
      <c r="F73" s="125"/>
      <c r="G73" s="125"/>
    </row>
    <row r="74" spans="1:18" customFormat="1" ht="15" x14ac:dyDescent="0.25">
      <c r="A74" s="126" t="s">
        <v>194</v>
      </c>
      <c r="C74" s="127"/>
      <c r="D74" s="127"/>
      <c r="E74" s="127"/>
      <c r="F74" s="127"/>
      <c r="G74" s="127"/>
      <c r="H74" s="127"/>
      <c r="I74" s="127"/>
      <c r="J74" s="127"/>
      <c r="K74" s="127"/>
      <c r="L74" s="127"/>
      <c r="M74" s="127"/>
      <c r="N74" s="127"/>
      <c r="O74" s="127"/>
      <c r="P74" s="127"/>
      <c r="Q74" s="127"/>
      <c r="R74" s="127"/>
    </row>
    <row r="75" spans="1:18" customFormat="1" ht="15" x14ac:dyDescent="0.25">
      <c r="B75" s="128" t="s">
        <v>195</v>
      </c>
      <c r="C75" s="129"/>
      <c r="D75" s="129"/>
      <c r="E75" s="129"/>
      <c r="F75" s="129"/>
      <c r="G75" s="129"/>
      <c r="H75" s="130"/>
      <c r="I75" s="127"/>
      <c r="J75" s="127"/>
      <c r="K75" s="127"/>
      <c r="L75" s="127"/>
      <c r="M75" s="127"/>
      <c r="N75" s="127"/>
      <c r="O75" s="127"/>
      <c r="P75" s="127"/>
      <c r="Q75" s="127"/>
      <c r="R75" s="127"/>
    </row>
    <row r="76" spans="1:18" customFormat="1" ht="65.25" customHeight="1" x14ac:dyDescent="0.25">
      <c r="B76" s="131"/>
      <c r="C76" s="913" t="s">
        <v>196</v>
      </c>
      <c r="D76" s="914"/>
      <c r="E76" s="914"/>
      <c r="F76" s="914"/>
      <c r="G76" s="914"/>
      <c r="H76" s="915"/>
      <c r="N76" s="132"/>
      <c r="O76" s="132"/>
      <c r="P76" s="132"/>
      <c r="Q76" s="132"/>
      <c r="R76" s="132"/>
    </row>
    <row r="77" spans="1:18" customFormat="1" ht="15" x14ac:dyDescent="0.25">
      <c r="B77" s="131"/>
      <c r="C77" s="133" t="s">
        <v>197</v>
      </c>
      <c r="D77" s="134"/>
      <c r="E77" s="134"/>
      <c r="F77" s="134"/>
      <c r="G77" s="134"/>
      <c r="H77" s="135"/>
      <c r="I77" s="127"/>
      <c r="J77" s="127"/>
      <c r="K77" s="127"/>
      <c r="L77" s="127"/>
      <c r="M77" s="127"/>
      <c r="N77" s="127"/>
      <c r="O77" s="127"/>
      <c r="P77" s="127"/>
      <c r="Q77" s="127"/>
      <c r="R77" s="127"/>
    </row>
    <row r="78" spans="1:18" customFormat="1" ht="15" x14ac:dyDescent="0.25">
      <c r="B78" s="131"/>
      <c r="C78" s="136" t="s">
        <v>198</v>
      </c>
      <c r="D78" s="137"/>
      <c r="E78" s="137"/>
      <c r="F78" s="137"/>
      <c r="G78" s="137"/>
      <c r="H78" s="138"/>
      <c r="I78" s="127"/>
      <c r="J78" s="127"/>
      <c r="K78" s="127"/>
      <c r="L78" s="127"/>
      <c r="M78" s="127"/>
      <c r="N78" s="127"/>
      <c r="O78" s="127"/>
      <c r="P78" s="127"/>
      <c r="Q78" s="127"/>
      <c r="R78" s="127"/>
    </row>
    <row r="79" spans="1:18" customFormat="1" ht="15" x14ac:dyDescent="0.25">
      <c r="B79" s="131"/>
      <c r="C79" s="136" t="s">
        <v>199</v>
      </c>
      <c r="D79" s="137"/>
      <c r="E79" s="137"/>
      <c r="F79" s="137"/>
      <c r="G79" s="137"/>
      <c r="H79" s="138"/>
      <c r="I79" s="127"/>
      <c r="J79" s="127"/>
      <c r="K79" s="127"/>
      <c r="L79" s="127"/>
      <c r="M79" s="127"/>
      <c r="N79" s="127"/>
      <c r="O79" s="127"/>
      <c r="P79" s="127"/>
      <c r="Q79" s="127"/>
      <c r="R79" s="127"/>
    </row>
    <row r="80" spans="1:18" customFormat="1" ht="15" x14ac:dyDescent="0.25">
      <c r="B80" s="131"/>
      <c r="C80" s="136" t="s">
        <v>200</v>
      </c>
      <c r="D80" s="137"/>
      <c r="E80" s="137"/>
      <c r="F80" s="137"/>
      <c r="G80" s="137"/>
      <c r="H80" s="138"/>
      <c r="I80" s="127"/>
      <c r="J80" s="127"/>
      <c r="K80" s="127"/>
      <c r="L80" s="127"/>
      <c r="M80" s="127"/>
      <c r="N80" s="127"/>
      <c r="O80" s="127"/>
      <c r="P80" s="127"/>
      <c r="Q80" s="127"/>
      <c r="R80" s="127"/>
    </row>
    <row r="81" spans="1:18" customFormat="1" ht="15" x14ac:dyDescent="0.25">
      <c r="B81" s="131"/>
      <c r="C81" s="136" t="s">
        <v>201</v>
      </c>
      <c r="D81" s="137"/>
      <c r="E81" s="137"/>
      <c r="F81" s="137"/>
      <c r="G81" s="137"/>
      <c r="H81" s="138"/>
      <c r="I81" s="127"/>
      <c r="J81" s="127"/>
      <c r="K81" s="127"/>
      <c r="L81" s="127"/>
      <c r="M81" s="127"/>
      <c r="N81" s="127"/>
      <c r="O81" s="127"/>
      <c r="P81" s="127"/>
      <c r="Q81" s="127"/>
      <c r="R81" s="127"/>
    </row>
    <row r="82" spans="1:18" customFormat="1" ht="41.25" customHeight="1" x14ac:dyDescent="0.25">
      <c r="B82" s="131"/>
      <c r="C82" s="932" t="s">
        <v>202</v>
      </c>
      <c r="D82" s="933"/>
      <c r="E82" s="933"/>
      <c r="F82" s="933"/>
      <c r="G82" s="933"/>
      <c r="H82" s="934"/>
      <c r="N82" s="139"/>
      <c r="O82" s="139"/>
      <c r="P82" s="139"/>
      <c r="Q82" s="127"/>
      <c r="R82" s="127"/>
    </row>
    <row r="83" spans="1:18" customFormat="1" ht="38.25" customHeight="1" x14ac:dyDescent="0.25">
      <c r="B83" s="140"/>
      <c r="C83" s="913" t="s">
        <v>203</v>
      </c>
      <c r="D83" s="914"/>
      <c r="E83" s="914"/>
      <c r="F83" s="914"/>
      <c r="G83" s="914"/>
      <c r="H83" s="915"/>
      <c r="N83" s="132"/>
      <c r="O83" s="132"/>
      <c r="P83" s="132"/>
      <c r="Q83" s="132"/>
      <c r="R83" s="127"/>
    </row>
    <row r="84" spans="1:18" customFormat="1" ht="43.5" customHeight="1" x14ac:dyDescent="0.25">
      <c r="B84" s="913" t="s">
        <v>204</v>
      </c>
      <c r="C84" s="914"/>
      <c r="D84" s="914"/>
      <c r="E84" s="914"/>
      <c r="F84" s="914"/>
      <c r="G84" s="914"/>
      <c r="H84" s="915"/>
      <c r="I84" s="127"/>
      <c r="J84" s="127"/>
      <c r="K84" s="127"/>
      <c r="L84" s="127"/>
      <c r="M84" s="127"/>
      <c r="N84" s="127"/>
      <c r="O84" s="127"/>
      <c r="P84" s="127"/>
      <c r="Q84" s="127"/>
      <c r="R84" s="127"/>
    </row>
    <row r="85" spans="1:18" customFormat="1" ht="49.5" customHeight="1" x14ac:dyDescent="0.25">
      <c r="B85" s="913" t="s">
        <v>205</v>
      </c>
      <c r="C85" s="914"/>
      <c r="D85" s="914"/>
      <c r="E85" s="914"/>
      <c r="F85" s="914"/>
      <c r="G85" s="914"/>
      <c r="H85" s="915"/>
      <c r="I85" s="141"/>
    </row>
    <row r="86" spans="1:18" customFormat="1" ht="46.5" customHeight="1" x14ac:dyDescent="0.25">
      <c r="B86" s="913" t="s">
        <v>206</v>
      </c>
      <c r="C86" s="914"/>
      <c r="D86" s="914"/>
      <c r="E86" s="914"/>
      <c r="F86" s="914"/>
      <c r="G86" s="914"/>
      <c r="H86" s="915"/>
      <c r="I86" s="141"/>
    </row>
    <row r="87" spans="1:18" customFormat="1" ht="30" customHeight="1" x14ac:dyDescent="0.25">
      <c r="B87" s="913" t="s">
        <v>207</v>
      </c>
      <c r="C87" s="914"/>
      <c r="D87" s="914"/>
      <c r="E87" s="914"/>
      <c r="F87" s="914"/>
      <c r="G87" s="914"/>
      <c r="H87" s="915"/>
      <c r="I87" s="141"/>
    </row>
    <row r="88" spans="1:18" customFormat="1" ht="15" customHeight="1" x14ac:dyDescent="0.25">
      <c r="A88" s="142" t="s">
        <v>208</v>
      </c>
      <c r="B88" s="142"/>
      <c r="I88" s="143"/>
    </row>
    <row r="89" spans="1:18" customFormat="1" ht="30" customHeight="1" x14ac:dyDescent="0.25">
      <c r="B89" s="936" t="s">
        <v>209</v>
      </c>
      <c r="C89" s="937"/>
      <c r="D89" s="937"/>
      <c r="E89" s="937"/>
      <c r="F89" s="937"/>
      <c r="G89" s="937"/>
      <c r="H89" s="938"/>
    </row>
    <row r="90" spans="1:18" customFormat="1" ht="12.75" customHeight="1" x14ac:dyDescent="0.25">
      <c r="B90" s="939" t="s">
        <v>210</v>
      </c>
      <c r="C90" s="940"/>
      <c r="D90" s="940"/>
      <c r="E90" s="940"/>
      <c r="F90" s="940"/>
      <c r="G90" s="144"/>
      <c r="H90" s="145"/>
    </row>
    <row r="91" spans="1:18" customFormat="1" ht="29.25" customHeight="1" x14ac:dyDescent="0.25">
      <c r="B91" s="941" t="s">
        <v>211</v>
      </c>
      <c r="C91" s="942"/>
      <c r="D91" s="942"/>
      <c r="E91" s="942"/>
      <c r="F91" s="942"/>
      <c r="G91" s="942"/>
      <c r="H91" s="943"/>
    </row>
    <row r="92" spans="1:18" customFormat="1" ht="15" customHeight="1" x14ac:dyDescent="0.25">
      <c r="B92" s="146" t="s">
        <v>212</v>
      </c>
      <c r="C92" s="144"/>
      <c r="D92" s="144"/>
      <c r="E92" s="144"/>
      <c r="F92" s="144"/>
      <c r="G92" s="144"/>
      <c r="H92" s="145"/>
    </row>
    <row r="93" spans="1:18" customFormat="1" ht="30.75" customHeight="1" x14ac:dyDescent="0.25">
      <c r="B93" s="941" t="s">
        <v>213</v>
      </c>
      <c r="C93" s="942"/>
      <c r="D93" s="942"/>
      <c r="E93" s="942"/>
      <c r="F93" s="942"/>
      <c r="G93" s="942"/>
      <c r="H93" s="943"/>
    </row>
    <row r="94" spans="1:18" customFormat="1" ht="12.75" customHeight="1" x14ac:dyDescent="0.25">
      <c r="B94" s="944" t="s">
        <v>214</v>
      </c>
      <c r="C94" s="945"/>
      <c r="D94" s="945"/>
      <c r="E94" s="945"/>
      <c r="F94" s="945"/>
      <c r="G94" s="945"/>
      <c r="H94" s="145"/>
    </row>
    <row r="95" spans="1:18" customFormat="1" ht="35.25" customHeight="1" x14ac:dyDescent="0.25">
      <c r="B95" s="941" t="s">
        <v>215</v>
      </c>
      <c r="C95" s="942"/>
      <c r="D95" s="942"/>
      <c r="E95" s="942"/>
      <c r="F95" s="942"/>
      <c r="G95" s="942"/>
      <c r="H95" s="943"/>
    </row>
    <row r="96" spans="1:18" customFormat="1" ht="24.75" customHeight="1" x14ac:dyDescent="0.25">
      <c r="B96" s="946" t="s">
        <v>216</v>
      </c>
      <c r="C96" s="947"/>
      <c r="D96" s="947"/>
      <c r="E96" s="947"/>
      <c r="F96" s="947"/>
      <c r="G96" s="947"/>
      <c r="H96" s="948"/>
    </row>
    <row r="97" spans="2:8" customFormat="1" ht="27.75" customHeight="1" x14ac:dyDescent="0.25">
      <c r="B97" s="932" t="s">
        <v>217</v>
      </c>
      <c r="C97" s="933"/>
      <c r="D97" s="933"/>
      <c r="E97" s="933"/>
      <c r="F97" s="933"/>
      <c r="G97" s="933"/>
      <c r="H97" s="934"/>
    </row>
    <row r="98" spans="2:8" customFormat="1" ht="21" customHeight="1" x14ac:dyDescent="0.25">
      <c r="B98" s="913" t="s">
        <v>218</v>
      </c>
      <c r="C98" s="914"/>
      <c r="D98" s="914"/>
      <c r="E98" s="914"/>
      <c r="F98" s="914"/>
      <c r="G98" s="914"/>
      <c r="H98" s="915"/>
    </row>
    <row r="99" spans="2:8" customFormat="1" ht="26.25" customHeight="1" x14ac:dyDescent="0.25">
      <c r="B99" s="935" t="s">
        <v>219</v>
      </c>
      <c r="C99" s="935"/>
      <c r="D99" s="935"/>
      <c r="E99" s="935"/>
      <c r="F99" s="935"/>
      <c r="G99" s="935"/>
      <c r="H99" s="935"/>
    </row>
  </sheetData>
  <mergeCells count="27">
    <mergeCell ref="B99:H99"/>
    <mergeCell ref="B86:H86"/>
    <mergeCell ref="B87:H87"/>
    <mergeCell ref="B89:H89"/>
    <mergeCell ref="B90:F90"/>
    <mergeCell ref="B91:H91"/>
    <mergeCell ref="B93:H93"/>
    <mergeCell ref="B94:G94"/>
    <mergeCell ref="B95:H95"/>
    <mergeCell ref="B96:H96"/>
    <mergeCell ref="B97:H97"/>
    <mergeCell ref="B98:H98"/>
    <mergeCell ref="B85:H85"/>
    <mergeCell ref="A1:K1"/>
    <mergeCell ref="J60:K60"/>
    <mergeCell ref="B64:B65"/>
    <mergeCell ref="C64:G64"/>
    <mergeCell ref="B66:B68"/>
    <mergeCell ref="C67:D67"/>
    <mergeCell ref="E67:G67"/>
    <mergeCell ref="D68:E68"/>
    <mergeCell ref="F68:G68"/>
    <mergeCell ref="D72:E72"/>
    <mergeCell ref="C76:H76"/>
    <mergeCell ref="C82:H82"/>
    <mergeCell ref="C83:H83"/>
    <mergeCell ref="B84:H84"/>
  </mergeCells>
  <conditionalFormatting sqref="J4:K56">
    <cfRule type="expression" dxfId="3" priority="6">
      <formula>MAX(D4:H4)&gt;=5</formula>
    </cfRule>
  </conditionalFormatting>
  <conditionalFormatting sqref="I60">
    <cfRule type="expression" dxfId="2" priority="2">
      <formula>MAX(#REF!)&gt;=5</formula>
    </cfRule>
  </conditionalFormatting>
  <conditionalFormatting sqref="J57:K59">
    <cfRule type="expression" dxfId="1" priority="1">
      <formula>MAX(D57:H57)&gt;=5</formula>
    </cfRule>
  </conditionalFormatting>
  <pageMargins left="0.7" right="0.7" top="0.75" bottom="0.75" header="0.3" footer="0.3"/>
  <pageSetup paperSize="3" orientation="landscape"/>
  <headerFooter>
    <oddFooter>Page &amp;P&amp;R&amp;F</oddFooter>
  </headerFooter>
  <rowBreaks count="1" manualBreakCount="1">
    <brk id="73"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2"/>
  <sheetViews>
    <sheetView workbookViewId="0"/>
  </sheetViews>
  <sheetFormatPr defaultColWidth="8.85546875" defaultRowHeight="15" x14ac:dyDescent="0.25"/>
  <sheetData>
    <row r="1" spans="1:9" ht="20.25" x14ac:dyDescent="0.3">
      <c r="I1" s="318" t="s">
        <v>839</v>
      </c>
    </row>
    <row r="2" spans="1:9" x14ac:dyDescent="0.25">
      <c r="A2" s="322" t="s">
        <v>851</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506"/>
  <sheetViews>
    <sheetView topLeftCell="D355" workbookViewId="0"/>
  </sheetViews>
  <sheetFormatPr defaultColWidth="8.85546875" defaultRowHeight="15" x14ac:dyDescent="0.25"/>
  <cols>
    <col min="1" max="1" width="8.42578125" bestFit="1" customWidth="1"/>
    <col min="2" max="2" width="27" bestFit="1" customWidth="1"/>
    <col min="3" max="3" width="24.140625" bestFit="1" customWidth="1"/>
    <col min="4" max="4" width="40.7109375" bestFit="1" customWidth="1"/>
    <col min="5" max="5" width="58.42578125" customWidth="1"/>
    <col min="7" max="7" width="11.28515625" bestFit="1" customWidth="1"/>
    <col min="8" max="8" width="25.42578125" customWidth="1"/>
    <col min="12" max="12" width="37.28515625" customWidth="1"/>
    <col min="13" max="13" width="6.140625" customWidth="1"/>
    <col min="14" max="14" width="20.140625" customWidth="1"/>
    <col min="16" max="16" width="21.85546875" customWidth="1"/>
    <col min="17" max="17" width="25.7109375" customWidth="1"/>
    <col min="18" max="18" width="22.42578125" customWidth="1"/>
    <col min="22" max="22" width="89.140625" customWidth="1"/>
    <col min="25" max="25" width="11.5703125" bestFit="1" customWidth="1"/>
    <col min="26" max="26" width="12.7109375" bestFit="1" customWidth="1"/>
  </cols>
  <sheetData>
    <row r="1" spans="1:28" ht="20.25" x14ac:dyDescent="0.3">
      <c r="A1" t="s">
        <v>840</v>
      </c>
      <c r="E1" s="318" t="s">
        <v>824</v>
      </c>
    </row>
    <row r="2" spans="1:28" x14ac:dyDescent="0.25">
      <c r="A2" t="s">
        <v>222</v>
      </c>
      <c r="B2" t="s">
        <v>223</v>
      </c>
      <c r="C2" t="s">
        <v>224</v>
      </c>
      <c r="D2" t="s">
        <v>225</v>
      </c>
      <c r="E2" t="s">
        <v>226</v>
      </c>
      <c r="F2" t="s">
        <v>227</v>
      </c>
      <c r="G2" t="s">
        <v>228</v>
      </c>
      <c r="H2" t="s">
        <v>229</v>
      </c>
      <c r="I2" t="s">
        <v>230</v>
      </c>
      <c r="J2" t="s">
        <v>231</v>
      </c>
      <c r="K2" t="s">
        <v>232</v>
      </c>
      <c r="L2" t="s">
        <v>233</v>
      </c>
      <c r="M2" t="s">
        <v>234</v>
      </c>
      <c r="N2" t="s">
        <v>235</v>
      </c>
      <c r="O2" t="s">
        <v>236</v>
      </c>
      <c r="P2" t="s">
        <v>237</v>
      </c>
      <c r="Q2" t="s">
        <v>238</v>
      </c>
      <c r="R2" t="s">
        <v>239</v>
      </c>
      <c r="S2" t="s">
        <v>240</v>
      </c>
      <c r="T2" t="s">
        <v>241</v>
      </c>
      <c r="U2" t="s">
        <v>242</v>
      </c>
      <c r="V2" t="s">
        <v>243</v>
      </c>
      <c r="W2" t="s">
        <v>244</v>
      </c>
      <c r="X2" t="s">
        <v>245</v>
      </c>
      <c r="Y2" t="s">
        <v>246</v>
      </c>
      <c r="Z2" t="s">
        <v>247</v>
      </c>
      <c r="AA2" t="s">
        <v>248</v>
      </c>
      <c r="AB2" t="s">
        <v>249</v>
      </c>
    </row>
    <row r="3" spans="1:28" x14ac:dyDescent="0.25">
      <c r="A3">
        <v>229</v>
      </c>
      <c r="B3" t="s">
        <v>250</v>
      </c>
      <c r="C3" t="s">
        <v>251</v>
      </c>
      <c r="D3" t="s">
        <v>252</v>
      </c>
      <c r="E3" t="s">
        <v>253</v>
      </c>
      <c r="F3">
        <v>50328</v>
      </c>
      <c r="G3" t="s">
        <v>254</v>
      </c>
      <c r="H3" t="s">
        <v>255</v>
      </c>
      <c r="I3">
        <v>103</v>
      </c>
      <c r="J3">
        <v>0</v>
      </c>
      <c r="K3">
        <v>129</v>
      </c>
      <c r="L3" t="s">
        <v>256</v>
      </c>
      <c r="M3">
        <v>1</v>
      </c>
      <c r="N3" t="s">
        <v>257</v>
      </c>
      <c r="O3" t="s">
        <v>258</v>
      </c>
      <c r="P3" t="s">
        <v>259</v>
      </c>
      <c r="Q3" t="s">
        <v>260</v>
      </c>
      <c r="R3" t="s">
        <v>261</v>
      </c>
      <c r="U3" t="s">
        <v>262</v>
      </c>
      <c r="V3" t="s">
        <v>263</v>
      </c>
      <c r="W3" t="s">
        <v>264</v>
      </c>
      <c r="X3">
        <v>0</v>
      </c>
      <c r="AA3">
        <v>0</v>
      </c>
    </row>
    <row r="4" spans="1:28" x14ac:dyDescent="0.25">
      <c r="A4">
        <v>229</v>
      </c>
      <c r="B4" t="s">
        <v>250</v>
      </c>
      <c r="C4" t="s">
        <v>251</v>
      </c>
      <c r="D4" t="s">
        <v>252</v>
      </c>
      <c r="E4" t="s">
        <v>253</v>
      </c>
      <c r="F4" t="s">
        <v>265</v>
      </c>
      <c r="G4" t="s">
        <v>266</v>
      </c>
      <c r="H4" t="s">
        <v>267</v>
      </c>
      <c r="I4">
        <v>137</v>
      </c>
      <c r="J4">
        <v>0</v>
      </c>
      <c r="K4">
        <v>129</v>
      </c>
      <c r="L4" t="s">
        <v>256</v>
      </c>
      <c r="M4">
        <v>1</v>
      </c>
      <c r="N4" s="154">
        <v>130</v>
      </c>
      <c r="O4" t="s">
        <v>258</v>
      </c>
      <c r="P4" t="s">
        <v>268</v>
      </c>
      <c r="Q4" t="s">
        <v>252</v>
      </c>
      <c r="R4" t="s">
        <v>269</v>
      </c>
      <c r="T4">
        <v>3.3</v>
      </c>
      <c r="V4" t="s">
        <v>270</v>
      </c>
      <c r="W4" t="s">
        <v>271</v>
      </c>
      <c r="X4">
        <v>0</v>
      </c>
      <c r="AA4">
        <v>0</v>
      </c>
    </row>
    <row r="5" spans="1:28" x14ac:dyDescent="0.25">
      <c r="A5">
        <v>229</v>
      </c>
      <c r="B5" t="s">
        <v>250</v>
      </c>
      <c r="C5" t="s">
        <v>251</v>
      </c>
      <c r="D5" t="s">
        <v>252</v>
      </c>
      <c r="E5" t="s">
        <v>253</v>
      </c>
      <c r="F5">
        <v>218019</v>
      </c>
      <c r="G5" t="s">
        <v>272</v>
      </c>
      <c r="H5" t="s">
        <v>273</v>
      </c>
      <c r="I5">
        <v>153</v>
      </c>
      <c r="J5">
        <v>0</v>
      </c>
      <c r="K5">
        <v>129</v>
      </c>
      <c r="L5" t="s">
        <v>256</v>
      </c>
      <c r="M5">
        <v>1</v>
      </c>
      <c r="N5" s="154">
        <v>1.2E-5</v>
      </c>
      <c r="O5" t="s">
        <v>258</v>
      </c>
      <c r="P5" t="s">
        <v>268</v>
      </c>
      <c r="Q5" t="s">
        <v>252</v>
      </c>
      <c r="R5" t="s">
        <v>269</v>
      </c>
      <c r="U5" t="s">
        <v>274</v>
      </c>
      <c r="V5" t="s">
        <v>275</v>
      </c>
      <c r="W5" t="s">
        <v>264</v>
      </c>
      <c r="X5">
        <v>0</v>
      </c>
      <c r="AA5">
        <v>0</v>
      </c>
    </row>
    <row r="6" spans="1:28" x14ac:dyDescent="0.25">
      <c r="A6">
        <v>229</v>
      </c>
      <c r="B6" t="s">
        <v>250</v>
      </c>
      <c r="C6" t="s">
        <v>251</v>
      </c>
      <c r="D6" t="s">
        <v>252</v>
      </c>
      <c r="E6" t="s">
        <v>253</v>
      </c>
      <c r="F6">
        <v>100414</v>
      </c>
      <c r="G6" t="s">
        <v>276</v>
      </c>
      <c r="H6" t="s">
        <v>277</v>
      </c>
      <c r="I6">
        <v>197</v>
      </c>
      <c r="J6">
        <v>0</v>
      </c>
      <c r="K6">
        <v>129</v>
      </c>
      <c r="L6" t="s">
        <v>256</v>
      </c>
      <c r="M6">
        <v>1</v>
      </c>
      <c r="N6" s="154">
        <v>3.0699999999999998E-3</v>
      </c>
      <c r="O6" t="s">
        <v>258</v>
      </c>
      <c r="P6" t="s">
        <v>268</v>
      </c>
      <c r="Q6" t="s">
        <v>252</v>
      </c>
      <c r="R6" t="s">
        <v>269</v>
      </c>
      <c r="U6" t="s">
        <v>278</v>
      </c>
      <c r="V6" t="s">
        <v>275</v>
      </c>
      <c r="W6" t="s">
        <v>264</v>
      </c>
      <c r="X6">
        <v>0</v>
      </c>
      <c r="AA6">
        <v>0</v>
      </c>
    </row>
    <row r="7" spans="1:28" x14ac:dyDescent="0.25">
      <c r="A7">
        <v>229</v>
      </c>
      <c r="B7" t="s">
        <v>250</v>
      </c>
      <c r="C7" t="s">
        <v>251</v>
      </c>
      <c r="D7" t="s">
        <v>252</v>
      </c>
      <c r="E7" t="s">
        <v>253</v>
      </c>
      <c r="F7">
        <v>206440</v>
      </c>
      <c r="G7" t="s">
        <v>279</v>
      </c>
      <c r="H7" t="s">
        <v>280</v>
      </c>
      <c r="I7">
        <v>204</v>
      </c>
      <c r="J7">
        <v>0</v>
      </c>
      <c r="K7">
        <v>129</v>
      </c>
      <c r="L7" t="s">
        <v>256</v>
      </c>
      <c r="M7">
        <v>1</v>
      </c>
      <c r="N7" s="154">
        <v>1.3100000000000001E-4</v>
      </c>
      <c r="O7" t="s">
        <v>258</v>
      </c>
      <c r="P7" t="s">
        <v>268</v>
      </c>
      <c r="Q7" t="s">
        <v>252</v>
      </c>
      <c r="R7" t="s">
        <v>269</v>
      </c>
      <c r="U7" t="s">
        <v>274</v>
      </c>
      <c r="V7" t="s">
        <v>275</v>
      </c>
      <c r="W7" t="s">
        <v>264</v>
      </c>
      <c r="X7">
        <v>0</v>
      </c>
      <c r="AA7">
        <v>0</v>
      </c>
    </row>
    <row r="8" spans="1:28" x14ac:dyDescent="0.25">
      <c r="A8">
        <v>229</v>
      </c>
      <c r="B8" t="s">
        <v>250</v>
      </c>
      <c r="C8" t="s">
        <v>251</v>
      </c>
      <c r="D8" t="s">
        <v>252</v>
      </c>
      <c r="E8" t="s">
        <v>253</v>
      </c>
      <c r="F8">
        <v>50000</v>
      </c>
      <c r="G8" t="s">
        <v>281</v>
      </c>
      <c r="H8" t="s">
        <v>282</v>
      </c>
      <c r="I8">
        <v>210</v>
      </c>
      <c r="J8">
        <v>0</v>
      </c>
      <c r="K8">
        <v>129</v>
      </c>
      <c r="L8" t="s">
        <v>256</v>
      </c>
      <c r="M8">
        <v>1</v>
      </c>
      <c r="N8" s="154">
        <v>6.6299999999999998E-2</v>
      </c>
      <c r="O8" t="s">
        <v>258</v>
      </c>
      <c r="P8" t="s">
        <v>268</v>
      </c>
      <c r="Q8" t="s">
        <v>252</v>
      </c>
      <c r="R8" t="s">
        <v>269</v>
      </c>
      <c r="U8" t="s">
        <v>274</v>
      </c>
      <c r="V8" t="s">
        <v>275</v>
      </c>
      <c r="W8" t="s">
        <v>264</v>
      </c>
      <c r="X8">
        <v>0</v>
      </c>
      <c r="AA8">
        <v>0</v>
      </c>
    </row>
    <row r="9" spans="1:28" x14ac:dyDescent="0.25">
      <c r="A9">
        <v>229</v>
      </c>
      <c r="B9" t="s">
        <v>250</v>
      </c>
      <c r="C9" t="s">
        <v>251</v>
      </c>
      <c r="D9" t="s">
        <v>252</v>
      </c>
      <c r="E9" t="s">
        <v>253</v>
      </c>
      <c r="F9">
        <v>1330207</v>
      </c>
      <c r="G9" t="s">
        <v>283</v>
      </c>
      <c r="H9" t="s">
        <v>284</v>
      </c>
      <c r="I9">
        <v>246</v>
      </c>
      <c r="J9">
        <v>0</v>
      </c>
      <c r="K9">
        <v>129</v>
      </c>
      <c r="L9" t="s">
        <v>256</v>
      </c>
      <c r="M9">
        <v>1</v>
      </c>
      <c r="N9" s="154">
        <v>6.8399999999999997E-3</v>
      </c>
      <c r="O9" t="s">
        <v>258</v>
      </c>
      <c r="P9" t="s">
        <v>268</v>
      </c>
      <c r="Q9" t="s">
        <v>252</v>
      </c>
      <c r="R9" t="s">
        <v>269</v>
      </c>
      <c r="U9" t="s">
        <v>274</v>
      </c>
      <c r="V9" t="s">
        <v>275</v>
      </c>
      <c r="W9" t="s">
        <v>264</v>
      </c>
      <c r="X9">
        <v>0</v>
      </c>
      <c r="AA9">
        <v>0</v>
      </c>
    </row>
    <row r="10" spans="1:28" x14ac:dyDescent="0.25">
      <c r="A10">
        <v>229</v>
      </c>
      <c r="B10" t="s">
        <v>250</v>
      </c>
      <c r="C10" t="s">
        <v>251</v>
      </c>
      <c r="D10" t="s">
        <v>252</v>
      </c>
      <c r="E10" t="s">
        <v>253</v>
      </c>
      <c r="F10">
        <v>91203</v>
      </c>
      <c r="G10" t="s">
        <v>285</v>
      </c>
      <c r="H10" t="s">
        <v>286</v>
      </c>
      <c r="I10">
        <v>291</v>
      </c>
      <c r="J10">
        <v>0</v>
      </c>
      <c r="K10">
        <v>129</v>
      </c>
      <c r="L10" t="s">
        <v>256</v>
      </c>
      <c r="M10">
        <v>1</v>
      </c>
      <c r="N10" s="154">
        <v>1.29E-2</v>
      </c>
      <c r="O10" t="s">
        <v>258</v>
      </c>
      <c r="P10" t="s">
        <v>268</v>
      </c>
      <c r="Q10" t="s">
        <v>252</v>
      </c>
      <c r="R10" t="s">
        <v>269</v>
      </c>
      <c r="U10" t="s">
        <v>274</v>
      </c>
      <c r="V10" t="s">
        <v>275</v>
      </c>
      <c r="W10" t="s">
        <v>264</v>
      </c>
      <c r="X10">
        <v>0</v>
      </c>
      <c r="AA10">
        <v>0</v>
      </c>
    </row>
    <row r="11" spans="1:28" x14ac:dyDescent="0.25">
      <c r="A11">
        <v>229</v>
      </c>
      <c r="B11" t="s">
        <v>250</v>
      </c>
      <c r="C11" t="s">
        <v>251</v>
      </c>
      <c r="D11" t="s">
        <v>252</v>
      </c>
      <c r="E11" t="s">
        <v>253</v>
      </c>
      <c r="F11" t="s">
        <v>287</v>
      </c>
      <c r="H11" t="s">
        <v>288</v>
      </c>
      <c r="I11">
        <v>303</v>
      </c>
      <c r="J11">
        <v>0</v>
      </c>
      <c r="K11">
        <v>129</v>
      </c>
      <c r="L11" t="s">
        <v>256</v>
      </c>
      <c r="M11">
        <v>1</v>
      </c>
      <c r="N11" s="154">
        <v>604</v>
      </c>
      <c r="O11" t="s">
        <v>258</v>
      </c>
      <c r="P11" t="s">
        <v>268</v>
      </c>
      <c r="Q11" t="s">
        <v>252</v>
      </c>
      <c r="R11" t="s">
        <v>269</v>
      </c>
      <c r="T11">
        <v>3.3</v>
      </c>
      <c r="V11" t="s">
        <v>270</v>
      </c>
      <c r="W11" t="s">
        <v>271</v>
      </c>
      <c r="X11">
        <v>0</v>
      </c>
      <c r="AA11">
        <v>0</v>
      </c>
    </row>
    <row r="12" spans="1:28" x14ac:dyDescent="0.25">
      <c r="A12">
        <v>229</v>
      </c>
      <c r="B12" t="s">
        <v>250</v>
      </c>
      <c r="C12" t="s">
        <v>251</v>
      </c>
      <c r="D12" t="s">
        <v>252</v>
      </c>
      <c r="E12" t="s">
        <v>253</v>
      </c>
      <c r="F12" t="s">
        <v>289</v>
      </c>
      <c r="H12" t="s">
        <v>290</v>
      </c>
      <c r="I12">
        <v>334</v>
      </c>
      <c r="J12">
        <v>0</v>
      </c>
      <c r="K12">
        <v>129</v>
      </c>
      <c r="L12" t="s">
        <v>256</v>
      </c>
      <c r="M12">
        <v>1</v>
      </c>
      <c r="N12" s="154">
        <v>14</v>
      </c>
      <c r="O12" t="s">
        <v>258</v>
      </c>
      <c r="P12" t="s">
        <v>268</v>
      </c>
      <c r="Q12" t="s">
        <v>252</v>
      </c>
      <c r="R12" t="s">
        <v>269</v>
      </c>
      <c r="T12">
        <v>3.4</v>
      </c>
      <c r="V12" t="s">
        <v>291</v>
      </c>
      <c r="W12" t="s">
        <v>292</v>
      </c>
      <c r="X12">
        <v>0</v>
      </c>
      <c r="Y12" s="155">
        <v>38231</v>
      </c>
      <c r="AA12">
        <v>0</v>
      </c>
    </row>
    <row r="13" spans="1:28" x14ac:dyDescent="0.25">
      <c r="A13">
        <v>228</v>
      </c>
      <c r="B13" t="s">
        <v>250</v>
      </c>
      <c r="C13" t="s">
        <v>251</v>
      </c>
      <c r="D13" t="s">
        <v>252</v>
      </c>
      <c r="E13" t="s">
        <v>293</v>
      </c>
      <c r="F13" t="s">
        <v>294</v>
      </c>
      <c r="G13" t="s">
        <v>295</v>
      </c>
      <c r="H13" t="s">
        <v>296</v>
      </c>
      <c r="I13">
        <v>87</v>
      </c>
      <c r="J13">
        <v>107</v>
      </c>
      <c r="K13">
        <v>172</v>
      </c>
      <c r="L13" t="s">
        <v>297</v>
      </c>
      <c r="M13">
        <v>1</v>
      </c>
      <c r="N13" s="154">
        <v>2.9</v>
      </c>
      <c r="O13" t="s">
        <v>258</v>
      </c>
      <c r="P13" t="s">
        <v>268</v>
      </c>
      <c r="Q13" t="s">
        <v>252</v>
      </c>
      <c r="R13" t="s">
        <v>269</v>
      </c>
      <c r="V13" t="s">
        <v>298</v>
      </c>
      <c r="W13" t="s">
        <v>299</v>
      </c>
      <c r="X13">
        <v>0</v>
      </c>
      <c r="Y13" s="155">
        <v>36770</v>
      </c>
      <c r="AA13">
        <v>0</v>
      </c>
    </row>
    <row r="14" spans="1:28" x14ac:dyDescent="0.25">
      <c r="A14">
        <v>228</v>
      </c>
      <c r="B14" t="s">
        <v>250</v>
      </c>
      <c r="C14" t="s">
        <v>251</v>
      </c>
      <c r="D14" t="s">
        <v>252</v>
      </c>
      <c r="E14" t="s">
        <v>293</v>
      </c>
      <c r="F14" t="s">
        <v>294</v>
      </c>
      <c r="G14" t="s">
        <v>295</v>
      </c>
      <c r="H14" t="s">
        <v>296</v>
      </c>
      <c r="I14">
        <v>87</v>
      </c>
      <c r="J14">
        <v>139</v>
      </c>
      <c r="K14">
        <v>198</v>
      </c>
      <c r="L14" t="s">
        <v>300</v>
      </c>
      <c r="M14">
        <v>1</v>
      </c>
      <c r="N14" s="154">
        <v>1.4</v>
      </c>
      <c r="O14" t="s">
        <v>258</v>
      </c>
      <c r="P14" t="s">
        <v>268</v>
      </c>
      <c r="Q14" t="s">
        <v>252</v>
      </c>
      <c r="R14" t="s">
        <v>269</v>
      </c>
      <c r="V14" t="s">
        <v>298</v>
      </c>
      <c r="W14" t="s">
        <v>299</v>
      </c>
      <c r="X14">
        <v>0</v>
      </c>
      <c r="Y14" s="155">
        <v>36770</v>
      </c>
      <c r="AA14">
        <v>0</v>
      </c>
    </row>
    <row r="15" spans="1:28" x14ac:dyDescent="0.25">
      <c r="A15">
        <v>228</v>
      </c>
      <c r="B15" t="s">
        <v>250</v>
      </c>
      <c r="C15" t="s">
        <v>251</v>
      </c>
      <c r="D15" t="s">
        <v>252</v>
      </c>
      <c r="E15" t="s">
        <v>293</v>
      </c>
      <c r="F15">
        <v>7440382</v>
      </c>
      <c r="G15" t="s">
        <v>301</v>
      </c>
      <c r="H15" t="s">
        <v>302</v>
      </c>
      <c r="I15">
        <v>93</v>
      </c>
      <c r="J15">
        <v>0</v>
      </c>
      <c r="K15">
        <v>129</v>
      </c>
      <c r="L15" t="s">
        <v>256</v>
      </c>
      <c r="M15">
        <v>1</v>
      </c>
      <c r="N15" t="s">
        <v>303</v>
      </c>
      <c r="O15" t="s">
        <v>258</v>
      </c>
      <c r="P15" t="s">
        <v>259</v>
      </c>
      <c r="Q15" t="s">
        <v>304</v>
      </c>
      <c r="R15" t="s">
        <v>261</v>
      </c>
      <c r="T15">
        <v>3.1</v>
      </c>
      <c r="U15" t="s">
        <v>305</v>
      </c>
      <c r="V15" t="s">
        <v>306</v>
      </c>
      <c r="W15" t="s">
        <v>271</v>
      </c>
      <c r="X15">
        <v>0</v>
      </c>
      <c r="Y15" s="155">
        <v>36617</v>
      </c>
      <c r="AA15">
        <v>0</v>
      </c>
    </row>
    <row r="16" spans="1:28" x14ac:dyDescent="0.25">
      <c r="A16">
        <v>228</v>
      </c>
      <c r="B16" t="s">
        <v>250</v>
      </c>
      <c r="C16" t="s">
        <v>251</v>
      </c>
      <c r="D16" t="s">
        <v>252</v>
      </c>
      <c r="E16" t="s">
        <v>293</v>
      </c>
      <c r="F16">
        <v>71432</v>
      </c>
      <c r="G16" t="s">
        <v>307</v>
      </c>
      <c r="H16" t="s">
        <v>308</v>
      </c>
      <c r="I16">
        <v>98</v>
      </c>
      <c r="J16">
        <v>0</v>
      </c>
      <c r="K16">
        <v>129</v>
      </c>
      <c r="L16" t="s">
        <v>256</v>
      </c>
      <c r="M16">
        <v>1</v>
      </c>
      <c r="N16" s="154">
        <v>5.5000000000000002E-5</v>
      </c>
      <c r="O16" t="s">
        <v>258</v>
      </c>
      <c r="P16" t="s">
        <v>259</v>
      </c>
      <c r="Q16" t="s">
        <v>304</v>
      </c>
      <c r="R16" t="s">
        <v>261</v>
      </c>
      <c r="T16">
        <v>3.1</v>
      </c>
      <c r="U16" t="s">
        <v>305</v>
      </c>
      <c r="V16" t="s">
        <v>306</v>
      </c>
      <c r="W16" t="s">
        <v>299</v>
      </c>
      <c r="X16">
        <v>0</v>
      </c>
      <c r="Y16" s="155">
        <v>36617</v>
      </c>
      <c r="AA16">
        <v>0</v>
      </c>
    </row>
    <row r="17" spans="1:27" x14ac:dyDescent="0.25">
      <c r="A17">
        <v>228</v>
      </c>
      <c r="B17" t="s">
        <v>250</v>
      </c>
      <c r="C17" t="s">
        <v>251</v>
      </c>
      <c r="D17" t="s">
        <v>252</v>
      </c>
      <c r="E17" t="s">
        <v>293</v>
      </c>
      <c r="F17">
        <v>71432</v>
      </c>
      <c r="G17" t="s">
        <v>307</v>
      </c>
      <c r="H17" t="s">
        <v>308</v>
      </c>
      <c r="I17">
        <v>98</v>
      </c>
      <c r="J17">
        <v>21</v>
      </c>
      <c r="K17">
        <v>142</v>
      </c>
      <c r="L17" t="s">
        <v>309</v>
      </c>
      <c r="M17">
        <v>1</v>
      </c>
      <c r="N17" s="154">
        <v>9.1299999999999997E-5</v>
      </c>
      <c r="O17" t="s">
        <v>258</v>
      </c>
      <c r="P17" t="s">
        <v>259</v>
      </c>
      <c r="Q17" t="s">
        <v>260</v>
      </c>
      <c r="R17" t="s">
        <v>261</v>
      </c>
      <c r="U17" t="s">
        <v>310</v>
      </c>
      <c r="V17" t="s">
        <v>311</v>
      </c>
      <c r="W17" t="s">
        <v>264</v>
      </c>
      <c r="X17">
        <v>0</v>
      </c>
      <c r="AA17">
        <v>0</v>
      </c>
    </row>
    <row r="18" spans="1:27" x14ac:dyDescent="0.25">
      <c r="A18">
        <v>228</v>
      </c>
      <c r="B18" t="s">
        <v>250</v>
      </c>
      <c r="C18" t="s">
        <v>251</v>
      </c>
      <c r="D18" t="s">
        <v>252</v>
      </c>
      <c r="E18" t="s">
        <v>293</v>
      </c>
      <c r="F18">
        <v>7440417</v>
      </c>
      <c r="G18" t="s">
        <v>312</v>
      </c>
      <c r="H18" t="s">
        <v>313</v>
      </c>
      <c r="I18">
        <v>119</v>
      </c>
      <c r="J18">
        <v>0</v>
      </c>
      <c r="K18">
        <v>129</v>
      </c>
      <c r="L18" t="s">
        <v>256</v>
      </c>
      <c r="M18">
        <v>1</v>
      </c>
      <c r="N18" t="s">
        <v>314</v>
      </c>
      <c r="O18" t="s">
        <v>258</v>
      </c>
      <c r="P18" t="s">
        <v>259</v>
      </c>
      <c r="Q18" t="s">
        <v>304</v>
      </c>
      <c r="R18" t="s">
        <v>261</v>
      </c>
      <c r="T18">
        <v>3.1</v>
      </c>
      <c r="U18" t="s">
        <v>305</v>
      </c>
      <c r="V18" t="s">
        <v>306</v>
      </c>
      <c r="W18" t="s">
        <v>271</v>
      </c>
      <c r="X18">
        <v>0</v>
      </c>
      <c r="Y18" s="155">
        <v>36617</v>
      </c>
      <c r="AA18">
        <v>0</v>
      </c>
    </row>
    <row r="19" spans="1:27" x14ac:dyDescent="0.25">
      <c r="A19">
        <v>228</v>
      </c>
      <c r="B19" t="s">
        <v>250</v>
      </c>
      <c r="C19" t="s">
        <v>251</v>
      </c>
      <c r="D19" t="s">
        <v>252</v>
      </c>
      <c r="E19" t="s">
        <v>293</v>
      </c>
      <c r="F19">
        <v>106990</v>
      </c>
      <c r="G19" t="s">
        <v>315</v>
      </c>
      <c r="H19" t="s">
        <v>316</v>
      </c>
      <c r="I19">
        <v>25</v>
      </c>
      <c r="J19">
        <v>0</v>
      </c>
      <c r="K19">
        <v>129</v>
      </c>
      <c r="L19" t="s">
        <v>256</v>
      </c>
      <c r="M19">
        <v>1</v>
      </c>
      <c r="N19" t="s">
        <v>317</v>
      </c>
      <c r="O19" t="s">
        <v>258</v>
      </c>
      <c r="P19" t="s">
        <v>259</v>
      </c>
      <c r="Q19" t="s">
        <v>304</v>
      </c>
      <c r="R19" t="s">
        <v>261</v>
      </c>
      <c r="T19">
        <v>3.1</v>
      </c>
      <c r="U19" t="s">
        <v>305</v>
      </c>
      <c r="V19" t="s">
        <v>306</v>
      </c>
      <c r="W19" t="s">
        <v>271</v>
      </c>
      <c r="X19">
        <v>0</v>
      </c>
      <c r="Y19" s="155">
        <v>36617</v>
      </c>
      <c r="AA19">
        <v>0</v>
      </c>
    </row>
    <row r="20" spans="1:27" x14ac:dyDescent="0.25">
      <c r="A20">
        <v>228</v>
      </c>
      <c r="B20" t="s">
        <v>250</v>
      </c>
      <c r="C20" t="s">
        <v>251</v>
      </c>
      <c r="D20" t="s">
        <v>252</v>
      </c>
      <c r="E20" t="s">
        <v>293</v>
      </c>
      <c r="F20">
        <v>7440439</v>
      </c>
      <c r="G20" t="s">
        <v>318</v>
      </c>
      <c r="H20" t="s">
        <v>319</v>
      </c>
      <c r="I20">
        <v>130</v>
      </c>
      <c r="J20">
        <v>0</v>
      </c>
      <c r="K20">
        <v>129</v>
      </c>
      <c r="L20" t="s">
        <v>256</v>
      </c>
      <c r="M20">
        <v>1</v>
      </c>
      <c r="N20" s="154">
        <v>4.7999999999999998E-6</v>
      </c>
      <c r="O20" t="s">
        <v>258</v>
      </c>
      <c r="P20" t="s">
        <v>259</v>
      </c>
      <c r="Q20" t="s">
        <v>304</v>
      </c>
      <c r="R20" t="s">
        <v>261</v>
      </c>
      <c r="T20">
        <v>3.1</v>
      </c>
      <c r="U20" t="s">
        <v>305</v>
      </c>
      <c r="V20" t="s">
        <v>306</v>
      </c>
      <c r="W20" t="s">
        <v>271</v>
      </c>
      <c r="X20">
        <v>0</v>
      </c>
      <c r="Y20" s="155">
        <v>36617</v>
      </c>
      <c r="AA20">
        <v>0</v>
      </c>
    </row>
    <row r="21" spans="1:27" x14ac:dyDescent="0.25">
      <c r="A21">
        <v>228</v>
      </c>
      <c r="B21" t="s">
        <v>250</v>
      </c>
      <c r="C21" t="s">
        <v>251</v>
      </c>
      <c r="D21" t="s">
        <v>252</v>
      </c>
      <c r="E21" t="s">
        <v>293</v>
      </c>
      <c r="F21" t="s">
        <v>320</v>
      </c>
      <c r="G21" t="s">
        <v>321</v>
      </c>
      <c r="H21" t="s">
        <v>322</v>
      </c>
      <c r="I21">
        <v>136</v>
      </c>
      <c r="J21">
        <v>0</v>
      </c>
      <c r="K21">
        <v>129</v>
      </c>
      <c r="L21" t="s">
        <v>256</v>
      </c>
      <c r="M21">
        <v>1</v>
      </c>
      <c r="N21" s="154">
        <v>157</v>
      </c>
      <c r="O21" t="s">
        <v>258</v>
      </c>
      <c r="P21" t="s">
        <v>259</v>
      </c>
      <c r="Q21" t="s">
        <v>304</v>
      </c>
      <c r="R21" t="s">
        <v>261</v>
      </c>
      <c r="T21">
        <v>3.1</v>
      </c>
      <c r="U21" t="s">
        <v>305</v>
      </c>
      <c r="V21" t="s">
        <v>306</v>
      </c>
      <c r="W21" t="s">
        <v>323</v>
      </c>
      <c r="X21">
        <v>0</v>
      </c>
      <c r="Y21" s="155">
        <v>36617</v>
      </c>
      <c r="AA21">
        <v>0</v>
      </c>
    </row>
    <row r="22" spans="1:27" x14ac:dyDescent="0.25">
      <c r="A22">
        <v>228</v>
      </c>
      <c r="B22" t="s">
        <v>250</v>
      </c>
      <c r="C22" t="s">
        <v>251</v>
      </c>
      <c r="D22" t="s">
        <v>252</v>
      </c>
      <c r="E22" t="s">
        <v>293</v>
      </c>
      <c r="F22" t="s">
        <v>265</v>
      </c>
      <c r="G22" t="s">
        <v>266</v>
      </c>
      <c r="H22" t="s">
        <v>267</v>
      </c>
      <c r="I22">
        <v>137</v>
      </c>
      <c r="J22">
        <v>0</v>
      </c>
      <c r="K22">
        <v>129</v>
      </c>
      <c r="L22" t="s">
        <v>256</v>
      </c>
      <c r="M22">
        <v>1</v>
      </c>
      <c r="N22" s="154">
        <v>3.3E-3</v>
      </c>
      <c r="O22" t="s">
        <v>258</v>
      </c>
      <c r="P22" t="s">
        <v>259</v>
      </c>
      <c r="Q22" t="s">
        <v>304</v>
      </c>
      <c r="R22" t="s">
        <v>261</v>
      </c>
      <c r="T22">
        <v>3.1</v>
      </c>
      <c r="U22" t="s">
        <v>305</v>
      </c>
      <c r="V22" t="s">
        <v>306</v>
      </c>
      <c r="W22" t="s">
        <v>299</v>
      </c>
      <c r="X22">
        <v>0</v>
      </c>
      <c r="Y22" s="155">
        <v>36617</v>
      </c>
      <c r="AA22">
        <v>0</v>
      </c>
    </row>
    <row r="23" spans="1:27" x14ac:dyDescent="0.25">
      <c r="A23">
        <v>228</v>
      </c>
      <c r="B23" t="s">
        <v>250</v>
      </c>
      <c r="C23" t="s">
        <v>251</v>
      </c>
      <c r="D23" t="s">
        <v>252</v>
      </c>
      <c r="E23" t="s">
        <v>293</v>
      </c>
      <c r="F23" t="s">
        <v>265</v>
      </c>
      <c r="G23" t="s">
        <v>266</v>
      </c>
      <c r="H23" t="s">
        <v>267</v>
      </c>
      <c r="I23">
        <v>137</v>
      </c>
      <c r="J23">
        <v>28</v>
      </c>
      <c r="K23">
        <v>145</v>
      </c>
      <c r="L23" t="s">
        <v>324</v>
      </c>
      <c r="M23">
        <v>1</v>
      </c>
      <c r="N23" s="154">
        <v>7.5999999999999998E-2</v>
      </c>
      <c r="O23" t="s">
        <v>258</v>
      </c>
      <c r="P23" t="s">
        <v>259</v>
      </c>
      <c r="Q23" t="s">
        <v>304</v>
      </c>
      <c r="R23" t="s">
        <v>261</v>
      </c>
      <c r="T23">
        <v>3.1</v>
      </c>
      <c r="U23" t="s">
        <v>305</v>
      </c>
      <c r="V23" t="s">
        <v>306</v>
      </c>
      <c r="W23" t="s">
        <v>299</v>
      </c>
      <c r="X23">
        <v>0</v>
      </c>
      <c r="Y23" s="155">
        <v>36617</v>
      </c>
      <c r="AA23">
        <v>0</v>
      </c>
    </row>
    <row r="24" spans="1:27" x14ac:dyDescent="0.25">
      <c r="A24">
        <v>228</v>
      </c>
      <c r="B24" t="s">
        <v>250</v>
      </c>
      <c r="C24" t="s">
        <v>251</v>
      </c>
      <c r="D24" t="s">
        <v>252</v>
      </c>
      <c r="E24" t="s">
        <v>293</v>
      </c>
      <c r="F24">
        <v>7440473</v>
      </c>
      <c r="G24" t="s">
        <v>325</v>
      </c>
      <c r="H24" t="s">
        <v>326</v>
      </c>
      <c r="I24">
        <v>149</v>
      </c>
      <c r="J24">
        <v>0</v>
      </c>
      <c r="K24">
        <v>129</v>
      </c>
      <c r="L24" t="s">
        <v>256</v>
      </c>
      <c r="M24">
        <v>1</v>
      </c>
      <c r="N24" s="154">
        <v>1.1E-5</v>
      </c>
      <c r="O24" t="s">
        <v>258</v>
      </c>
      <c r="P24" t="s">
        <v>259</v>
      </c>
      <c r="Q24" t="s">
        <v>304</v>
      </c>
      <c r="R24" t="s">
        <v>261</v>
      </c>
      <c r="T24">
        <v>3.1</v>
      </c>
      <c r="U24" t="s">
        <v>305</v>
      </c>
      <c r="V24" t="s">
        <v>306</v>
      </c>
      <c r="W24" t="s">
        <v>271</v>
      </c>
      <c r="X24">
        <v>0</v>
      </c>
      <c r="Y24" s="155">
        <v>36617</v>
      </c>
      <c r="AA24">
        <v>0</v>
      </c>
    </row>
    <row r="25" spans="1:27" x14ac:dyDescent="0.25">
      <c r="A25">
        <v>228</v>
      </c>
      <c r="B25" t="s">
        <v>250</v>
      </c>
      <c r="C25" t="s">
        <v>251</v>
      </c>
      <c r="D25" t="s">
        <v>252</v>
      </c>
      <c r="E25" t="s">
        <v>293</v>
      </c>
      <c r="F25">
        <v>50000</v>
      </c>
      <c r="G25" t="s">
        <v>281</v>
      </c>
      <c r="H25" t="s">
        <v>282</v>
      </c>
      <c r="I25">
        <v>210</v>
      </c>
      <c r="J25">
        <v>0</v>
      </c>
      <c r="K25">
        <v>129</v>
      </c>
      <c r="L25" t="s">
        <v>256</v>
      </c>
      <c r="M25">
        <v>1</v>
      </c>
      <c r="N25" s="154">
        <v>2.7999999999999998E-4</v>
      </c>
      <c r="O25" t="s">
        <v>258</v>
      </c>
      <c r="P25" t="s">
        <v>259</v>
      </c>
      <c r="Q25" t="s">
        <v>304</v>
      </c>
      <c r="R25" t="s">
        <v>261</v>
      </c>
      <c r="T25">
        <v>3.1</v>
      </c>
      <c r="U25" t="s">
        <v>305</v>
      </c>
      <c r="V25" t="s">
        <v>306</v>
      </c>
      <c r="W25" t="s">
        <v>292</v>
      </c>
      <c r="X25">
        <v>0</v>
      </c>
      <c r="Y25" s="155">
        <v>36617</v>
      </c>
      <c r="AA25">
        <v>0</v>
      </c>
    </row>
    <row r="26" spans="1:27" x14ac:dyDescent="0.25">
      <c r="A26">
        <v>228</v>
      </c>
      <c r="B26" t="s">
        <v>250</v>
      </c>
      <c r="C26" t="s">
        <v>251</v>
      </c>
      <c r="D26" t="s">
        <v>252</v>
      </c>
      <c r="E26" t="s">
        <v>293</v>
      </c>
      <c r="F26">
        <v>50000</v>
      </c>
      <c r="G26" t="s">
        <v>281</v>
      </c>
      <c r="H26" t="s">
        <v>282</v>
      </c>
      <c r="I26">
        <v>210</v>
      </c>
      <c r="J26">
        <v>21</v>
      </c>
      <c r="K26">
        <v>142</v>
      </c>
      <c r="L26" t="s">
        <v>309</v>
      </c>
      <c r="M26">
        <v>1</v>
      </c>
      <c r="N26" s="154">
        <v>1.01E-3</v>
      </c>
      <c r="O26" t="s">
        <v>258</v>
      </c>
      <c r="P26" t="s">
        <v>259</v>
      </c>
      <c r="Q26" t="s">
        <v>260</v>
      </c>
      <c r="R26" t="s">
        <v>261</v>
      </c>
      <c r="U26" t="s">
        <v>310</v>
      </c>
      <c r="V26" t="s">
        <v>311</v>
      </c>
      <c r="W26" t="s">
        <v>264</v>
      </c>
      <c r="X26">
        <v>0</v>
      </c>
      <c r="AA26">
        <v>0</v>
      </c>
    </row>
    <row r="27" spans="1:27" x14ac:dyDescent="0.25">
      <c r="A27">
        <v>228</v>
      </c>
      <c r="B27" t="s">
        <v>250</v>
      </c>
      <c r="C27" t="s">
        <v>251</v>
      </c>
      <c r="D27" t="s">
        <v>252</v>
      </c>
      <c r="E27" t="s">
        <v>293</v>
      </c>
      <c r="F27">
        <v>7439921</v>
      </c>
      <c r="G27" t="s">
        <v>327</v>
      </c>
      <c r="H27" t="s">
        <v>328</v>
      </c>
      <c r="I27">
        <v>250</v>
      </c>
      <c r="J27">
        <v>0</v>
      </c>
      <c r="K27">
        <v>129</v>
      </c>
      <c r="L27" t="s">
        <v>256</v>
      </c>
      <c r="M27">
        <v>1</v>
      </c>
      <c r="N27" s="154">
        <v>1.4E-5</v>
      </c>
      <c r="O27" t="s">
        <v>258</v>
      </c>
      <c r="P27" t="s">
        <v>259</v>
      </c>
      <c r="Q27" t="s">
        <v>304</v>
      </c>
      <c r="R27" t="s">
        <v>261</v>
      </c>
      <c r="T27">
        <v>3.1</v>
      </c>
      <c r="U27" t="s">
        <v>305</v>
      </c>
      <c r="V27" t="s">
        <v>306</v>
      </c>
      <c r="W27" t="s">
        <v>299</v>
      </c>
      <c r="X27">
        <v>0</v>
      </c>
      <c r="Y27" s="155">
        <v>36617</v>
      </c>
      <c r="AA27">
        <v>0</v>
      </c>
    </row>
    <row r="28" spans="1:27" x14ac:dyDescent="0.25">
      <c r="A28">
        <v>228</v>
      </c>
      <c r="B28" t="s">
        <v>250</v>
      </c>
      <c r="C28" t="s">
        <v>251</v>
      </c>
      <c r="D28" t="s">
        <v>252</v>
      </c>
      <c r="E28" t="s">
        <v>293</v>
      </c>
      <c r="F28">
        <v>7439965</v>
      </c>
      <c r="G28" t="s">
        <v>329</v>
      </c>
      <c r="H28" t="s">
        <v>330</v>
      </c>
      <c r="I28">
        <v>257</v>
      </c>
      <c r="J28">
        <v>0</v>
      </c>
      <c r="K28">
        <v>129</v>
      </c>
      <c r="L28" t="s">
        <v>256</v>
      </c>
      <c r="M28">
        <v>1</v>
      </c>
      <c r="N28" s="154">
        <v>7.9000000000000001E-4</v>
      </c>
      <c r="O28" t="s">
        <v>258</v>
      </c>
      <c r="P28" t="s">
        <v>259</v>
      </c>
      <c r="Q28" t="s">
        <v>304</v>
      </c>
      <c r="R28" t="s">
        <v>261</v>
      </c>
      <c r="T28">
        <v>3.1</v>
      </c>
      <c r="U28" t="s">
        <v>305</v>
      </c>
      <c r="V28" t="s">
        <v>306</v>
      </c>
      <c r="W28" t="s">
        <v>271</v>
      </c>
      <c r="X28">
        <v>0</v>
      </c>
      <c r="Y28" s="155">
        <v>36617</v>
      </c>
      <c r="AA28">
        <v>0</v>
      </c>
    </row>
    <row r="29" spans="1:27" x14ac:dyDescent="0.25">
      <c r="A29">
        <v>228</v>
      </c>
      <c r="B29" t="s">
        <v>250</v>
      </c>
      <c r="C29" t="s">
        <v>251</v>
      </c>
      <c r="D29" t="s">
        <v>252</v>
      </c>
      <c r="E29" t="s">
        <v>293</v>
      </c>
      <c r="F29">
        <v>7439976</v>
      </c>
      <c r="G29" t="s">
        <v>331</v>
      </c>
      <c r="H29" t="s">
        <v>332</v>
      </c>
      <c r="I29">
        <v>260</v>
      </c>
      <c r="J29">
        <v>0</v>
      </c>
      <c r="K29">
        <v>129</v>
      </c>
      <c r="L29" t="s">
        <v>256</v>
      </c>
      <c r="M29">
        <v>1</v>
      </c>
      <c r="N29" s="154">
        <v>1.1999999999999999E-6</v>
      </c>
      <c r="O29" t="s">
        <v>258</v>
      </c>
      <c r="P29" t="s">
        <v>259</v>
      </c>
      <c r="Q29" t="s">
        <v>304</v>
      </c>
      <c r="R29" t="s">
        <v>261</v>
      </c>
      <c r="T29">
        <v>3.1</v>
      </c>
      <c r="U29" t="s">
        <v>305</v>
      </c>
      <c r="V29" t="s">
        <v>306</v>
      </c>
      <c r="W29" t="s">
        <v>271</v>
      </c>
      <c r="X29">
        <v>0</v>
      </c>
      <c r="Y29" s="155">
        <v>36617</v>
      </c>
      <c r="AA29">
        <v>0</v>
      </c>
    </row>
    <row r="30" spans="1:27" x14ac:dyDescent="0.25">
      <c r="A30">
        <v>228</v>
      </c>
      <c r="B30" t="s">
        <v>250</v>
      </c>
      <c r="C30" t="s">
        <v>251</v>
      </c>
      <c r="D30" t="s">
        <v>252</v>
      </c>
      <c r="E30" t="s">
        <v>293</v>
      </c>
      <c r="F30">
        <v>91203</v>
      </c>
      <c r="G30" t="s">
        <v>285</v>
      </c>
      <c r="H30" t="s">
        <v>286</v>
      </c>
      <c r="I30">
        <v>291</v>
      </c>
      <c r="J30">
        <v>0</v>
      </c>
      <c r="K30">
        <v>129</v>
      </c>
      <c r="L30" t="s">
        <v>256</v>
      </c>
      <c r="M30">
        <v>1</v>
      </c>
      <c r="N30" s="154">
        <v>3.4999999999999997E-5</v>
      </c>
      <c r="O30" t="s">
        <v>258</v>
      </c>
      <c r="P30" t="s">
        <v>259</v>
      </c>
      <c r="Q30" t="s">
        <v>304</v>
      </c>
      <c r="R30" t="s">
        <v>261</v>
      </c>
      <c r="T30">
        <v>3.1</v>
      </c>
      <c r="U30" t="s">
        <v>305</v>
      </c>
      <c r="V30" t="s">
        <v>306</v>
      </c>
      <c r="W30" t="s">
        <v>299</v>
      </c>
      <c r="X30">
        <v>0</v>
      </c>
      <c r="Y30" s="155">
        <v>36617</v>
      </c>
      <c r="AA30">
        <v>0</v>
      </c>
    </row>
    <row r="31" spans="1:27" x14ac:dyDescent="0.25">
      <c r="A31">
        <v>228</v>
      </c>
      <c r="B31" t="s">
        <v>250</v>
      </c>
      <c r="C31" t="s">
        <v>251</v>
      </c>
      <c r="D31" t="s">
        <v>252</v>
      </c>
      <c r="E31" t="s">
        <v>293</v>
      </c>
      <c r="F31">
        <v>7440020</v>
      </c>
      <c r="G31" t="s">
        <v>333</v>
      </c>
      <c r="H31" t="s">
        <v>334</v>
      </c>
      <c r="I31">
        <v>296</v>
      </c>
      <c r="J31">
        <v>0</v>
      </c>
      <c r="K31">
        <v>129</v>
      </c>
      <c r="L31" t="s">
        <v>256</v>
      </c>
      <c r="M31">
        <v>1</v>
      </c>
      <c r="N31" t="s">
        <v>335</v>
      </c>
      <c r="O31" t="s">
        <v>258</v>
      </c>
      <c r="P31" t="s">
        <v>259</v>
      </c>
      <c r="Q31" t="s">
        <v>304</v>
      </c>
      <c r="R31" t="s">
        <v>261</v>
      </c>
      <c r="T31">
        <v>3.1</v>
      </c>
      <c r="U31" t="s">
        <v>305</v>
      </c>
      <c r="V31" t="s">
        <v>306</v>
      </c>
      <c r="W31" t="s">
        <v>271</v>
      </c>
      <c r="X31">
        <v>0</v>
      </c>
      <c r="Y31" s="155">
        <v>36617</v>
      </c>
      <c r="AA31">
        <v>0</v>
      </c>
    </row>
    <row r="32" spans="1:27" x14ac:dyDescent="0.25">
      <c r="A32">
        <v>228</v>
      </c>
      <c r="B32" t="s">
        <v>250</v>
      </c>
      <c r="C32" t="s">
        <v>251</v>
      </c>
      <c r="D32" t="s">
        <v>252</v>
      </c>
      <c r="E32" t="s">
        <v>293</v>
      </c>
      <c r="F32" t="s">
        <v>287</v>
      </c>
      <c r="H32" t="s">
        <v>288</v>
      </c>
      <c r="I32">
        <v>303</v>
      </c>
      <c r="J32">
        <v>0</v>
      </c>
      <c r="K32">
        <v>129</v>
      </c>
      <c r="L32" t="s">
        <v>256</v>
      </c>
      <c r="M32">
        <v>1</v>
      </c>
      <c r="N32" s="154">
        <v>0.88</v>
      </c>
      <c r="O32" t="s">
        <v>258</v>
      </c>
      <c r="P32" t="s">
        <v>259</v>
      </c>
      <c r="Q32" t="s">
        <v>304</v>
      </c>
      <c r="R32" t="s">
        <v>261</v>
      </c>
      <c r="T32">
        <v>3.1</v>
      </c>
      <c r="U32" t="s">
        <v>305</v>
      </c>
      <c r="V32" t="s">
        <v>306</v>
      </c>
      <c r="W32" t="s">
        <v>299</v>
      </c>
      <c r="X32">
        <v>0</v>
      </c>
      <c r="Y32" s="155">
        <v>36617</v>
      </c>
      <c r="AA32">
        <v>0</v>
      </c>
    </row>
    <row r="33" spans="1:27" x14ac:dyDescent="0.25">
      <c r="A33">
        <v>228</v>
      </c>
      <c r="B33" t="s">
        <v>250</v>
      </c>
      <c r="C33" t="s">
        <v>251</v>
      </c>
      <c r="D33" t="s">
        <v>252</v>
      </c>
      <c r="E33" t="s">
        <v>293</v>
      </c>
      <c r="F33" t="s">
        <v>287</v>
      </c>
      <c r="H33" t="s">
        <v>288</v>
      </c>
      <c r="I33">
        <v>303</v>
      </c>
      <c r="J33">
        <v>28</v>
      </c>
      <c r="K33">
        <v>145</v>
      </c>
      <c r="L33" t="s">
        <v>324</v>
      </c>
      <c r="M33">
        <v>1</v>
      </c>
      <c r="N33" s="154">
        <v>0.24</v>
      </c>
      <c r="O33" t="s">
        <v>258</v>
      </c>
      <c r="P33" t="s">
        <v>259</v>
      </c>
      <c r="Q33" t="s">
        <v>304</v>
      </c>
      <c r="R33" t="s">
        <v>261</v>
      </c>
      <c r="T33">
        <v>3.1</v>
      </c>
      <c r="U33" t="s">
        <v>336</v>
      </c>
      <c r="V33" t="s">
        <v>306</v>
      </c>
      <c r="W33" t="s">
        <v>292</v>
      </c>
      <c r="X33">
        <v>0</v>
      </c>
      <c r="Y33" s="155">
        <v>36617</v>
      </c>
      <c r="AA33">
        <v>0</v>
      </c>
    </row>
    <row r="34" spans="1:27" x14ac:dyDescent="0.25">
      <c r="A34">
        <v>228</v>
      </c>
      <c r="B34" t="s">
        <v>250</v>
      </c>
      <c r="C34" t="s">
        <v>251</v>
      </c>
      <c r="D34" t="s">
        <v>252</v>
      </c>
      <c r="E34" t="s">
        <v>293</v>
      </c>
      <c r="F34" t="s">
        <v>337</v>
      </c>
      <c r="H34" t="s">
        <v>338</v>
      </c>
      <c r="I34">
        <v>330</v>
      </c>
      <c r="J34">
        <v>28</v>
      </c>
      <c r="K34">
        <v>145</v>
      </c>
      <c r="L34" t="s">
        <v>324</v>
      </c>
      <c r="M34">
        <v>1</v>
      </c>
      <c r="N34" s="154">
        <v>7.1999999999999998E-3</v>
      </c>
      <c r="O34" t="s">
        <v>258</v>
      </c>
      <c r="P34" t="s">
        <v>259</v>
      </c>
      <c r="Q34" t="s">
        <v>304</v>
      </c>
      <c r="R34" t="s">
        <v>261</v>
      </c>
      <c r="T34">
        <v>3.1</v>
      </c>
      <c r="U34" t="s">
        <v>305</v>
      </c>
      <c r="V34" t="s">
        <v>306</v>
      </c>
      <c r="W34" t="s">
        <v>299</v>
      </c>
      <c r="X34">
        <v>0</v>
      </c>
      <c r="Y34" s="155">
        <v>36617</v>
      </c>
      <c r="AA34">
        <v>0</v>
      </c>
    </row>
    <row r="35" spans="1:27" x14ac:dyDescent="0.25">
      <c r="A35">
        <v>228</v>
      </c>
      <c r="B35" t="s">
        <v>250</v>
      </c>
      <c r="C35" t="s">
        <v>251</v>
      </c>
      <c r="D35" t="s">
        <v>252</v>
      </c>
      <c r="E35" t="s">
        <v>293</v>
      </c>
      <c r="F35" t="s">
        <v>289</v>
      </c>
      <c r="H35" t="s">
        <v>290</v>
      </c>
      <c r="I35">
        <v>334</v>
      </c>
      <c r="J35">
        <v>28</v>
      </c>
      <c r="K35">
        <v>145</v>
      </c>
      <c r="L35" t="s">
        <v>324</v>
      </c>
      <c r="M35">
        <v>1</v>
      </c>
      <c r="N35" s="154">
        <v>4.3E-3</v>
      </c>
      <c r="O35" t="s">
        <v>258</v>
      </c>
      <c r="P35" t="s">
        <v>259</v>
      </c>
      <c r="Q35" t="s">
        <v>304</v>
      </c>
      <c r="R35" t="s">
        <v>261</v>
      </c>
      <c r="T35">
        <v>3.1</v>
      </c>
      <c r="U35" t="s">
        <v>305</v>
      </c>
      <c r="V35" t="s">
        <v>306</v>
      </c>
      <c r="W35" t="s">
        <v>299</v>
      </c>
      <c r="X35">
        <v>0</v>
      </c>
      <c r="Y35" s="155">
        <v>36617</v>
      </c>
      <c r="AA35">
        <v>0</v>
      </c>
    </row>
    <row r="36" spans="1:27" x14ac:dyDescent="0.25">
      <c r="A36">
        <v>228</v>
      </c>
      <c r="B36" t="s">
        <v>250</v>
      </c>
      <c r="C36" t="s">
        <v>251</v>
      </c>
      <c r="D36" t="s">
        <v>252</v>
      </c>
      <c r="E36" t="s">
        <v>293</v>
      </c>
      <c r="F36" t="s">
        <v>339</v>
      </c>
      <c r="H36" t="s">
        <v>340</v>
      </c>
      <c r="I36">
        <v>336</v>
      </c>
      <c r="J36">
        <v>28</v>
      </c>
      <c r="K36">
        <v>145</v>
      </c>
      <c r="L36" t="s">
        <v>324</v>
      </c>
      <c r="M36">
        <v>1</v>
      </c>
      <c r="N36" s="154">
        <v>1.2E-2</v>
      </c>
      <c r="O36" t="s">
        <v>258</v>
      </c>
      <c r="P36" t="s">
        <v>259</v>
      </c>
      <c r="Q36" t="s">
        <v>304</v>
      </c>
      <c r="R36" t="s">
        <v>261</v>
      </c>
      <c r="T36">
        <v>3.1</v>
      </c>
      <c r="U36" t="s">
        <v>305</v>
      </c>
      <c r="V36" t="s">
        <v>306</v>
      </c>
      <c r="W36" t="s">
        <v>299</v>
      </c>
      <c r="X36">
        <v>0</v>
      </c>
      <c r="Y36" s="155">
        <v>36617</v>
      </c>
      <c r="AA36">
        <v>0</v>
      </c>
    </row>
    <row r="37" spans="1:27" x14ac:dyDescent="0.25">
      <c r="A37">
        <v>228</v>
      </c>
      <c r="B37" t="s">
        <v>250</v>
      </c>
      <c r="C37" t="s">
        <v>251</v>
      </c>
      <c r="D37" t="s">
        <v>252</v>
      </c>
      <c r="E37" t="s">
        <v>293</v>
      </c>
      <c r="F37" t="s">
        <v>341</v>
      </c>
      <c r="H37" t="s">
        <v>342</v>
      </c>
      <c r="I37">
        <v>338</v>
      </c>
      <c r="J37">
        <v>28</v>
      </c>
      <c r="K37">
        <v>145</v>
      </c>
      <c r="L37" t="s">
        <v>324</v>
      </c>
      <c r="M37">
        <v>1</v>
      </c>
      <c r="N37" s="154">
        <v>4.13E-3</v>
      </c>
      <c r="O37" t="s">
        <v>258</v>
      </c>
      <c r="P37" t="s">
        <v>259</v>
      </c>
      <c r="Q37" t="s">
        <v>304</v>
      </c>
      <c r="R37" t="s">
        <v>261</v>
      </c>
      <c r="U37" t="s">
        <v>343</v>
      </c>
      <c r="V37" t="s">
        <v>344</v>
      </c>
      <c r="W37" t="s">
        <v>264</v>
      </c>
      <c r="X37">
        <v>0</v>
      </c>
      <c r="Y37" s="155">
        <v>38018</v>
      </c>
      <c r="AA37">
        <v>0</v>
      </c>
    </row>
    <row r="38" spans="1:27" x14ac:dyDescent="0.25">
      <c r="A38">
        <v>228</v>
      </c>
      <c r="B38" t="s">
        <v>250</v>
      </c>
      <c r="C38" t="s">
        <v>251</v>
      </c>
      <c r="D38" t="s">
        <v>252</v>
      </c>
      <c r="E38" t="s">
        <v>293</v>
      </c>
      <c r="F38" t="s">
        <v>345</v>
      </c>
      <c r="H38" t="s">
        <v>346</v>
      </c>
      <c r="I38">
        <v>339</v>
      </c>
      <c r="J38">
        <v>28</v>
      </c>
      <c r="K38">
        <v>145</v>
      </c>
      <c r="L38" t="s">
        <v>324</v>
      </c>
      <c r="M38">
        <v>1</v>
      </c>
      <c r="N38" s="154">
        <v>1.133E-2</v>
      </c>
      <c r="O38" t="s">
        <v>258</v>
      </c>
      <c r="P38" t="s">
        <v>259</v>
      </c>
      <c r="Q38" t="s">
        <v>304</v>
      </c>
      <c r="R38" t="s">
        <v>261</v>
      </c>
      <c r="U38" t="s">
        <v>347</v>
      </c>
      <c r="V38" t="s">
        <v>348</v>
      </c>
      <c r="W38" t="s">
        <v>264</v>
      </c>
      <c r="X38">
        <v>0</v>
      </c>
      <c r="Y38" s="155">
        <v>38018</v>
      </c>
      <c r="AA38">
        <v>0</v>
      </c>
    </row>
    <row r="39" spans="1:27" x14ac:dyDescent="0.25">
      <c r="A39">
        <v>228</v>
      </c>
      <c r="B39" t="s">
        <v>250</v>
      </c>
      <c r="C39" t="s">
        <v>251</v>
      </c>
      <c r="D39" t="s">
        <v>252</v>
      </c>
      <c r="E39" t="s">
        <v>293</v>
      </c>
      <c r="F39" t="s">
        <v>349</v>
      </c>
      <c r="H39" t="s">
        <v>350</v>
      </c>
      <c r="I39">
        <v>340</v>
      </c>
      <c r="J39">
        <v>28</v>
      </c>
      <c r="K39">
        <v>145</v>
      </c>
      <c r="L39" t="s">
        <v>324</v>
      </c>
      <c r="M39">
        <v>1</v>
      </c>
      <c r="N39" s="154">
        <v>3.8700000000000002E-3</v>
      </c>
      <c r="O39" t="s">
        <v>258</v>
      </c>
      <c r="P39" t="s">
        <v>259</v>
      </c>
      <c r="Q39" t="s">
        <v>304</v>
      </c>
      <c r="R39" t="s">
        <v>261</v>
      </c>
      <c r="U39" t="s">
        <v>351</v>
      </c>
      <c r="V39" t="s">
        <v>344</v>
      </c>
      <c r="W39" t="s">
        <v>264</v>
      </c>
      <c r="X39">
        <v>0</v>
      </c>
      <c r="Y39" s="155">
        <v>38018</v>
      </c>
      <c r="AA39">
        <v>0</v>
      </c>
    </row>
    <row r="40" spans="1:27" x14ac:dyDescent="0.25">
      <c r="A40">
        <v>228</v>
      </c>
      <c r="B40" t="s">
        <v>250</v>
      </c>
      <c r="C40" t="s">
        <v>251</v>
      </c>
      <c r="D40" t="s">
        <v>252</v>
      </c>
      <c r="E40" t="s">
        <v>293</v>
      </c>
      <c r="F40" t="s">
        <v>352</v>
      </c>
      <c r="H40" t="s">
        <v>353</v>
      </c>
      <c r="I40">
        <v>341</v>
      </c>
      <c r="J40">
        <v>28</v>
      </c>
      <c r="K40">
        <v>145</v>
      </c>
      <c r="L40" t="s">
        <v>324</v>
      </c>
      <c r="M40">
        <v>1</v>
      </c>
      <c r="N40" s="154">
        <v>1.107E-2</v>
      </c>
      <c r="O40" t="s">
        <v>258</v>
      </c>
      <c r="P40" t="s">
        <v>259</v>
      </c>
      <c r="Q40" t="s">
        <v>304</v>
      </c>
      <c r="R40" t="s">
        <v>261</v>
      </c>
      <c r="U40" t="s">
        <v>354</v>
      </c>
      <c r="V40" t="s">
        <v>348</v>
      </c>
      <c r="W40" t="s">
        <v>264</v>
      </c>
      <c r="X40">
        <v>0</v>
      </c>
      <c r="Y40" s="155">
        <v>38018</v>
      </c>
      <c r="AA40">
        <v>0</v>
      </c>
    </row>
    <row r="41" spans="1:27" x14ac:dyDescent="0.25">
      <c r="A41">
        <v>228</v>
      </c>
      <c r="B41" t="s">
        <v>250</v>
      </c>
      <c r="C41" t="s">
        <v>251</v>
      </c>
      <c r="D41" t="s">
        <v>252</v>
      </c>
      <c r="E41" t="s">
        <v>293</v>
      </c>
      <c r="F41">
        <v>40</v>
      </c>
      <c r="H41" t="s">
        <v>355</v>
      </c>
      <c r="I41">
        <v>347</v>
      </c>
      <c r="J41">
        <v>0</v>
      </c>
      <c r="K41">
        <v>129</v>
      </c>
      <c r="L41" t="s">
        <v>256</v>
      </c>
      <c r="M41">
        <v>1</v>
      </c>
      <c r="N41" s="154">
        <v>4.0000000000000003E-5</v>
      </c>
      <c r="O41" t="s">
        <v>258</v>
      </c>
      <c r="P41" t="s">
        <v>259</v>
      </c>
      <c r="Q41" t="s">
        <v>304</v>
      </c>
      <c r="R41" t="s">
        <v>261</v>
      </c>
      <c r="T41">
        <v>3.1</v>
      </c>
      <c r="U41" t="s">
        <v>305</v>
      </c>
      <c r="V41" t="s">
        <v>306</v>
      </c>
      <c r="W41" t="s">
        <v>299</v>
      </c>
      <c r="X41">
        <v>0</v>
      </c>
      <c r="Y41" s="155">
        <v>36617</v>
      </c>
      <c r="AA41">
        <v>0</v>
      </c>
    </row>
    <row r="42" spans="1:27" x14ac:dyDescent="0.25">
      <c r="A42">
        <v>228</v>
      </c>
      <c r="B42" t="s">
        <v>250</v>
      </c>
      <c r="C42" t="s">
        <v>251</v>
      </c>
      <c r="D42" t="s">
        <v>252</v>
      </c>
      <c r="E42" t="s">
        <v>293</v>
      </c>
      <c r="F42">
        <v>7782492</v>
      </c>
      <c r="G42" t="s">
        <v>356</v>
      </c>
      <c r="H42" t="s">
        <v>357</v>
      </c>
      <c r="I42">
        <v>370</v>
      </c>
      <c r="J42">
        <v>0</v>
      </c>
      <c r="K42">
        <v>129</v>
      </c>
      <c r="L42" t="s">
        <v>256</v>
      </c>
      <c r="M42">
        <v>1</v>
      </c>
      <c r="N42" t="s">
        <v>358</v>
      </c>
      <c r="O42" t="s">
        <v>258</v>
      </c>
      <c r="P42" t="s">
        <v>259</v>
      </c>
      <c r="Q42" t="s">
        <v>304</v>
      </c>
      <c r="R42" t="s">
        <v>261</v>
      </c>
      <c r="T42">
        <v>3.1</v>
      </c>
      <c r="U42" t="s">
        <v>305</v>
      </c>
      <c r="V42" t="s">
        <v>306</v>
      </c>
      <c r="W42" t="s">
        <v>271</v>
      </c>
      <c r="X42">
        <v>0</v>
      </c>
      <c r="Y42" s="155">
        <v>36617</v>
      </c>
      <c r="AA42">
        <v>0</v>
      </c>
    </row>
    <row r="43" spans="1:27" x14ac:dyDescent="0.25">
      <c r="A43">
        <v>228</v>
      </c>
      <c r="B43" t="s">
        <v>250</v>
      </c>
      <c r="C43" t="s">
        <v>251</v>
      </c>
      <c r="D43" t="s">
        <v>252</v>
      </c>
      <c r="E43" t="s">
        <v>293</v>
      </c>
      <c r="F43" t="s">
        <v>359</v>
      </c>
      <c r="G43" s="155">
        <v>2025884</v>
      </c>
      <c r="H43" t="s">
        <v>360</v>
      </c>
      <c r="I43">
        <v>380</v>
      </c>
      <c r="J43">
        <v>0</v>
      </c>
      <c r="K43">
        <v>129</v>
      </c>
      <c r="L43" t="s">
        <v>256</v>
      </c>
      <c r="M43">
        <v>1</v>
      </c>
      <c r="N43" t="s">
        <v>58</v>
      </c>
      <c r="O43" t="s">
        <v>258</v>
      </c>
      <c r="P43" t="s">
        <v>259</v>
      </c>
      <c r="Q43" t="s">
        <v>304</v>
      </c>
      <c r="R43" t="s">
        <v>261</v>
      </c>
      <c r="S43" t="s">
        <v>361</v>
      </c>
      <c r="T43">
        <v>3.1</v>
      </c>
      <c r="U43" t="s">
        <v>362</v>
      </c>
      <c r="V43" t="s">
        <v>306</v>
      </c>
      <c r="W43" t="s">
        <v>292</v>
      </c>
      <c r="X43">
        <v>0</v>
      </c>
      <c r="Y43" s="155">
        <v>36617</v>
      </c>
      <c r="AA43">
        <v>0</v>
      </c>
    </row>
    <row r="44" spans="1:27" x14ac:dyDescent="0.25">
      <c r="A44">
        <v>228</v>
      </c>
      <c r="B44" t="s">
        <v>250</v>
      </c>
      <c r="C44" t="s">
        <v>251</v>
      </c>
      <c r="D44" t="s">
        <v>252</v>
      </c>
      <c r="E44" t="s">
        <v>293</v>
      </c>
      <c r="H44" t="s">
        <v>363</v>
      </c>
      <c r="I44">
        <v>399</v>
      </c>
      <c r="J44">
        <v>0</v>
      </c>
      <c r="K44">
        <v>129</v>
      </c>
      <c r="L44" t="s">
        <v>256</v>
      </c>
      <c r="M44">
        <v>1</v>
      </c>
      <c r="N44" s="154">
        <v>4.0000000000000001E-3</v>
      </c>
      <c r="O44" t="s">
        <v>258</v>
      </c>
      <c r="P44" t="s">
        <v>259</v>
      </c>
      <c r="Q44" t="s">
        <v>304</v>
      </c>
      <c r="R44" t="s">
        <v>261</v>
      </c>
      <c r="T44">
        <v>3.1</v>
      </c>
      <c r="U44" t="s">
        <v>305</v>
      </c>
      <c r="V44" t="s">
        <v>306</v>
      </c>
      <c r="W44" t="s">
        <v>299</v>
      </c>
      <c r="X44">
        <v>0</v>
      </c>
      <c r="Y44" s="155">
        <v>36617</v>
      </c>
      <c r="AA44">
        <v>0</v>
      </c>
    </row>
    <row r="45" spans="1:27" x14ac:dyDescent="0.25">
      <c r="A45">
        <v>228</v>
      </c>
      <c r="B45" t="s">
        <v>250</v>
      </c>
      <c r="C45" t="s">
        <v>251</v>
      </c>
      <c r="D45" t="s">
        <v>252</v>
      </c>
      <c r="E45" t="s">
        <v>293</v>
      </c>
      <c r="F45" t="s">
        <v>364</v>
      </c>
      <c r="H45" t="s">
        <v>365</v>
      </c>
      <c r="I45">
        <v>417</v>
      </c>
      <c r="J45">
        <v>0</v>
      </c>
      <c r="K45">
        <v>129</v>
      </c>
      <c r="L45" t="s">
        <v>256</v>
      </c>
      <c r="M45">
        <v>1</v>
      </c>
      <c r="N45" s="154">
        <v>4.0999999999999999E-4</v>
      </c>
      <c r="O45" t="s">
        <v>258</v>
      </c>
      <c r="P45" t="s">
        <v>259</v>
      </c>
      <c r="Q45" t="s">
        <v>304</v>
      </c>
      <c r="R45" t="s">
        <v>261</v>
      </c>
      <c r="T45">
        <v>3.1</v>
      </c>
      <c r="U45" t="s">
        <v>305</v>
      </c>
      <c r="V45" t="s">
        <v>306</v>
      </c>
      <c r="W45" t="s">
        <v>366</v>
      </c>
      <c r="X45">
        <v>0</v>
      </c>
      <c r="Y45" s="155">
        <v>36617</v>
      </c>
      <c r="AA45">
        <v>0</v>
      </c>
    </row>
    <row r="46" spans="1:27" x14ac:dyDescent="0.25">
      <c r="A46">
        <v>229</v>
      </c>
      <c r="B46" t="s">
        <v>250</v>
      </c>
      <c r="C46" t="s">
        <v>251</v>
      </c>
      <c r="D46" t="s">
        <v>252</v>
      </c>
      <c r="E46" t="s">
        <v>253</v>
      </c>
      <c r="F46" t="s">
        <v>294</v>
      </c>
      <c r="G46" t="s">
        <v>295</v>
      </c>
      <c r="H46" t="s">
        <v>296</v>
      </c>
      <c r="I46">
        <v>87</v>
      </c>
      <c r="J46">
        <v>107</v>
      </c>
      <c r="K46">
        <v>172</v>
      </c>
      <c r="L46" t="s">
        <v>297</v>
      </c>
      <c r="M46">
        <v>1</v>
      </c>
      <c r="N46" s="154">
        <v>2.9</v>
      </c>
      <c r="O46" t="s">
        <v>258</v>
      </c>
      <c r="P46" t="s">
        <v>268</v>
      </c>
      <c r="Q46" t="s">
        <v>252</v>
      </c>
      <c r="R46" t="s">
        <v>269</v>
      </c>
      <c r="V46" t="s">
        <v>298</v>
      </c>
      <c r="W46" t="s">
        <v>299</v>
      </c>
      <c r="X46">
        <v>0</v>
      </c>
      <c r="Y46" s="155">
        <v>36770</v>
      </c>
      <c r="AA46">
        <v>0</v>
      </c>
    </row>
    <row r="47" spans="1:27" x14ac:dyDescent="0.25">
      <c r="A47">
        <v>229</v>
      </c>
      <c r="B47" t="s">
        <v>250</v>
      </c>
      <c r="C47" t="s">
        <v>251</v>
      </c>
      <c r="D47" t="s">
        <v>252</v>
      </c>
      <c r="E47" t="s">
        <v>253</v>
      </c>
      <c r="F47" t="s">
        <v>294</v>
      </c>
      <c r="G47" t="s">
        <v>295</v>
      </c>
      <c r="H47" t="s">
        <v>296</v>
      </c>
      <c r="I47">
        <v>87</v>
      </c>
      <c r="J47">
        <v>139</v>
      </c>
      <c r="K47">
        <v>198</v>
      </c>
      <c r="L47" t="s">
        <v>300</v>
      </c>
      <c r="M47">
        <v>1</v>
      </c>
      <c r="N47" s="154">
        <v>1.4</v>
      </c>
      <c r="O47" t="s">
        <v>258</v>
      </c>
      <c r="P47" t="s">
        <v>268</v>
      </c>
      <c r="Q47" t="s">
        <v>252</v>
      </c>
      <c r="R47" t="s">
        <v>269</v>
      </c>
      <c r="V47" t="s">
        <v>298</v>
      </c>
      <c r="W47" t="s">
        <v>299</v>
      </c>
      <c r="X47">
        <v>0</v>
      </c>
      <c r="Y47" s="155">
        <v>36770</v>
      </c>
      <c r="AA47">
        <v>0</v>
      </c>
    </row>
    <row r="48" spans="1:27" x14ac:dyDescent="0.25">
      <c r="A48">
        <v>229</v>
      </c>
      <c r="B48" t="s">
        <v>250</v>
      </c>
      <c r="C48" t="s">
        <v>251</v>
      </c>
      <c r="D48" t="s">
        <v>252</v>
      </c>
      <c r="E48" t="s">
        <v>253</v>
      </c>
      <c r="F48">
        <v>71432</v>
      </c>
      <c r="G48" t="s">
        <v>307</v>
      </c>
      <c r="H48" t="s">
        <v>308</v>
      </c>
      <c r="I48">
        <v>98</v>
      </c>
      <c r="J48">
        <v>0</v>
      </c>
      <c r="K48">
        <v>129</v>
      </c>
      <c r="L48" t="s">
        <v>256</v>
      </c>
      <c r="M48">
        <v>1</v>
      </c>
      <c r="N48" s="154">
        <v>0.129</v>
      </c>
      <c r="O48" t="s">
        <v>258</v>
      </c>
      <c r="P48" t="s">
        <v>268</v>
      </c>
      <c r="Q48" t="s">
        <v>252</v>
      </c>
      <c r="R48" t="s">
        <v>269</v>
      </c>
      <c r="U48" t="s">
        <v>274</v>
      </c>
      <c r="V48" t="s">
        <v>275</v>
      </c>
      <c r="W48" t="s">
        <v>264</v>
      </c>
      <c r="X48">
        <v>0</v>
      </c>
      <c r="AA48">
        <v>0</v>
      </c>
    </row>
    <row r="49" spans="1:27" x14ac:dyDescent="0.25">
      <c r="A49">
        <v>229</v>
      </c>
      <c r="B49" t="s">
        <v>250</v>
      </c>
      <c r="C49" t="s">
        <v>251</v>
      </c>
      <c r="D49" t="s">
        <v>252</v>
      </c>
      <c r="E49" t="s">
        <v>253</v>
      </c>
      <c r="F49">
        <v>56553</v>
      </c>
      <c r="G49" t="s">
        <v>367</v>
      </c>
      <c r="H49" t="s">
        <v>368</v>
      </c>
      <c r="I49">
        <v>102</v>
      </c>
      <c r="J49">
        <v>0</v>
      </c>
      <c r="K49">
        <v>129</v>
      </c>
      <c r="L49" t="s">
        <v>256</v>
      </c>
      <c r="M49">
        <v>1</v>
      </c>
      <c r="N49" s="154">
        <v>1.5200000000000001E-6</v>
      </c>
      <c r="O49" t="s">
        <v>258</v>
      </c>
      <c r="P49" t="s">
        <v>268</v>
      </c>
      <c r="Q49" t="s">
        <v>252</v>
      </c>
      <c r="R49" t="s">
        <v>269</v>
      </c>
      <c r="U49" t="s">
        <v>274</v>
      </c>
      <c r="V49" t="s">
        <v>275</v>
      </c>
      <c r="W49" t="s">
        <v>264</v>
      </c>
      <c r="X49">
        <v>0</v>
      </c>
      <c r="AA49">
        <v>0</v>
      </c>
    </row>
    <row r="50" spans="1:27" x14ac:dyDescent="0.25">
      <c r="A50">
        <v>229</v>
      </c>
      <c r="B50" t="s">
        <v>250</v>
      </c>
      <c r="C50" t="s">
        <v>251</v>
      </c>
      <c r="D50" t="s">
        <v>252</v>
      </c>
      <c r="E50" t="s">
        <v>253</v>
      </c>
      <c r="F50" t="s">
        <v>341</v>
      </c>
      <c r="H50" t="s">
        <v>342</v>
      </c>
      <c r="I50">
        <v>338</v>
      </c>
      <c r="J50">
        <v>0</v>
      </c>
      <c r="K50">
        <v>129</v>
      </c>
      <c r="L50" t="s">
        <v>256</v>
      </c>
      <c r="M50">
        <v>1</v>
      </c>
      <c r="N50" s="154">
        <v>14</v>
      </c>
      <c r="O50" t="s">
        <v>258</v>
      </c>
      <c r="P50" t="s">
        <v>268</v>
      </c>
      <c r="Q50" t="s">
        <v>252</v>
      </c>
      <c r="R50" t="s">
        <v>269</v>
      </c>
      <c r="T50">
        <v>3.4</v>
      </c>
      <c r="V50" t="s">
        <v>291</v>
      </c>
      <c r="W50" t="s">
        <v>292</v>
      </c>
      <c r="X50">
        <v>0</v>
      </c>
      <c r="Y50" s="155">
        <v>38231</v>
      </c>
      <c r="AA50">
        <v>0</v>
      </c>
    </row>
    <row r="51" spans="1:27" x14ac:dyDescent="0.25">
      <c r="A51">
        <v>229</v>
      </c>
      <c r="B51" t="s">
        <v>250</v>
      </c>
      <c r="C51" t="s">
        <v>251</v>
      </c>
      <c r="D51" t="s">
        <v>252</v>
      </c>
      <c r="E51" t="s">
        <v>253</v>
      </c>
      <c r="F51" t="s">
        <v>349</v>
      </c>
      <c r="H51" t="s">
        <v>350</v>
      </c>
      <c r="I51">
        <v>340</v>
      </c>
      <c r="J51">
        <v>0</v>
      </c>
      <c r="K51">
        <v>129</v>
      </c>
      <c r="L51" t="s">
        <v>256</v>
      </c>
      <c r="M51">
        <v>1</v>
      </c>
      <c r="N51" s="154">
        <v>14</v>
      </c>
      <c r="O51" t="s">
        <v>258</v>
      </c>
      <c r="P51" t="s">
        <v>268</v>
      </c>
      <c r="Q51" t="s">
        <v>252</v>
      </c>
      <c r="R51" t="s">
        <v>269</v>
      </c>
      <c r="T51">
        <v>3.4</v>
      </c>
      <c r="V51" t="s">
        <v>291</v>
      </c>
      <c r="W51" t="s">
        <v>292</v>
      </c>
      <c r="X51">
        <v>0</v>
      </c>
      <c r="Y51" s="155">
        <v>38231</v>
      </c>
      <c r="AA51">
        <v>0</v>
      </c>
    </row>
    <row r="52" spans="1:27" x14ac:dyDescent="0.25">
      <c r="A52">
        <v>229</v>
      </c>
      <c r="B52" t="s">
        <v>250</v>
      </c>
      <c r="C52" t="s">
        <v>251</v>
      </c>
      <c r="D52" t="s">
        <v>252</v>
      </c>
      <c r="E52" t="s">
        <v>253</v>
      </c>
      <c r="H52" t="s">
        <v>369</v>
      </c>
      <c r="I52">
        <v>381</v>
      </c>
      <c r="J52">
        <v>0</v>
      </c>
      <c r="K52">
        <v>129</v>
      </c>
      <c r="L52" t="s">
        <v>256</v>
      </c>
      <c r="M52">
        <v>1</v>
      </c>
      <c r="N52" s="154">
        <v>39.700000000000003</v>
      </c>
      <c r="O52" t="s">
        <v>258</v>
      </c>
      <c r="P52" t="s">
        <v>268</v>
      </c>
      <c r="Q52" t="s">
        <v>252</v>
      </c>
      <c r="R52" t="s">
        <v>269</v>
      </c>
      <c r="T52">
        <v>3.3</v>
      </c>
      <c r="V52" t="s">
        <v>270</v>
      </c>
      <c r="W52" t="s">
        <v>271</v>
      </c>
      <c r="X52">
        <v>0</v>
      </c>
      <c r="AA52">
        <v>0</v>
      </c>
    </row>
    <row r="53" spans="1:27" x14ac:dyDescent="0.25">
      <c r="A53">
        <v>229</v>
      </c>
      <c r="B53" t="s">
        <v>250</v>
      </c>
      <c r="C53" t="s">
        <v>251</v>
      </c>
      <c r="D53" t="s">
        <v>252</v>
      </c>
      <c r="E53" t="s">
        <v>253</v>
      </c>
      <c r="F53">
        <v>108883</v>
      </c>
      <c r="G53" t="s">
        <v>370</v>
      </c>
      <c r="H53" t="s">
        <v>371</v>
      </c>
      <c r="I53">
        <v>397</v>
      </c>
      <c r="J53">
        <v>0</v>
      </c>
      <c r="K53">
        <v>129</v>
      </c>
      <c r="L53" t="s">
        <v>256</v>
      </c>
      <c r="M53">
        <v>1</v>
      </c>
      <c r="N53" s="154">
        <v>3.8600000000000002E-2</v>
      </c>
      <c r="O53" t="s">
        <v>258</v>
      </c>
      <c r="P53" t="s">
        <v>268</v>
      </c>
      <c r="Q53" t="s">
        <v>252</v>
      </c>
      <c r="R53" t="s">
        <v>269</v>
      </c>
      <c r="U53" t="s">
        <v>274</v>
      </c>
      <c r="V53" t="s">
        <v>275</v>
      </c>
      <c r="W53" t="s">
        <v>264</v>
      </c>
      <c r="X53">
        <v>0</v>
      </c>
      <c r="AA53">
        <v>0</v>
      </c>
    </row>
    <row r="54" spans="1:27" x14ac:dyDescent="0.25">
      <c r="A54">
        <v>229</v>
      </c>
      <c r="B54" t="s">
        <v>250</v>
      </c>
      <c r="C54" t="s">
        <v>251</v>
      </c>
      <c r="D54" t="s">
        <v>252</v>
      </c>
      <c r="E54" t="s">
        <v>253</v>
      </c>
      <c r="H54" t="s">
        <v>363</v>
      </c>
      <c r="I54">
        <v>399</v>
      </c>
      <c r="J54">
        <v>0</v>
      </c>
      <c r="K54">
        <v>129</v>
      </c>
      <c r="L54" t="s">
        <v>256</v>
      </c>
      <c r="M54">
        <v>1</v>
      </c>
      <c r="N54" s="154">
        <v>49.3</v>
      </c>
      <c r="O54" t="s">
        <v>258</v>
      </c>
      <c r="P54" t="s">
        <v>268</v>
      </c>
      <c r="Q54" t="s">
        <v>252</v>
      </c>
      <c r="R54" t="s">
        <v>269</v>
      </c>
      <c r="T54">
        <v>3.3</v>
      </c>
      <c r="V54" t="s">
        <v>270</v>
      </c>
      <c r="W54" t="s">
        <v>271</v>
      </c>
      <c r="X54">
        <v>0</v>
      </c>
      <c r="AA54">
        <v>0</v>
      </c>
    </row>
    <row r="55" spans="1:27" x14ac:dyDescent="0.25">
      <c r="A55">
        <v>230</v>
      </c>
      <c r="B55" t="s">
        <v>250</v>
      </c>
      <c r="C55" t="s">
        <v>251</v>
      </c>
      <c r="D55" t="s">
        <v>252</v>
      </c>
      <c r="E55" t="s">
        <v>372</v>
      </c>
      <c r="F55" t="s">
        <v>294</v>
      </c>
      <c r="G55" t="s">
        <v>295</v>
      </c>
      <c r="H55" t="s">
        <v>296</v>
      </c>
      <c r="I55">
        <v>87</v>
      </c>
      <c r="J55">
        <v>107</v>
      </c>
      <c r="K55">
        <v>172</v>
      </c>
      <c r="L55" t="s">
        <v>297</v>
      </c>
      <c r="M55">
        <v>1</v>
      </c>
      <c r="N55" s="154">
        <v>2.9</v>
      </c>
      <c r="O55" t="s">
        <v>258</v>
      </c>
      <c r="P55" t="s">
        <v>268</v>
      </c>
      <c r="Q55" t="s">
        <v>252</v>
      </c>
      <c r="R55" t="s">
        <v>269</v>
      </c>
      <c r="V55" t="s">
        <v>298</v>
      </c>
      <c r="W55" t="s">
        <v>299</v>
      </c>
      <c r="X55">
        <v>0</v>
      </c>
      <c r="Y55" s="155">
        <v>36770</v>
      </c>
      <c r="AA55">
        <v>0</v>
      </c>
    </row>
    <row r="56" spans="1:27" x14ac:dyDescent="0.25">
      <c r="A56">
        <v>230</v>
      </c>
      <c r="B56" t="s">
        <v>250</v>
      </c>
      <c r="C56" t="s">
        <v>251</v>
      </c>
      <c r="D56" t="s">
        <v>252</v>
      </c>
      <c r="E56" t="s">
        <v>372</v>
      </c>
      <c r="F56" t="s">
        <v>294</v>
      </c>
      <c r="G56" t="s">
        <v>295</v>
      </c>
      <c r="H56" t="s">
        <v>296</v>
      </c>
      <c r="I56">
        <v>87</v>
      </c>
      <c r="J56">
        <v>139</v>
      </c>
      <c r="K56">
        <v>198</v>
      </c>
      <c r="L56" t="s">
        <v>300</v>
      </c>
      <c r="M56">
        <v>1</v>
      </c>
      <c r="N56" s="154">
        <v>1.4</v>
      </c>
      <c r="O56" t="s">
        <v>258</v>
      </c>
      <c r="P56" t="s">
        <v>268</v>
      </c>
      <c r="Q56" t="s">
        <v>252</v>
      </c>
      <c r="R56" t="s">
        <v>269</v>
      </c>
      <c r="V56" t="s">
        <v>298</v>
      </c>
      <c r="W56" t="s">
        <v>299</v>
      </c>
      <c r="X56">
        <v>0</v>
      </c>
      <c r="Y56" s="155">
        <v>36770</v>
      </c>
      <c r="AA56">
        <v>0</v>
      </c>
    </row>
    <row r="57" spans="1:27" x14ac:dyDescent="0.25">
      <c r="A57">
        <v>231</v>
      </c>
      <c r="B57" t="s">
        <v>250</v>
      </c>
      <c r="C57" t="s">
        <v>251</v>
      </c>
      <c r="D57" t="s">
        <v>252</v>
      </c>
      <c r="E57" t="s">
        <v>373</v>
      </c>
      <c r="F57" t="s">
        <v>294</v>
      </c>
      <c r="G57" t="s">
        <v>295</v>
      </c>
      <c r="H57" t="s">
        <v>296</v>
      </c>
      <c r="I57">
        <v>87</v>
      </c>
      <c r="J57">
        <v>107</v>
      </c>
      <c r="K57">
        <v>172</v>
      </c>
      <c r="L57" t="s">
        <v>297</v>
      </c>
      <c r="M57">
        <v>1</v>
      </c>
      <c r="N57" s="154">
        <v>2.9</v>
      </c>
      <c r="O57" t="s">
        <v>258</v>
      </c>
      <c r="P57" t="s">
        <v>268</v>
      </c>
      <c r="Q57" t="s">
        <v>252</v>
      </c>
      <c r="R57" t="s">
        <v>269</v>
      </c>
      <c r="V57" t="s">
        <v>298</v>
      </c>
      <c r="W57" t="s">
        <v>299</v>
      </c>
      <c r="X57">
        <v>0</v>
      </c>
      <c r="Y57" s="155">
        <v>36770</v>
      </c>
      <c r="AA57">
        <v>0</v>
      </c>
    </row>
    <row r="58" spans="1:27" x14ac:dyDescent="0.25">
      <c r="A58">
        <v>231</v>
      </c>
      <c r="B58" t="s">
        <v>250</v>
      </c>
      <c r="C58" t="s">
        <v>251</v>
      </c>
      <c r="D58" t="s">
        <v>252</v>
      </c>
      <c r="E58" t="s">
        <v>373</v>
      </c>
      <c r="F58" t="s">
        <v>294</v>
      </c>
      <c r="G58" t="s">
        <v>295</v>
      </c>
      <c r="H58" t="s">
        <v>296</v>
      </c>
      <c r="I58">
        <v>87</v>
      </c>
      <c r="J58">
        <v>139</v>
      </c>
      <c r="K58">
        <v>198</v>
      </c>
      <c r="L58" t="s">
        <v>300</v>
      </c>
      <c r="M58">
        <v>1</v>
      </c>
      <c r="N58" s="154">
        <v>1.4</v>
      </c>
      <c r="O58" t="s">
        <v>258</v>
      </c>
      <c r="P58" t="s">
        <v>268</v>
      </c>
      <c r="Q58" t="s">
        <v>252</v>
      </c>
      <c r="R58" t="s">
        <v>269</v>
      </c>
      <c r="V58" t="s">
        <v>298</v>
      </c>
      <c r="W58" t="s">
        <v>299</v>
      </c>
      <c r="X58">
        <v>0</v>
      </c>
      <c r="Y58" s="155">
        <v>36770</v>
      </c>
      <c r="AA58">
        <v>0</v>
      </c>
    </row>
    <row r="59" spans="1:27" x14ac:dyDescent="0.25">
      <c r="A59">
        <v>232</v>
      </c>
      <c r="B59" t="s">
        <v>250</v>
      </c>
      <c r="C59" t="s">
        <v>251</v>
      </c>
      <c r="D59" t="s">
        <v>252</v>
      </c>
      <c r="E59" t="s">
        <v>374</v>
      </c>
      <c r="F59" t="s">
        <v>294</v>
      </c>
      <c r="G59" t="s">
        <v>295</v>
      </c>
      <c r="H59" t="s">
        <v>296</v>
      </c>
      <c r="I59">
        <v>87</v>
      </c>
      <c r="J59">
        <v>107</v>
      </c>
      <c r="K59">
        <v>172</v>
      </c>
      <c r="L59" t="s">
        <v>297</v>
      </c>
      <c r="M59">
        <v>1</v>
      </c>
      <c r="N59" s="154">
        <v>2.9</v>
      </c>
      <c r="O59" t="s">
        <v>258</v>
      </c>
      <c r="P59" t="s">
        <v>268</v>
      </c>
      <c r="Q59" t="s">
        <v>252</v>
      </c>
      <c r="R59" t="s">
        <v>269</v>
      </c>
      <c r="V59" t="s">
        <v>298</v>
      </c>
      <c r="W59" t="s">
        <v>299</v>
      </c>
      <c r="X59">
        <v>0</v>
      </c>
      <c r="Y59" s="155">
        <v>36770</v>
      </c>
      <c r="AA59">
        <v>0</v>
      </c>
    </row>
    <row r="60" spans="1:27" x14ac:dyDescent="0.25">
      <c r="A60">
        <v>232</v>
      </c>
      <c r="B60" t="s">
        <v>250</v>
      </c>
      <c r="C60" t="s">
        <v>251</v>
      </c>
      <c r="D60" t="s">
        <v>252</v>
      </c>
      <c r="E60" t="s">
        <v>374</v>
      </c>
      <c r="F60" t="s">
        <v>294</v>
      </c>
      <c r="G60" t="s">
        <v>295</v>
      </c>
      <c r="H60" t="s">
        <v>296</v>
      </c>
      <c r="I60">
        <v>87</v>
      </c>
      <c r="J60">
        <v>139</v>
      </c>
      <c r="K60">
        <v>198</v>
      </c>
      <c r="L60" t="s">
        <v>300</v>
      </c>
      <c r="M60">
        <v>1</v>
      </c>
      <c r="N60" s="154">
        <v>1.4</v>
      </c>
      <c r="O60" t="s">
        <v>258</v>
      </c>
      <c r="P60" t="s">
        <v>268</v>
      </c>
      <c r="Q60" t="s">
        <v>252</v>
      </c>
      <c r="R60" t="s">
        <v>269</v>
      </c>
      <c r="V60" t="s">
        <v>298</v>
      </c>
      <c r="W60" t="s">
        <v>299</v>
      </c>
      <c r="X60">
        <v>0</v>
      </c>
      <c r="Y60" s="155">
        <v>36770</v>
      </c>
      <c r="AA60">
        <v>0</v>
      </c>
    </row>
    <row r="61" spans="1:27" x14ac:dyDescent="0.25">
      <c r="A61">
        <v>233</v>
      </c>
      <c r="B61" t="s">
        <v>250</v>
      </c>
      <c r="C61" t="s">
        <v>251</v>
      </c>
      <c r="D61" t="s">
        <v>252</v>
      </c>
      <c r="E61" t="s">
        <v>375</v>
      </c>
      <c r="F61" t="s">
        <v>294</v>
      </c>
      <c r="G61" t="s">
        <v>295</v>
      </c>
      <c r="H61" t="s">
        <v>296</v>
      </c>
      <c r="I61">
        <v>87</v>
      </c>
      <c r="J61">
        <v>107</v>
      </c>
      <c r="K61">
        <v>172</v>
      </c>
      <c r="L61" t="s">
        <v>297</v>
      </c>
      <c r="M61">
        <v>1</v>
      </c>
      <c r="N61" s="154">
        <v>2.9</v>
      </c>
      <c r="O61" t="s">
        <v>258</v>
      </c>
      <c r="P61" t="s">
        <v>268</v>
      </c>
      <c r="Q61" t="s">
        <v>252</v>
      </c>
      <c r="R61" t="s">
        <v>269</v>
      </c>
      <c r="V61" t="s">
        <v>298</v>
      </c>
      <c r="W61" t="s">
        <v>299</v>
      </c>
      <c r="X61">
        <v>0</v>
      </c>
      <c r="Y61" s="155">
        <v>36770</v>
      </c>
      <c r="AA61">
        <v>0</v>
      </c>
    </row>
    <row r="62" spans="1:27" x14ac:dyDescent="0.25">
      <c r="A62">
        <v>233</v>
      </c>
      <c r="B62" t="s">
        <v>250</v>
      </c>
      <c r="C62" t="s">
        <v>251</v>
      </c>
      <c r="D62" t="s">
        <v>252</v>
      </c>
      <c r="E62" t="s">
        <v>375</v>
      </c>
      <c r="F62" t="s">
        <v>294</v>
      </c>
      <c r="G62" t="s">
        <v>295</v>
      </c>
      <c r="H62" t="s">
        <v>296</v>
      </c>
      <c r="I62">
        <v>87</v>
      </c>
      <c r="J62">
        <v>139</v>
      </c>
      <c r="K62">
        <v>198</v>
      </c>
      <c r="L62" t="s">
        <v>300</v>
      </c>
      <c r="M62">
        <v>1</v>
      </c>
      <c r="N62" s="154">
        <v>1.4</v>
      </c>
      <c r="O62" t="s">
        <v>258</v>
      </c>
      <c r="P62" t="s">
        <v>268</v>
      </c>
      <c r="Q62" t="s">
        <v>252</v>
      </c>
      <c r="R62" t="s">
        <v>269</v>
      </c>
      <c r="V62" t="s">
        <v>298</v>
      </c>
      <c r="W62" t="s">
        <v>299</v>
      </c>
      <c r="X62">
        <v>0</v>
      </c>
      <c r="Y62" s="155">
        <v>36770</v>
      </c>
      <c r="AA62">
        <v>0</v>
      </c>
    </row>
    <row r="63" spans="1:27" x14ac:dyDescent="0.25">
      <c r="A63">
        <v>234</v>
      </c>
      <c r="B63" t="s">
        <v>250</v>
      </c>
      <c r="C63" t="s">
        <v>251</v>
      </c>
      <c r="D63" t="s">
        <v>252</v>
      </c>
      <c r="E63" t="s">
        <v>376</v>
      </c>
      <c r="F63" t="s">
        <v>294</v>
      </c>
      <c r="G63" t="s">
        <v>295</v>
      </c>
      <c r="H63" t="s">
        <v>296</v>
      </c>
      <c r="I63">
        <v>87</v>
      </c>
      <c r="J63">
        <v>107</v>
      </c>
      <c r="K63">
        <v>172</v>
      </c>
      <c r="L63" t="s">
        <v>297</v>
      </c>
      <c r="M63">
        <v>1</v>
      </c>
      <c r="N63" s="154">
        <v>2.9</v>
      </c>
      <c r="O63" t="s">
        <v>258</v>
      </c>
      <c r="P63" t="s">
        <v>268</v>
      </c>
      <c r="Q63" t="s">
        <v>252</v>
      </c>
      <c r="R63" t="s">
        <v>269</v>
      </c>
      <c r="V63" t="s">
        <v>298</v>
      </c>
      <c r="W63" t="s">
        <v>299</v>
      </c>
      <c r="X63">
        <v>0</v>
      </c>
      <c r="Y63" s="155">
        <v>36770</v>
      </c>
      <c r="AA63">
        <v>0</v>
      </c>
    </row>
    <row r="64" spans="1:27" x14ac:dyDescent="0.25">
      <c r="A64">
        <v>234</v>
      </c>
      <c r="B64" t="s">
        <v>250</v>
      </c>
      <c r="C64" t="s">
        <v>251</v>
      </c>
      <c r="D64" t="s">
        <v>252</v>
      </c>
      <c r="E64" t="s">
        <v>376</v>
      </c>
      <c r="F64" t="s">
        <v>294</v>
      </c>
      <c r="G64" t="s">
        <v>295</v>
      </c>
      <c r="H64" t="s">
        <v>296</v>
      </c>
      <c r="I64">
        <v>87</v>
      </c>
      <c r="J64">
        <v>139</v>
      </c>
      <c r="K64">
        <v>198</v>
      </c>
      <c r="L64" t="s">
        <v>300</v>
      </c>
      <c r="M64">
        <v>1</v>
      </c>
      <c r="N64" s="154">
        <v>1.4</v>
      </c>
      <c r="O64" t="s">
        <v>258</v>
      </c>
      <c r="P64" t="s">
        <v>268</v>
      </c>
      <c r="Q64" t="s">
        <v>252</v>
      </c>
      <c r="R64" t="s">
        <v>269</v>
      </c>
      <c r="V64" t="s">
        <v>298</v>
      </c>
      <c r="W64" t="s">
        <v>299</v>
      </c>
      <c r="X64">
        <v>0</v>
      </c>
      <c r="Y64" s="155">
        <v>36770</v>
      </c>
      <c r="AA64">
        <v>0</v>
      </c>
    </row>
    <row r="65" spans="1:27" x14ac:dyDescent="0.25">
      <c r="A65">
        <v>273</v>
      </c>
      <c r="B65" t="s">
        <v>250</v>
      </c>
      <c r="C65" t="s">
        <v>377</v>
      </c>
      <c r="D65" t="s">
        <v>252</v>
      </c>
      <c r="E65" t="s">
        <v>293</v>
      </c>
      <c r="F65" t="s">
        <v>294</v>
      </c>
      <c r="G65" t="s">
        <v>295</v>
      </c>
      <c r="H65" t="s">
        <v>296</v>
      </c>
      <c r="I65">
        <v>87</v>
      </c>
      <c r="J65">
        <v>107</v>
      </c>
      <c r="K65">
        <v>172</v>
      </c>
      <c r="L65" t="s">
        <v>297</v>
      </c>
      <c r="M65">
        <v>1</v>
      </c>
      <c r="N65" s="154">
        <v>2.9</v>
      </c>
      <c r="O65" t="s">
        <v>258</v>
      </c>
      <c r="P65" t="s">
        <v>268</v>
      </c>
      <c r="Q65" t="s">
        <v>252</v>
      </c>
      <c r="R65" t="s">
        <v>269</v>
      </c>
      <c r="V65" t="s">
        <v>298</v>
      </c>
      <c r="W65" t="s">
        <v>299</v>
      </c>
      <c r="X65">
        <v>0</v>
      </c>
      <c r="Y65" s="155">
        <v>36770</v>
      </c>
      <c r="AA65">
        <v>0</v>
      </c>
    </row>
    <row r="66" spans="1:27" x14ac:dyDescent="0.25">
      <c r="A66">
        <v>273</v>
      </c>
      <c r="B66" t="s">
        <v>250</v>
      </c>
      <c r="C66" t="s">
        <v>377</v>
      </c>
      <c r="D66" t="s">
        <v>252</v>
      </c>
      <c r="E66" t="s">
        <v>293</v>
      </c>
      <c r="F66" t="s">
        <v>294</v>
      </c>
      <c r="G66" t="s">
        <v>295</v>
      </c>
      <c r="H66" t="s">
        <v>296</v>
      </c>
      <c r="I66">
        <v>87</v>
      </c>
      <c r="J66">
        <v>139</v>
      </c>
      <c r="K66">
        <v>198</v>
      </c>
      <c r="L66" t="s">
        <v>300</v>
      </c>
      <c r="M66">
        <v>1</v>
      </c>
      <c r="N66" s="154">
        <v>1.4</v>
      </c>
      <c r="O66" t="s">
        <v>258</v>
      </c>
      <c r="P66" t="s">
        <v>268</v>
      </c>
      <c r="Q66" t="s">
        <v>252</v>
      </c>
      <c r="R66" t="s">
        <v>269</v>
      </c>
      <c r="V66" t="s">
        <v>298</v>
      </c>
      <c r="W66" t="s">
        <v>299</v>
      </c>
      <c r="X66">
        <v>0</v>
      </c>
      <c r="Y66" s="155">
        <v>36770</v>
      </c>
      <c r="AA66">
        <v>0</v>
      </c>
    </row>
    <row r="67" spans="1:27" x14ac:dyDescent="0.25">
      <c r="A67">
        <v>273</v>
      </c>
      <c r="B67" t="s">
        <v>250</v>
      </c>
      <c r="C67" t="s">
        <v>377</v>
      </c>
      <c r="D67" t="s">
        <v>252</v>
      </c>
      <c r="E67" t="s">
        <v>293</v>
      </c>
      <c r="F67">
        <v>7440382</v>
      </c>
      <c r="G67" t="s">
        <v>301</v>
      </c>
      <c r="H67" t="s">
        <v>302</v>
      </c>
      <c r="I67">
        <v>93</v>
      </c>
      <c r="J67">
        <v>0</v>
      </c>
      <c r="K67">
        <v>129</v>
      </c>
      <c r="L67" t="s">
        <v>256</v>
      </c>
      <c r="M67">
        <v>1</v>
      </c>
      <c r="N67" t="s">
        <v>303</v>
      </c>
      <c r="O67" t="s">
        <v>258</v>
      </c>
      <c r="P67" t="s">
        <v>259</v>
      </c>
      <c r="Q67" t="s">
        <v>304</v>
      </c>
      <c r="R67" t="s">
        <v>261</v>
      </c>
      <c r="T67">
        <v>3.1</v>
      </c>
      <c r="U67" t="s">
        <v>305</v>
      </c>
      <c r="V67" t="s">
        <v>306</v>
      </c>
      <c r="W67" t="s">
        <v>271</v>
      </c>
      <c r="X67">
        <v>0</v>
      </c>
      <c r="Y67" s="155">
        <v>36617</v>
      </c>
      <c r="AA67">
        <v>0</v>
      </c>
    </row>
    <row r="68" spans="1:27" x14ac:dyDescent="0.25">
      <c r="A68">
        <v>273</v>
      </c>
      <c r="B68" t="s">
        <v>250</v>
      </c>
      <c r="C68" t="s">
        <v>377</v>
      </c>
      <c r="D68" t="s">
        <v>252</v>
      </c>
      <c r="E68" t="s">
        <v>293</v>
      </c>
      <c r="F68">
        <v>71432</v>
      </c>
      <c r="G68" t="s">
        <v>307</v>
      </c>
      <c r="H68" t="s">
        <v>308</v>
      </c>
      <c r="I68">
        <v>98</v>
      </c>
      <c r="J68">
        <v>0</v>
      </c>
      <c r="K68">
        <v>129</v>
      </c>
      <c r="L68" t="s">
        <v>256</v>
      </c>
      <c r="M68">
        <v>1</v>
      </c>
      <c r="N68" s="154">
        <v>5.5000000000000002E-5</v>
      </c>
      <c r="O68" t="s">
        <v>258</v>
      </c>
      <c r="P68" t="s">
        <v>259</v>
      </c>
      <c r="Q68" t="s">
        <v>304</v>
      </c>
      <c r="R68" t="s">
        <v>261</v>
      </c>
      <c r="T68">
        <v>3.1</v>
      </c>
      <c r="U68" t="s">
        <v>305</v>
      </c>
      <c r="V68" t="s">
        <v>306</v>
      </c>
      <c r="W68" t="s">
        <v>299</v>
      </c>
      <c r="X68">
        <v>0</v>
      </c>
      <c r="Y68" s="155">
        <v>36617</v>
      </c>
      <c r="AA68">
        <v>0</v>
      </c>
    </row>
    <row r="69" spans="1:27" x14ac:dyDescent="0.25">
      <c r="A69">
        <v>273</v>
      </c>
      <c r="B69" t="s">
        <v>250</v>
      </c>
      <c r="C69" t="s">
        <v>377</v>
      </c>
      <c r="D69" t="s">
        <v>252</v>
      </c>
      <c r="E69" t="s">
        <v>293</v>
      </c>
      <c r="F69">
        <v>50328</v>
      </c>
      <c r="G69" t="s">
        <v>254</v>
      </c>
      <c r="H69" t="s">
        <v>255</v>
      </c>
      <c r="I69">
        <v>103</v>
      </c>
      <c r="J69">
        <v>0</v>
      </c>
      <c r="K69">
        <v>129</v>
      </c>
      <c r="L69" t="s">
        <v>256</v>
      </c>
      <c r="M69">
        <v>1</v>
      </c>
      <c r="N69" s="154">
        <v>0.03</v>
      </c>
      <c r="O69" t="s">
        <v>378</v>
      </c>
      <c r="P69" t="s">
        <v>379</v>
      </c>
      <c r="Q69" t="s">
        <v>380</v>
      </c>
      <c r="R69" t="s">
        <v>269</v>
      </c>
      <c r="U69" t="s">
        <v>381</v>
      </c>
      <c r="V69" t="s">
        <v>382</v>
      </c>
      <c r="W69" t="s">
        <v>264</v>
      </c>
      <c r="X69">
        <v>0</v>
      </c>
      <c r="AA69">
        <v>0</v>
      </c>
    </row>
    <row r="70" spans="1:27" x14ac:dyDescent="0.25">
      <c r="A70">
        <v>273</v>
      </c>
      <c r="B70" t="s">
        <v>250</v>
      </c>
      <c r="C70" t="s">
        <v>377</v>
      </c>
      <c r="D70" t="s">
        <v>252</v>
      </c>
      <c r="E70" t="s">
        <v>293</v>
      </c>
      <c r="F70">
        <v>7440417</v>
      </c>
      <c r="G70" t="s">
        <v>312</v>
      </c>
      <c r="H70" t="s">
        <v>313</v>
      </c>
      <c r="I70">
        <v>119</v>
      </c>
      <c r="J70">
        <v>0</v>
      </c>
      <c r="K70">
        <v>129</v>
      </c>
      <c r="L70" t="s">
        <v>256</v>
      </c>
      <c r="M70">
        <v>1</v>
      </c>
      <c r="N70" t="s">
        <v>314</v>
      </c>
      <c r="O70" t="s">
        <v>258</v>
      </c>
      <c r="P70" t="s">
        <v>259</v>
      </c>
      <c r="Q70" t="s">
        <v>304</v>
      </c>
      <c r="R70" t="s">
        <v>261</v>
      </c>
      <c r="T70">
        <v>3.1</v>
      </c>
      <c r="U70" t="s">
        <v>305</v>
      </c>
      <c r="V70" t="s">
        <v>306</v>
      </c>
      <c r="W70" t="s">
        <v>271</v>
      </c>
      <c r="X70">
        <v>0</v>
      </c>
      <c r="Y70" s="155">
        <v>36617</v>
      </c>
      <c r="AA70">
        <v>0</v>
      </c>
    </row>
    <row r="71" spans="1:27" x14ac:dyDescent="0.25">
      <c r="A71">
        <v>273</v>
      </c>
      <c r="B71" t="s">
        <v>250</v>
      </c>
      <c r="C71" t="s">
        <v>377</v>
      </c>
      <c r="D71" t="s">
        <v>252</v>
      </c>
      <c r="E71" t="s">
        <v>293</v>
      </c>
      <c r="F71">
        <v>106990</v>
      </c>
      <c r="G71" t="s">
        <v>315</v>
      </c>
      <c r="H71" t="s">
        <v>316</v>
      </c>
      <c r="I71">
        <v>25</v>
      </c>
      <c r="J71">
        <v>0</v>
      </c>
      <c r="K71">
        <v>129</v>
      </c>
      <c r="L71" t="s">
        <v>256</v>
      </c>
      <c r="M71">
        <v>1</v>
      </c>
      <c r="N71" t="s">
        <v>317</v>
      </c>
      <c r="O71" t="s">
        <v>258</v>
      </c>
      <c r="P71" t="s">
        <v>259</v>
      </c>
      <c r="Q71" t="s">
        <v>304</v>
      </c>
      <c r="R71" t="s">
        <v>261</v>
      </c>
      <c r="T71">
        <v>3.1</v>
      </c>
      <c r="U71" t="s">
        <v>305</v>
      </c>
      <c r="V71" t="s">
        <v>306</v>
      </c>
      <c r="W71" t="s">
        <v>271</v>
      </c>
      <c r="X71">
        <v>0</v>
      </c>
      <c r="Y71" s="155">
        <v>36617</v>
      </c>
      <c r="AA71">
        <v>0</v>
      </c>
    </row>
    <row r="72" spans="1:27" x14ac:dyDescent="0.25">
      <c r="A72">
        <v>273</v>
      </c>
      <c r="B72" t="s">
        <v>250</v>
      </c>
      <c r="C72" t="s">
        <v>377</v>
      </c>
      <c r="D72" t="s">
        <v>252</v>
      </c>
      <c r="E72" t="s">
        <v>293</v>
      </c>
      <c r="F72">
        <v>7440439</v>
      </c>
      <c r="G72" t="s">
        <v>318</v>
      </c>
      <c r="H72" t="s">
        <v>319</v>
      </c>
      <c r="I72">
        <v>130</v>
      </c>
      <c r="J72">
        <v>0</v>
      </c>
      <c r="K72">
        <v>129</v>
      </c>
      <c r="L72" t="s">
        <v>256</v>
      </c>
      <c r="M72">
        <v>1</v>
      </c>
      <c r="N72" s="154">
        <v>4.7999999999999998E-6</v>
      </c>
      <c r="O72" t="s">
        <v>258</v>
      </c>
      <c r="P72" t="s">
        <v>259</v>
      </c>
      <c r="Q72" t="s">
        <v>304</v>
      </c>
      <c r="R72" t="s">
        <v>261</v>
      </c>
      <c r="T72">
        <v>3.1</v>
      </c>
      <c r="U72" t="s">
        <v>305</v>
      </c>
      <c r="V72" t="s">
        <v>306</v>
      </c>
      <c r="W72" t="s">
        <v>271</v>
      </c>
      <c r="X72">
        <v>0</v>
      </c>
      <c r="Y72" s="155">
        <v>36617</v>
      </c>
      <c r="AA72">
        <v>0</v>
      </c>
    </row>
    <row r="73" spans="1:27" x14ac:dyDescent="0.25">
      <c r="A73">
        <v>273</v>
      </c>
      <c r="B73" t="s">
        <v>250</v>
      </c>
      <c r="C73" t="s">
        <v>377</v>
      </c>
      <c r="D73" t="s">
        <v>252</v>
      </c>
      <c r="E73" t="s">
        <v>293</v>
      </c>
      <c r="F73" t="s">
        <v>320</v>
      </c>
      <c r="G73" t="s">
        <v>321</v>
      </c>
      <c r="H73" t="s">
        <v>322</v>
      </c>
      <c r="I73">
        <v>136</v>
      </c>
      <c r="J73">
        <v>0</v>
      </c>
      <c r="K73">
        <v>129</v>
      </c>
      <c r="L73" t="s">
        <v>256</v>
      </c>
      <c r="M73">
        <v>1</v>
      </c>
      <c r="N73" s="154">
        <v>157</v>
      </c>
      <c r="O73" t="s">
        <v>258</v>
      </c>
      <c r="P73" t="s">
        <v>259</v>
      </c>
      <c r="Q73" t="s">
        <v>304</v>
      </c>
      <c r="R73" t="s">
        <v>261</v>
      </c>
      <c r="T73">
        <v>3.1</v>
      </c>
      <c r="U73" t="s">
        <v>305</v>
      </c>
      <c r="V73" t="s">
        <v>306</v>
      </c>
      <c r="W73" t="s">
        <v>323</v>
      </c>
      <c r="X73">
        <v>0</v>
      </c>
      <c r="Y73" s="155">
        <v>36617</v>
      </c>
      <c r="AA73">
        <v>0</v>
      </c>
    </row>
    <row r="74" spans="1:27" x14ac:dyDescent="0.25">
      <c r="A74">
        <v>273</v>
      </c>
      <c r="B74" t="s">
        <v>250</v>
      </c>
      <c r="C74" t="s">
        <v>377</v>
      </c>
      <c r="D74" t="s">
        <v>252</v>
      </c>
      <c r="E74" t="s">
        <v>293</v>
      </c>
      <c r="F74" t="s">
        <v>265</v>
      </c>
      <c r="G74" t="s">
        <v>266</v>
      </c>
      <c r="H74" t="s">
        <v>267</v>
      </c>
      <c r="I74">
        <v>137</v>
      </c>
      <c r="J74">
        <v>0</v>
      </c>
      <c r="K74">
        <v>129</v>
      </c>
      <c r="L74" t="s">
        <v>256</v>
      </c>
      <c r="M74">
        <v>1</v>
      </c>
      <c r="N74" s="154">
        <v>3.3E-3</v>
      </c>
      <c r="O74" t="s">
        <v>258</v>
      </c>
      <c r="P74" t="s">
        <v>259</v>
      </c>
      <c r="Q74" t="s">
        <v>304</v>
      </c>
      <c r="R74" t="s">
        <v>261</v>
      </c>
      <c r="T74">
        <v>3.1</v>
      </c>
      <c r="U74" t="s">
        <v>305</v>
      </c>
      <c r="V74" t="s">
        <v>306</v>
      </c>
      <c r="W74" t="s">
        <v>299</v>
      </c>
      <c r="X74">
        <v>0</v>
      </c>
      <c r="Y74" s="155">
        <v>36617</v>
      </c>
      <c r="AA74">
        <v>0</v>
      </c>
    </row>
    <row r="75" spans="1:27" x14ac:dyDescent="0.25">
      <c r="A75">
        <v>273</v>
      </c>
      <c r="B75" t="s">
        <v>250</v>
      </c>
      <c r="C75" t="s">
        <v>377</v>
      </c>
      <c r="D75" t="s">
        <v>252</v>
      </c>
      <c r="E75" t="s">
        <v>293</v>
      </c>
      <c r="F75" t="s">
        <v>265</v>
      </c>
      <c r="G75" t="s">
        <v>266</v>
      </c>
      <c r="H75" t="s">
        <v>267</v>
      </c>
      <c r="I75">
        <v>137</v>
      </c>
      <c r="J75">
        <v>28</v>
      </c>
      <c r="K75">
        <v>145</v>
      </c>
      <c r="L75" t="s">
        <v>324</v>
      </c>
      <c r="M75">
        <v>1</v>
      </c>
      <c r="N75" s="154">
        <v>7.5999999999999998E-2</v>
      </c>
      <c r="O75" t="s">
        <v>258</v>
      </c>
      <c r="P75" t="s">
        <v>259</v>
      </c>
      <c r="Q75" t="s">
        <v>304</v>
      </c>
      <c r="R75" t="s">
        <v>261</v>
      </c>
      <c r="T75">
        <v>3.1</v>
      </c>
      <c r="U75" t="s">
        <v>305</v>
      </c>
      <c r="V75" t="s">
        <v>306</v>
      </c>
      <c r="W75" t="s">
        <v>299</v>
      </c>
      <c r="X75">
        <v>0</v>
      </c>
      <c r="Y75" s="155">
        <v>36617</v>
      </c>
      <c r="AA75">
        <v>0</v>
      </c>
    </row>
    <row r="76" spans="1:27" x14ac:dyDescent="0.25">
      <c r="A76">
        <v>273</v>
      </c>
      <c r="B76" t="s">
        <v>250</v>
      </c>
      <c r="C76" t="s">
        <v>377</v>
      </c>
      <c r="D76" t="s">
        <v>252</v>
      </c>
      <c r="E76" t="s">
        <v>293</v>
      </c>
      <c r="F76">
        <v>7440473</v>
      </c>
      <c r="G76" t="s">
        <v>325</v>
      </c>
      <c r="H76" t="s">
        <v>326</v>
      </c>
      <c r="I76">
        <v>149</v>
      </c>
      <c r="J76">
        <v>0</v>
      </c>
      <c r="K76">
        <v>129</v>
      </c>
      <c r="L76" t="s">
        <v>256</v>
      </c>
      <c r="M76">
        <v>1</v>
      </c>
      <c r="N76" s="154">
        <v>1.1E-5</v>
      </c>
      <c r="O76" t="s">
        <v>258</v>
      </c>
      <c r="P76" t="s">
        <v>259</v>
      </c>
      <c r="Q76" t="s">
        <v>304</v>
      </c>
      <c r="R76" t="s">
        <v>261</v>
      </c>
      <c r="T76">
        <v>3.1</v>
      </c>
      <c r="U76" t="s">
        <v>305</v>
      </c>
      <c r="V76" t="s">
        <v>306</v>
      </c>
      <c r="W76" t="s">
        <v>271</v>
      </c>
      <c r="X76">
        <v>0</v>
      </c>
      <c r="Y76" s="155">
        <v>36617</v>
      </c>
      <c r="AA76">
        <v>0</v>
      </c>
    </row>
    <row r="77" spans="1:27" x14ac:dyDescent="0.25">
      <c r="A77">
        <v>273</v>
      </c>
      <c r="B77" t="s">
        <v>250</v>
      </c>
      <c r="C77" t="s">
        <v>377</v>
      </c>
      <c r="D77" t="s">
        <v>252</v>
      </c>
      <c r="E77" t="s">
        <v>293</v>
      </c>
      <c r="F77">
        <v>218019</v>
      </c>
      <c r="G77" t="s">
        <v>272</v>
      </c>
      <c r="H77" t="s">
        <v>273</v>
      </c>
      <c r="I77">
        <v>153</v>
      </c>
      <c r="J77">
        <v>0</v>
      </c>
      <c r="K77">
        <v>129</v>
      </c>
      <c r="L77" t="s">
        <v>256</v>
      </c>
      <c r="M77">
        <v>1</v>
      </c>
      <c r="N77" s="154">
        <v>0.18</v>
      </c>
      <c r="O77" t="s">
        <v>378</v>
      </c>
      <c r="P77" t="s">
        <v>379</v>
      </c>
      <c r="Q77" t="s">
        <v>380</v>
      </c>
      <c r="R77" t="s">
        <v>269</v>
      </c>
      <c r="U77" t="s">
        <v>381</v>
      </c>
      <c r="V77" t="s">
        <v>382</v>
      </c>
      <c r="W77" t="s">
        <v>264</v>
      </c>
      <c r="X77">
        <v>0</v>
      </c>
      <c r="AA77">
        <v>0</v>
      </c>
    </row>
    <row r="78" spans="1:27" x14ac:dyDescent="0.25">
      <c r="A78">
        <v>273</v>
      </c>
      <c r="B78" t="s">
        <v>250</v>
      </c>
      <c r="C78" t="s">
        <v>377</v>
      </c>
      <c r="D78" t="s">
        <v>252</v>
      </c>
      <c r="E78" t="s">
        <v>293</v>
      </c>
      <c r="F78">
        <v>206440</v>
      </c>
      <c r="G78" t="s">
        <v>279</v>
      </c>
      <c r="H78" t="s">
        <v>280</v>
      </c>
      <c r="I78">
        <v>204</v>
      </c>
      <c r="J78">
        <v>0</v>
      </c>
      <c r="K78">
        <v>129</v>
      </c>
      <c r="L78" t="s">
        <v>256</v>
      </c>
      <c r="M78">
        <v>1</v>
      </c>
      <c r="N78" s="154">
        <v>0.94</v>
      </c>
      <c r="O78" t="s">
        <v>378</v>
      </c>
      <c r="P78" t="s">
        <v>379</v>
      </c>
      <c r="Q78" t="s">
        <v>380</v>
      </c>
      <c r="R78" t="s">
        <v>269</v>
      </c>
      <c r="U78" t="s">
        <v>381</v>
      </c>
      <c r="V78" t="s">
        <v>382</v>
      </c>
      <c r="W78" t="s">
        <v>264</v>
      </c>
      <c r="X78">
        <v>0</v>
      </c>
      <c r="AA78">
        <v>0</v>
      </c>
    </row>
    <row r="79" spans="1:27" x14ac:dyDescent="0.25">
      <c r="A79">
        <v>273</v>
      </c>
      <c r="B79" t="s">
        <v>250</v>
      </c>
      <c r="C79" t="s">
        <v>377</v>
      </c>
      <c r="D79" t="s">
        <v>252</v>
      </c>
      <c r="E79" t="s">
        <v>293</v>
      </c>
      <c r="F79">
        <v>50000</v>
      </c>
      <c r="G79" t="s">
        <v>281</v>
      </c>
      <c r="H79" t="s">
        <v>282</v>
      </c>
      <c r="I79">
        <v>210</v>
      </c>
      <c r="J79">
        <v>0</v>
      </c>
      <c r="K79">
        <v>129</v>
      </c>
      <c r="L79" t="s">
        <v>256</v>
      </c>
      <c r="M79">
        <v>1</v>
      </c>
      <c r="N79" s="154">
        <v>2.7999999999999998E-4</v>
      </c>
      <c r="O79" t="s">
        <v>258</v>
      </c>
      <c r="P79" t="s">
        <v>259</v>
      </c>
      <c r="Q79" t="s">
        <v>304</v>
      </c>
      <c r="R79" t="s">
        <v>261</v>
      </c>
      <c r="T79">
        <v>3.1</v>
      </c>
      <c r="U79" t="s">
        <v>305</v>
      </c>
      <c r="V79" t="s">
        <v>306</v>
      </c>
      <c r="W79" t="s">
        <v>292</v>
      </c>
      <c r="X79">
        <v>0</v>
      </c>
      <c r="Y79" s="155">
        <v>36617</v>
      </c>
      <c r="AA79">
        <v>0</v>
      </c>
    </row>
    <row r="80" spans="1:27" x14ac:dyDescent="0.25">
      <c r="A80">
        <v>273</v>
      </c>
      <c r="B80" t="s">
        <v>250</v>
      </c>
      <c r="C80" t="s">
        <v>377</v>
      </c>
      <c r="D80" t="s">
        <v>252</v>
      </c>
      <c r="E80" t="s">
        <v>293</v>
      </c>
      <c r="F80">
        <v>7439921</v>
      </c>
      <c r="G80" t="s">
        <v>327</v>
      </c>
      <c r="H80" t="s">
        <v>328</v>
      </c>
      <c r="I80">
        <v>250</v>
      </c>
      <c r="J80">
        <v>0</v>
      </c>
      <c r="K80">
        <v>129</v>
      </c>
      <c r="L80" t="s">
        <v>256</v>
      </c>
      <c r="M80">
        <v>1</v>
      </c>
      <c r="N80" s="154">
        <v>1.4E-5</v>
      </c>
      <c r="O80" t="s">
        <v>258</v>
      </c>
      <c r="P80" t="s">
        <v>259</v>
      </c>
      <c r="Q80" t="s">
        <v>304</v>
      </c>
      <c r="R80" t="s">
        <v>261</v>
      </c>
      <c r="T80">
        <v>3.1</v>
      </c>
      <c r="U80" t="s">
        <v>305</v>
      </c>
      <c r="V80" t="s">
        <v>306</v>
      </c>
      <c r="W80" t="s">
        <v>299</v>
      </c>
      <c r="X80">
        <v>0</v>
      </c>
      <c r="Y80" s="155">
        <v>36617</v>
      </c>
      <c r="AA80">
        <v>0</v>
      </c>
    </row>
    <row r="81" spans="1:27" x14ac:dyDescent="0.25">
      <c r="A81">
        <v>273</v>
      </c>
      <c r="B81" t="s">
        <v>250</v>
      </c>
      <c r="C81" t="s">
        <v>377</v>
      </c>
      <c r="D81" t="s">
        <v>252</v>
      </c>
      <c r="E81" t="s">
        <v>293</v>
      </c>
      <c r="F81">
        <v>7439965</v>
      </c>
      <c r="G81" t="s">
        <v>329</v>
      </c>
      <c r="H81" t="s">
        <v>330</v>
      </c>
      <c r="I81">
        <v>257</v>
      </c>
      <c r="J81">
        <v>0</v>
      </c>
      <c r="K81">
        <v>129</v>
      </c>
      <c r="L81" t="s">
        <v>256</v>
      </c>
      <c r="M81">
        <v>1</v>
      </c>
      <c r="N81" s="154">
        <v>7.9000000000000001E-4</v>
      </c>
      <c r="O81" t="s">
        <v>258</v>
      </c>
      <c r="P81" t="s">
        <v>259</v>
      </c>
      <c r="Q81" t="s">
        <v>304</v>
      </c>
      <c r="R81" t="s">
        <v>261</v>
      </c>
      <c r="T81">
        <v>3.1</v>
      </c>
      <c r="U81" t="s">
        <v>305</v>
      </c>
      <c r="V81" t="s">
        <v>306</v>
      </c>
      <c r="W81" t="s">
        <v>271</v>
      </c>
      <c r="X81">
        <v>0</v>
      </c>
      <c r="Y81" s="155">
        <v>36617</v>
      </c>
      <c r="AA81">
        <v>0</v>
      </c>
    </row>
    <row r="82" spans="1:27" x14ac:dyDescent="0.25">
      <c r="A82">
        <v>273</v>
      </c>
      <c r="B82" t="s">
        <v>250</v>
      </c>
      <c r="C82" t="s">
        <v>377</v>
      </c>
      <c r="D82" t="s">
        <v>252</v>
      </c>
      <c r="E82" t="s">
        <v>293</v>
      </c>
      <c r="F82">
        <v>7439976</v>
      </c>
      <c r="G82" t="s">
        <v>331</v>
      </c>
      <c r="H82" t="s">
        <v>332</v>
      </c>
      <c r="I82">
        <v>260</v>
      </c>
      <c r="J82">
        <v>0</v>
      </c>
      <c r="K82">
        <v>129</v>
      </c>
      <c r="L82" t="s">
        <v>256</v>
      </c>
      <c r="M82">
        <v>1</v>
      </c>
      <c r="N82" s="154">
        <v>1.1999999999999999E-6</v>
      </c>
      <c r="O82" t="s">
        <v>258</v>
      </c>
      <c r="P82" t="s">
        <v>259</v>
      </c>
      <c r="Q82" t="s">
        <v>304</v>
      </c>
      <c r="R82" t="s">
        <v>261</v>
      </c>
      <c r="T82">
        <v>3.1</v>
      </c>
      <c r="U82" t="s">
        <v>305</v>
      </c>
      <c r="V82" t="s">
        <v>306</v>
      </c>
      <c r="W82" t="s">
        <v>271</v>
      </c>
      <c r="X82">
        <v>0</v>
      </c>
      <c r="Y82" s="155">
        <v>36617</v>
      </c>
      <c r="AA82">
        <v>0</v>
      </c>
    </row>
    <row r="83" spans="1:27" x14ac:dyDescent="0.25">
      <c r="A83">
        <v>273</v>
      </c>
      <c r="B83" t="s">
        <v>250</v>
      </c>
      <c r="C83" t="s">
        <v>377</v>
      </c>
      <c r="D83" t="s">
        <v>252</v>
      </c>
      <c r="E83" t="s">
        <v>293</v>
      </c>
      <c r="F83">
        <v>91203</v>
      </c>
      <c r="G83" t="s">
        <v>285</v>
      </c>
      <c r="H83" t="s">
        <v>286</v>
      </c>
      <c r="I83">
        <v>291</v>
      </c>
      <c r="J83">
        <v>0</v>
      </c>
      <c r="K83">
        <v>129</v>
      </c>
      <c r="L83" t="s">
        <v>256</v>
      </c>
      <c r="M83">
        <v>1</v>
      </c>
      <c r="N83" s="154">
        <v>3.4999999999999997E-5</v>
      </c>
      <c r="O83" t="s">
        <v>258</v>
      </c>
      <c r="P83" t="s">
        <v>259</v>
      </c>
      <c r="Q83" t="s">
        <v>304</v>
      </c>
      <c r="R83" t="s">
        <v>261</v>
      </c>
      <c r="T83">
        <v>3.1</v>
      </c>
      <c r="U83" t="s">
        <v>305</v>
      </c>
      <c r="V83" t="s">
        <v>306</v>
      </c>
      <c r="W83" t="s">
        <v>299</v>
      </c>
      <c r="X83">
        <v>0</v>
      </c>
      <c r="Y83" s="155">
        <v>36617</v>
      </c>
      <c r="AA83">
        <v>0</v>
      </c>
    </row>
    <row r="84" spans="1:27" x14ac:dyDescent="0.25">
      <c r="A84">
        <v>273</v>
      </c>
      <c r="B84" t="s">
        <v>250</v>
      </c>
      <c r="C84" t="s">
        <v>377</v>
      </c>
      <c r="D84" t="s">
        <v>252</v>
      </c>
      <c r="E84" t="s">
        <v>293</v>
      </c>
      <c r="F84">
        <v>7440020</v>
      </c>
      <c r="G84" t="s">
        <v>333</v>
      </c>
      <c r="H84" t="s">
        <v>334</v>
      </c>
      <c r="I84">
        <v>296</v>
      </c>
      <c r="J84">
        <v>0</v>
      </c>
      <c r="K84">
        <v>129</v>
      </c>
      <c r="L84" t="s">
        <v>256</v>
      </c>
      <c r="M84">
        <v>1</v>
      </c>
      <c r="N84" t="s">
        <v>335</v>
      </c>
      <c r="O84" t="s">
        <v>258</v>
      </c>
      <c r="P84" t="s">
        <v>259</v>
      </c>
      <c r="Q84" t="s">
        <v>304</v>
      </c>
      <c r="R84" t="s">
        <v>261</v>
      </c>
      <c r="T84">
        <v>3.1</v>
      </c>
      <c r="U84" t="s">
        <v>305</v>
      </c>
      <c r="V84" t="s">
        <v>306</v>
      </c>
      <c r="W84" t="s">
        <v>271</v>
      </c>
      <c r="X84">
        <v>0</v>
      </c>
      <c r="Y84" s="155">
        <v>36617</v>
      </c>
      <c r="AA84">
        <v>0</v>
      </c>
    </row>
    <row r="85" spans="1:27" x14ac:dyDescent="0.25">
      <c r="A85">
        <v>273</v>
      </c>
      <c r="B85" t="s">
        <v>250</v>
      </c>
      <c r="C85" t="s">
        <v>377</v>
      </c>
      <c r="D85" t="s">
        <v>252</v>
      </c>
      <c r="E85" t="s">
        <v>293</v>
      </c>
      <c r="F85" t="s">
        <v>287</v>
      </c>
      <c r="H85" t="s">
        <v>288</v>
      </c>
      <c r="I85">
        <v>303</v>
      </c>
      <c r="J85">
        <v>0</v>
      </c>
      <c r="K85">
        <v>129</v>
      </c>
      <c r="L85" t="s">
        <v>256</v>
      </c>
      <c r="M85">
        <v>1</v>
      </c>
      <c r="N85" s="154">
        <v>0.88</v>
      </c>
      <c r="O85" t="s">
        <v>258</v>
      </c>
      <c r="P85" t="s">
        <v>259</v>
      </c>
      <c r="Q85" t="s">
        <v>304</v>
      </c>
      <c r="R85" t="s">
        <v>261</v>
      </c>
      <c r="T85">
        <v>3.1</v>
      </c>
      <c r="U85" t="s">
        <v>305</v>
      </c>
      <c r="V85" t="s">
        <v>306</v>
      </c>
      <c r="W85" t="s">
        <v>299</v>
      </c>
      <c r="X85">
        <v>0</v>
      </c>
      <c r="Y85" s="155">
        <v>36617</v>
      </c>
      <c r="AA85">
        <v>0</v>
      </c>
    </row>
    <row r="86" spans="1:27" x14ac:dyDescent="0.25">
      <c r="A86">
        <v>273</v>
      </c>
      <c r="B86" t="s">
        <v>250</v>
      </c>
      <c r="C86" t="s">
        <v>377</v>
      </c>
      <c r="D86" t="s">
        <v>252</v>
      </c>
      <c r="E86" t="s">
        <v>293</v>
      </c>
      <c r="F86" t="s">
        <v>287</v>
      </c>
      <c r="H86" t="s">
        <v>288</v>
      </c>
      <c r="I86">
        <v>303</v>
      </c>
      <c r="J86">
        <v>28</v>
      </c>
      <c r="K86">
        <v>145</v>
      </c>
      <c r="L86" t="s">
        <v>324</v>
      </c>
      <c r="M86">
        <v>1</v>
      </c>
      <c r="N86" s="154">
        <v>0.24</v>
      </c>
      <c r="O86" t="s">
        <v>258</v>
      </c>
      <c r="P86" t="s">
        <v>259</v>
      </c>
      <c r="Q86" t="s">
        <v>304</v>
      </c>
      <c r="R86" t="s">
        <v>261</v>
      </c>
      <c r="T86">
        <v>3.1</v>
      </c>
      <c r="U86" t="s">
        <v>336</v>
      </c>
      <c r="V86" t="s">
        <v>306</v>
      </c>
      <c r="W86" t="s">
        <v>292</v>
      </c>
      <c r="X86">
        <v>0</v>
      </c>
      <c r="Y86" s="155">
        <v>36617</v>
      </c>
      <c r="AA86">
        <v>0</v>
      </c>
    </row>
    <row r="87" spans="1:27" x14ac:dyDescent="0.25">
      <c r="A87">
        <v>273</v>
      </c>
      <c r="B87" t="s">
        <v>250</v>
      </c>
      <c r="C87" t="s">
        <v>377</v>
      </c>
      <c r="D87" t="s">
        <v>252</v>
      </c>
      <c r="E87" t="s">
        <v>293</v>
      </c>
      <c r="F87" t="s">
        <v>337</v>
      </c>
      <c r="H87" t="s">
        <v>338</v>
      </c>
      <c r="I87">
        <v>330</v>
      </c>
      <c r="J87">
        <v>28</v>
      </c>
      <c r="K87">
        <v>145</v>
      </c>
      <c r="L87" t="s">
        <v>324</v>
      </c>
      <c r="M87">
        <v>1</v>
      </c>
      <c r="N87" s="154">
        <v>7.1999999999999998E-3</v>
      </c>
      <c r="O87" t="s">
        <v>258</v>
      </c>
      <c r="P87" t="s">
        <v>259</v>
      </c>
      <c r="Q87" t="s">
        <v>304</v>
      </c>
      <c r="R87" t="s">
        <v>261</v>
      </c>
      <c r="T87">
        <v>3.1</v>
      </c>
      <c r="U87" t="s">
        <v>305</v>
      </c>
      <c r="V87" t="s">
        <v>306</v>
      </c>
      <c r="W87" t="s">
        <v>299</v>
      </c>
      <c r="X87">
        <v>0</v>
      </c>
      <c r="Y87" s="155">
        <v>36617</v>
      </c>
      <c r="AA87">
        <v>0</v>
      </c>
    </row>
    <row r="88" spans="1:27" x14ac:dyDescent="0.25">
      <c r="A88">
        <v>273</v>
      </c>
      <c r="B88" t="s">
        <v>250</v>
      </c>
      <c r="C88" t="s">
        <v>377</v>
      </c>
      <c r="D88" t="s">
        <v>252</v>
      </c>
      <c r="E88" t="s">
        <v>293</v>
      </c>
      <c r="F88" t="s">
        <v>289</v>
      </c>
      <c r="H88" t="s">
        <v>290</v>
      </c>
      <c r="I88">
        <v>334</v>
      </c>
      <c r="J88">
        <v>28</v>
      </c>
      <c r="K88">
        <v>145</v>
      </c>
      <c r="L88" t="s">
        <v>324</v>
      </c>
      <c r="M88">
        <v>1</v>
      </c>
      <c r="N88" s="154">
        <v>4.3E-3</v>
      </c>
      <c r="O88" t="s">
        <v>258</v>
      </c>
      <c r="P88" t="s">
        <v>259</v>
      </c>
      <c r="Q88" t="s">
        <v>304</v>
      </c>
      <c r="R88" t="s">
        <v>261</v>
      </c>
      <c r="T88">
        <v>3.1</v>
      </c>
      <c r="U88" t="s">
        <v>305</v>
      </c>
      <c r="V88" t="s">
        <v>306</v>
      </c>
      <c r="W88" t="s">
        <v>299</v>
      </c>
      <c r="X88">
        <v>0</v>
      </c>
      <c r="Y88" s="155">
        <v>36617</v>
      </c>
      <c r="AA88">
        <v>0</v>
      </c>
    </row>
    <row r="89" spans="1:27" x14ac:dyDescent="0.25">
      <c r="A89">
        <v>273</v>
      </c>
      <c r="B89" t="s">
        <v>250</v>
      </c>
      <c r="C89" t="s">
        <v>377</v>
      </c>
      <c r="D89" t="s">
        <v>252</v>
      </c>
      <c r="E89" t="s">
        <v>293</v>
      </c>
      <c r="F89" t="s">
        <v>339</v>
      </c>
      <c r="H89" t="s">
        <v>340</v>
      </c>
      <c r="I89">
        <v>336</v>
      </c>
      <c r="J89">
        <v>28</v>
      </c>
      <c r="K89">
        <v>145</v>
      </c>
      <c r="L89" t="s">
        <v>324</v>
      </c>
      <c r="M89">
        <v>1</v>
      </c>
      <c r="N89" s="154">
        <v>1.2E-2</v>
      </c>
      <c r="O89" t="s">
        <v>258</v>
      </c>
      <c r="P89" t="s">
        <v>259</v>
      </c>
      <c r="Q89" t="s">
        <v>304</v>
      </c>
      <c r="R89" t="s">
        <v>261</v>
      </c>
      <c r="T89">
        <v>3.1</v>
      </c>
      <c r="U89" t="s">
        <v>305</v>
      </c>
      <c r="V89" t="s">
        <v>306</v>
      </c>
      <c r="W89" t="s">
        <v>299</v>
      </c>
      <c r="X89">
        <v>0</v>
      </c>
      <c r="Y89" s="155">
        <v>36617</v>
      </c>
      <c r="AA89">
        <v>0</v>
      </c>
    </row>
    <row r="90" spans="1:27" x14ac:dyDescent="0.25">
      <c r="A90">
        <v>273</v>
      </c>
      <c r="B90" t="s">
        <v>250</v>
      </c>
      <c r="C90" t="s">
        <v>377</v>
      </c>
      <c r="D90" t="s">
        <v>252</v>
      </c>
      <c r="E90" t="s">
        <v>293</v>
      </c>
      <c r="F90" t="s">
        <v>341</v>
      </c>
      <c r="H90" t="s">
        <v>342</v>
      </c>
      <c r="I90">
        <v>338</v>
      </c>
      <c r="J90">
        <v>28</v>
      </c>
      <c r="K90">
        <v>145</v>
      </c>
      <c r="L90" t="s">
        <v>324</v>
      </c>
      <c r="M90">
        <v>1</v>
      </c>
      <c r="N90" s="154">
        <v>4.13E-3</v>
      </c>
      <c r="O90" t="s">
        <v>258</v>
      </c>
      <c r="P90" t="s">
        <v>259</v>
      </c>
      <c r="Q90" t="s">
        <v>304</v>
      </c>
      <c r="R90" t="s">
        <v>261</v>
      </c>
      <c r="U90" t="s">
        <v>343</v>
      </c>
      <c r="V90" t="s">
        <v>383</v>
      </c>
      <c r="W90" t="s">
        <v>264</v>
      </c>
      <c r="X90">
        <v>0</v>
      </c>
      <c r="Y90" s="155">
        <v>38018</v>
      </c>
      <c r="AA90">
        <v>0</v>
      </c>
    </row>
    <row r="91" spans="1:27" x14ac:dyDescent="0.25">
      <c r="A91">
        <v>273</v>
      </c>
      <c r="B91" t="s">
        <v>250</v>
      </c>
      <c r="C91" t="s">
        <v>377</v>
      </c>
      <c r="D91" t="s">
        <v>252</v>
      </c>
      <c r="E91" t="s">
        <v>293</v>
      </c>
      <c r="F91" t="s">
        <v>345</v>
      </c>
      <c r="H91" t="s">
        <v>346</v>
      </c>
      <c r="I91">
        <v>339</v>
      </c>
      <c r="J91">
        <v>28</v>
      </c>
      <c r="K91">
        <v>145</v>
      </c>
      <c r="L91" t="s">
        <v>324</v>
      </c>
      <c r="M91">
        <v>1</v>
      </c>
      <c r="N91" s="154">
        <v>1.133E-2</v>
      </c>
      <c r="O91" t="s">
        <v>258</v>
      </c>
      <c r="P91" t="s">
        <v>259</v>
      </c>
      <c r="Q91" t="s">
        <v>304</v>
      </c>
      <c r="R91" t="s">
        <v>261</v>
      </c>
      <c r="U91" t="s">
        <v>347</v>
      </c>
      <c r="V91" t="s">
        <v>348</v>
      </c>
      <c r="W91" t="s">
        <v>264</v>
      </c>
      <c r="X91">
        <v>0</v>
      </c>
      <c r="Y91" s="155">
        <v>38018</v>
      </c>
      <c r="AA91">
        <v>0</v>
      </c>
    </row>
    <row r="92" spans="1:27" x14ac:dyDescent="0.25">
      <c r="A92">
        <v>273</v>
      </c>
      <c r="B92" t="s">
        <v>250</v>
      </c>
      <c r="C92" t="s">
        <v>377</v>
      </c>
      <c r="D92" t="s">
        <v>252</v>
      </c>
      <c r="E92" t="s">
        <v>293</v>
      </c>
      <c r="F92" t="s">
        <v>349</v>
      </c>
      <c r="H92" t="s">
        <v>350</v>
      </c>
      <c r="I92">
        <v>340</v>
      </c>
      <c r="J92">
        <v>28</v>
      </c>
      <c r="K92">
        <v>145</v>
      </c>
      <c r="L92" t="s">
        <v>324</v>
      </c>
      <c r="M92">
        <v>1</v>
      </c>
      <c r="N92" s="154">
        <v>3.8700000000000002E-3</v>
      </c>
      <c r="O92" t="s">
        <v>258</v>
      </c>
      <c r="P92" t="s">
        <v>259</v>
      </c>
      <c r="Q92" t="s">
        <v>304</v>
      </c>
      <c r="R92" t="s">
        <v>261</v>
      </c>
      <c r="U92" t="s">
        <v>351</v>
      </c>
      <c r="V92" t="s">
        <v>383</v>
      </c>
      <c r="W92" t="s">
        <v>264</v>
      </c>
      <c r="X92">
        <v>0</v>
      </c>
      <c r="Y92" s="155">
        <v>38018</v>
      </c>
      <c r="AA92">
        <v>0</v>
      </c>
    </row>
    <row r="93" spans="1:27" x14ac:dyDescent="0.25">
      <c r="A93">
        <v>273</v>
      </c>
      <c r="B93" t="s">
        <v>250</v>
      </c>
      <c r="C93" t="s">
        <v>377</v>
      </c>
      <c r="D93" t="s">
        <v>252</v>
      </c>
      <c r="E93" t="s">
        <v>293</v>
      </c>
      <c r="F93" t="s">
        <v>352</v>
      </c>
      <c r="H93" t="s">
        <v>353</v>
      </c>
      <c r="I93">
        <v>341</v>
      </c>
      <c r="J93">
        <v>28</v>
      </c>
      <c r="K93">
        <v>145</v>
      </c>
      <c r="L93" t="s">
        <v>324</v>
      </c>
      <c r="M93">
        <v>1</v>
      </c>
      <c r="N93" s="154">
        <v>1.107E-2</v>
      </c>
      <c r="O93" t="s">
        <v>258</v>
      </c>
      <c r="P93" t="s">
        <v>259</v>
      </c>
      <c r="Q93" t="s">
        <v>304</v>
      </c>
      <c r="R93" t="s">
        <v>261</v>
      </c>
      <c r="U93" t="s">
        <v>354</v>
      </c>
      <c r="V93" t="s">
        <v>348</v>
      </c>
      <c r="W93" t="s">
        <v>264</v>
      </c>
      <c r="X93">
        <v>0</v>
      </c>
      <c r="Y93" s="155">
        <v>38018</v>
      </c>
      <c r="AA93">
        <v>0</v>
      </c>
    </row>
    <row r="94" spans="1:27" x14ac:dyDescent="0.25">
      <c r="A94">
        <v>273</v>
      </c>
      <c r="B94" t="s">
        <v>250</v>
      </c>
      <c r="C94" t="s">
        <v>377</v>
      </c>
      <c r="D94" t="s">
        <v>252</v>
      </c>
      <c r="E94" t="s">
        <v>293</v>
      </c>
      <c r="F94">
        <v>40</v>
      </c>
      <c r="H94" t="s">
        <v>355</v>
      </c>
      <c r="I94">
        <v>347</v>
      </c>
      <c r="J94">
        <v>0</v>
      </c>
      <c r="K94">
        <v>129</v>
      </c>
      <c r="L94" t="s">
        <v>256</v>
      </c>
      <c r="M94">
        <v>1</v>
      </c>
      <c r="N94" s="154">
        <v>4.0000000000000003E-5</v>
      </c>
      <c r="O94" t="s">
        <v>258</v>
      </c>
      <c r="P94" t="s">
        <v>259</v>
      </c>
      <c r="Q94" t="s">
        <v>304</v>
      </c>
      <c r="R94" t="s">
        <v>261</v>
      </c>
      <c r="T94">
        <v>3.1</v>
      </c>
      <c r="U94" t="s">
        <v>305</v>
      </c>
      <c r="V94" t="s">
        <v>306</v>
      </c>
      <c r="W94" t="s">
        <v>299</v>
      </c>
      <c r="X94">
        <v>0</v>
      </c>
      <c r="Y94" s="155">
        <v>36617</v>
      </c>
      <c r="AA94">
        <v>0</v>
      </c>
    </row>
    <row r="95" spans="1:27" x14ac:dyDescent="0.25">
      <c r="A95">
        <v>273</v>
      </c>
      <c r="B95" t="s">
        <v>250</v>
      </c>
      <c r="C95" t="s">
        <v>377</v>
      </c>
      <c r="D95" t="s">
        <v>252</v>
      </c>
      <c r="E95" t="s">
        <v>293</v>
      </c>
      <c r="F95">
        <v>7782492</v>
      </c>
      <c r="G95" t="s">
        <v>356</v>
      </c>
      <c r="H95" t="s">
        <v>357</v>
      </c>
      <c r="I95">
        <v>370</v>
      </c>
      <c r="J95">
        <v>0</v>
      </c>
      <c r="K95">
        <v>129</v>
      </c>
      <c r="L95" t="s">
        <v>256</v>
      </c>
      <c r="M95">
        <v>1</v>
      </c>
      <c r="N95" t="s">
        <v>358</v>
      </c>
      <c r="O95" t="s">
        <v>258</v>
      </c>
      <c r="P95" t="s">
        <v>259</v>
      </c>
      <c r="Q95" t="s">
        <v>304</v>
      </c>
      <c r="R95" t="s">
        <v>261</v>
      </c>
      <c r="T95">
        <v>3.1</v>
      </c>
      <c r="U95" t="s">
        <v>305</v>
      </c>
      <c r="V95" t="s">
        <v>306</v>
      </c>
      <c r="W95" t="s">
        <v>271</v>
      </c>
      <c r="X95">
        <v>0</v>
      </c>
      <c r="Y95" s="155">
        <v>36617</v>
      </c>
      <c r="AA95">
        <v>0</v>
      </c>
    </row>
    <row r="96" spans="1:27" x14ac:dyDescent="0.25">
      <c r="A96">
        <v>273</v>
      </c>
      <c r="B96" t="s">
        <v>250</v>
      </c>
      <c r="C96" t="s">
        <v>377</v>
      </c>
      <c r="D96" t="s">
        <v>252</v>
      </c>
      <c r="E96" t="s">
        <v>293</v>
      </c>
      <c r="F96" t="s">
        <v>359</v>
      </c>
      <c r="G96" s="155">
        <v>2025884</v>
      </c>
      <c r="H96" t="s">
        <v>360</v>
      </c>
      <c r="I96">
        <v>380</v>
      </c>
      <c r="J96">
        <v>0</v>
      </c>
      <c r="K96">
        <v>129</v>
      </c>
      <c r="L96" t="s">
        <v>256</v>
      </c>
      <c r="M96">
        <v>1</v>
      </c>
      <c r="N96" t="s">
        <v>58</v>
      </c>
      <c r="O96" t="s">
        <v>258</v>
      </c>
      <c r="P96" t="s">
        <v>259</v>
      </c>
      <c r="Q96" t="s">
        <v>304</v>
      </c>
      <c r="R96" t="s">
        <v>261</v>
      </c>
      <c r="S96" t="s">
        <v>361</v>
      </c>
      <c r="T96">
        <v>3.1</v>
      </c>
      <c r="U96" t="s">
        <v>362</v>
      </c>
      <c r="V96" t="s">
        <v>306</v>
      </c>
      <c r="W96" t="s">
        <v>292</v>
      </c>
      <c r="X96">
        <v>0</v>
      </c>
      <c r="Y96" s="155">
        <v>36617</v>
      </c>
      <c r="AA96">
        <v>0</v>
      </c>
    </row>
    <row r="97" spans="1:27" x14ac:dyDescent="0.25">
      <c r="A97">
        <v>273</v>
      </c>
      <c r="B97" t="s">
        <v>250</v>
      </c>
      <c r="C97" t="s">
        <v>377</v>
      </c>
      <c r="D97" t="s">
        <v>252</v>
      </c>
      <c r="E97" t="s">
        <v>293</v>
      </c>
      <c r="H97" t="s">
        <v>363</v>
      </c>
      <c r="I97">
        <v>399</v>
      </c>
      <c r="J97">
        <v>0</v>
      </c>
      <c r="K97">
        <v>129</v>
      </c>
      <c r="L97" t="s">
        <v>256</v>
      </c>
      <c r="M97">
        <v>1</v>
      </c>
      <c r="N97" s="154">
        <v>4.0000000000000001E-3</v>
      </c>
      <c r="O97" t="s">
        <v>258</v>
      </c>
      <c r="P97" t="s">
        <v>259</v>
      </c>
      <c r="Q97" t="s">
        <v>304</v>
      </c>
      <c r="R97" t="s">
        <v>261</v>
      </c>
      <c r="T97">
        <v>3.1</v>
      </c>
      <c r="U97" t="s">
        <v>305</v>
      </c>
      <c r="V97" t="s">
        <v>306</v>
      </c>
      <c r="W97" t="s">
        <v>299</v>
      </c>
      <c r="X97">
        <v>0</v>
      </c>
      <c r="Y97" s="155">
        <v>36617</v>
      </c>
      <c r="AA97">
        <v>0</v>
      </c>
    </row>
    <row r="98" spans="1:27" x14ac:dyDescent="0.25">
      <c r="A98">
        <v>273</v>
      </c>
      <c r="B98" t="s">
        <v>250</v>
      </c>
      <c r="C98" t="s">
        <v>377</v>
      </c>
      <c r="D98" t="s">
        <v>252</v>
      </c>
      <c r="E98" t="s">
        <v>293</v>
      </c>
      <c r="F98" t="s">
        <v>364</v>
      </c>
      <c r="H98" t="s">
        <v>365</v>
      </c>
      <c r="I98">
        <v>417</v>
      </c>
      <c r="J98">
        <v>0</v>
      </c>
      <c r="K98">
        <v>129</v>
      </c>
      <c r="L98" t="s">
        <v>256</v>
      </c>
      <c r="M98">
        <v>1</v>
      </c>
      <c r="N98" s="154">
        <v>4.0999999999999999E-4</v>
      </c>
      <c r="O98" t="s">
        <v>258</v>
      </c>
      <c r="P98" t="s">
        <v>259</v>
      </c>
      <c r="Q98" t="s">
        <v>304</v>
      </c>
      <c r="R98" t="s">
        <v>261</v>
      </c>
      <c r="T98">
        <v>3.1</v>
      </c>
      <c r="U98" t="s">
        <v>305</v>
      </c>
      <c r="V98" t="s">
        <v>306</v>
      </c>
      <c r="W98" t="s">
        <v>366</v>
      </c>
      <c r="X98">
        <v>0</v>
      </c>
      <c r="Y98" s="155">
        <v>36617</v>
      </c>
      <c r="AA98">
        <v>0</v>
      </c>
    </row>
    <row r="99" spans="1:27" x14ac:dyDescent="0.25">
      <c r="A99">
        <v>274</v>
      </c>
      <c r="B99" t="s">
        <v>250</v>
      </c>
      <c r="C99" t="s">
        <v>377</v>
      </c>
      <c r="D99" t="s">
        <v>252</v>
      </c>
      <c r="E99" t="s">
        <v>253</v>
      </c>
      <c r="F99">
        <v>83329</v>
      </c>
      <c r="G99" t="s">
        <v>384</v>
      </c>
      <c r="H99" t="s">
        <v>385</v>
      </c>
      <c r="I99">
        <v>69</v>
      </c>
      <c r="J99">
        <v>0</v>
      </c>
      <c r="K99">
        <v>129</v>
      </c>
      <c r="L99" t="s">
        <v>256</v>
      </c>
      <c r="M99">
        <v>1</v>
      </c>
      <c r="N99" t="s">
        <v>386</v>
      </c>
      <c r="O99" t="s">
        <v>258</v>
      </c>
      <c r="P99" t="s">
        <v>259</v>
      </c>
      <c r="Q99" t="s">
        <v>260</v>
      </c>
      <c r="R99" t="s">
        <v>261</v>
      </c>
      <c r="T99">
        <v>3.3</v>
      </c>
      <c r="V99" t="s">
        <v>387</v>
      </c>
      <c r="W99" t="s">
        <v>366</v>
      </c>
      <c r="X99">
        <v>0</v>
      </c>
      <c r="AA99">
        <v>0</v>
      </c>
    </row>
    <row r="100" spans="1:27" x14ac:dyDescent="0.25">
      <c r="A100">
        <v>274</v>
      </c>
      <c r="B100" t="s">
        <v>250</v>
      </c>
      <c r="C100" t="s">
        <v>377</v>
      </c>
      <c r="D100" t="s">
        <v>252</v>
      </c>
      <c r="E100" t="s">
        <v>253</v>
      </c>
      <c r="F100">
        <v>208968</v>
      </c>
      <c r="G100" t="s">
        <v>388</v>
      </c>
      <c r="H100" t="s">
        <v>389</v>
      </c>
      <c r="I100">
        <v>70</v>
      </c>
      <c r="J100">
        <v>0</v>
      </c>
      <c r="K100">
        <v>129</v>
      </c>
      <c r="L100" t="s">
        <v>256</v>
      </c>
      <c r="M100">
        <v>1</v>
      </c>
      <c r="N100" t="s">
        <v>390</v>
      </c>
      <c r="O100" t="s">
        <v>258</v>
      </c>
      <c r="P100" t="s">
        <v>259</v>
      </c>
      <c r="Q100" t="s">
        <v>260</v>
      </c>
      <c r="R100" t="s">
        <v>261</v>
      </c>
      <c r="T100">
        <v>3.3</v>
      </c>
      <c r="V100" t="s">
        <v>387</v>
      </c>
      <c r="W100" t="s">
        <v>366</v>
      </c>
      <c r="X100">
        <v>0</v>
      </c>
      <c r="AA100">
        <v>0</v>
      </c>
    </row>
    <row r="101" spans="1:27" x14ac:dyDescent="0.25">
      <c r="A101">
        <v>274</v>
      </c>
      <c r="B101" t="s">
        <v>250</v>
      </c>
      <c r="C101" t="s">
        <v>377</v>
      </c>
      <c r="D101" t="s">
        <v>252</v>
      </c>
      <c r="E101" t="s">
        <v>253</v>
      </c>
      <c r="F101">
        <v>75070</v>
      </c>
      <c r="G101" t="s">
        <v>391</v>
      </c>
      <c r="H101" t="s">
        <v>392</v>
      </c>
      <c r="I101">
        <v>71</v>
      </c>
      <c r="J101">
        <v>0</v>
      </c>
      <c r="K101">
        <v>129</v>
      </c>
      <c r="L101" t="s">
        <v>256</v>
      </c>
      <c r="M101">
        <v>1</v>
      </c>
      <c r="N101" s="154">
        <v>7.67E-4</v>
      </c>
      <c r="O101" t="s">
        <v>258</v>
      </c>
      <c r="P101" t="s">
        <v>259</v>
      </c>
      <c r="Q101" t="s">
        <v>260</v>
      </c>
      <c r="R101" t="s">
        <v>261</v>
      </c>
      <c r="T101">
        <v>3.3</v>
      </c>
      <c r="V101" t="s">
        <v>387</v>
      </c>
      <c r="W101" t="s">
        <v>366</v>
      </c>
      <c r="X101">
        <v>0</v>
      </c>
      <c r="AA101">
        <v>0</v>
      </c>
    </row>
    <row r="102" spans="1:27" x14ac:dyDescent="0.25">
      <c r="A102">
        <v>274</v>
      </c>
      <c r="B102" t="s">
        <v>250</v>
      </c>
      <c r="C102" t="s">
        <v>377</v>
      </c>
      <c r="D102" t="s">
        <v>252</v>
      </c>
      <c r="E102" t="s">
        <v>253</v>
      </c>
      <c r="F102">
        <v>107028</v>
      </c>
      <c r="G102" t="s">
        <v>393</v>
      </c>
      <c r="H102" t="s">
        <v>394</v>
      </c>
      <c r="I102">
        <v>79</v>
      </c>
      <c r="J102">
        <v>0</v>
      </c>
      <c r="K102">
        <v>129</v>
      </c>
      <c r="L102" t="s">
        <v>256</v>
      </c>
      <c r="M102">
        <v>1</v>
      </c>
      <c r="N102" t="s">
        <v>395</v>
      </c>
      <c r="O102" t="s">
        <v>258</v>
      </c>
      <c r="P102" t="s">
        <v>259</v>
      </c>
      <c r="Q102" t="s">
        <v>260</v>
      </c>
      <c r="R102" t="s">
        <v>261</v>
      </c>
      <c r="T102">
        <v>3.3</v>
      </c>
      <c r="V102" t="s">
        <v>387</v>
      </c>
      <c r="W102" t="s">
        <v>366</v>
      </c>
      <c r="X102">
        <v>0</v>
      </c>
      <c r="AA102">
        <v>0</v>
      </c>
    </row>
    <row r="103" spans="1:27" x14ac:dyDescent="0.25">
      <c r="A103">
        <v>274</v>
      </c>
      <c r="B103" t="s">
        <v>250</v>
      </c>
      <c r="C103" t="s">
        <v>377</v>
      </c>
      <c r="D103" t="s">
        <v>252</v>
      </c>
      <c r="E103" t="s">
        <v>253</v>
      </c>
      <c r="H103" t="s">
        <v>396</v>
      </c>
      <c r="I103">
        <v>82</v>
      </c>
      <c r="J103">
        <v>0</v>
      </c>
      <c r="K103">
        <v>129</v>
      </c>
      <c r="L103" t="s">
        <v>256</v>
      </c>
      <c r="M103">
        <v>1</v>
      </c>
      <c r="N103" s="154">
        <v>7.0000000000000007E-2</v>
      </c>
      <c r="O103" t="s">
        <v>258</v>
      </c>
      <c r="P103" t="s">
        <v>259</v>
      </c>
      <c r="Q103" t="s">
        <v>260</v>
      </c>
      <c r="R103" t="s">
        <v>261</v>
      </c>
      <c r="T103">
        <v>3.3</v>
      </c>
      <c r="V103" t="s">
        <v>387</v>
      </c>
      <c r="W103" t="s">
        <v>271</v>
      </c>
      <c r="X103">
        <v>0</v>
      </c>
      <c r="AA103">
        <v>0</v>
      </c>
    </row>
    <row r="104" spans="1:27" x14ac:dyDescent="0.25">
      <c r="A104">
        <v>274</v>
      </c>
      <c r="B104" t="s">
        <v>250</v>
      </c>
      <c r="C104" t="s">
        <v>377</v>
      </c>
      <c r="D104" t="s">
        <v>252</v>
      </c>
      <c r="E104" t="s">
        <v>253</v>
      </c>
      <c r="F104" t="s">
        <v>294</v>
      </c>
      <c r="G104" t="s">
        <v>295</v>
      </c>
      <c r="H104" t="s">
        <v>296</v>
      </c>
      <c r="I104">
        <v>87</v>
      </c>
      <c r="J104">
        <v>107</v>
      </c>
      <c r="K104">
        <v>172</v>
      </c>
      <c r="L104" t="s">
        <v>297</v>
      </c>
      <c r="M104">
        <v>1</v>
      </c>
      <c r="N104" s="154">
        <v>2.9</v>
      </c>
      <c r="O104" t="s">
        <v>258</v>
      </c>
      <c r="P104" t="s">
        <v>268</v>
      </c>
      <c r="Q104" t="s">
        <v>252</v>
      </c>
      <c r="R104" t="s">
        <v>269</v>
      </c>
      <c r="V104" t="s">
        <v>298</v>
      </c>
      <c r="W104" t="s">
        <v>299</v>
      </c>
      <c r="X104">
        <v>0</v>
      </c>
      <c r="Y104" s="155">
        <v>36770</v>
      </c>
      <c r="AA104">
        <v>0</v>
      </c>
    </row>
    <row r="105" spans="1:27" x14ac:dyDescent="0.25">
      <c r="A105">
        <v>274</v>
      </c>
      <c r="B105" t="s">
        <v>250</v>
      </c>
      <c r="C105" t="s">
        <v>377</v>
      </c>
      <c r="D105" t="s">
        <v>252</v>
      </c>
      <c r="E105" t="s">
        <v>253</v>
      </c>
      <c r="F105" t="s">
        <v>294</v>
      </c>
      <c r="G105" t="s">
        <v>295</v>
      </c>
      <c r="H105" t="s">
        <v>296</v>
      </c>
      <c r="I105">
        <v>87</v>
      </c>
      <c r="J105">
        <v>139</v>
      </c>
      <c r="K105">
        <v>198</v>
      </c>
      <c r="L105" t="s">
        <v>300</v>
      </c>
      <c r="M105">
        <v>1</v>
      </c>
      <c r="N105" s="154">
        <v>1.4</v>
      </c>
      <c r="O105" t="s">
        <v>258</v>
      </c>
      <c r="P105" t="s">
        <v>268</v>
      </c>
      <c r="Q105" t="s">
        <v>252</v>
      </c>
      <c r="R105" t="s">
        <v>269</v>
      </c>
      <c r="V105" t="s">
        <v>298</v>
      </c>
      <c r="W105" t="s">
        <v>299</v>
      </c>
      <c r="X105">
        <v>0</v>
      </c>
      <c r="Y105" s="155">
        <v>36770</v>
      </c>
      <c r="AA105">
        <v>0</v>
      </c>
    </row>
    <row r="106" spans="1:27" x14ac:dyDescent="0.25">
      <c r="A106">
        <v>274</v>
      </c>
      <c r="B106" t="s">
        <v>250</v>
      </c>
      <c r="C106" t="s">
        <v>377</v>
      </c>
      <c r="D106" t="s">
        <v>252</v>
      </c>
      <c r="E106" t="s">
        <v>253</v>
      </c>
      <c r="F106">
        <v>120127</v>
      </c>
      <c r="G106" t="s">
        <v>397</v>
      </c>
      <c r="H106" t="s">
        <v>398</v>
      </c>
      <c r="I106">
        <v>91</v>
      </c>
      <c r="J106">
        <v>0</v>
      </c>
      <c r="K106">
        <v>129</v>
      </c>
      <c r="L106" t="s">
        <v>256</v>
      </c>
      <c r="M106">
        <v>1</v>
      </c>
      <c r="N106" s="154">
        <v>1.8700000000000001E-6</v>
      </c>
      <c r="O106" t="s">
        <v>258</v>
      </c>
      <c r="P106" t="s">
        <v>259</v>
      </c>
      <c r="Q106" t="s">
        <v>260</v>
      </c>
      <c r="R106" t="s">
        <v>261</v>
      </c>
      <c r="T106">
        <v>3.3</v>
      </c>
      <c r="V106" t="s">
        <v>387</v>
      </c>
      <c r="W106" t="s">
        <v>366</v>
      </c>
      <c r="X106">
        <v>0</v>
      </c>
      <c r="AA106">
        <v>0</v>
      </c>
    </row>
    <row r="107" spans="1:27" x14ac:dyDescent="0.25">
      <c r="A107">
        <v>274</v>
      </c>
      <c r="B107" t="s">
        <v>250</v>
      </c>
      <c r="C107" t="s">
        <v>377</v>
      </c>
      <c r="D107" t="s">
        <v>252</v>
      </c>
      <c r="E107" t="s">
        <v>253</v>
      </c>
      <c r="F107">
        <v>71432</v>
      </c>
      <c r="G107" t="s">
        <v>307</v>
      </c>
      <c r="H107" t="s">
        <v>308</v>
      </c>
      <c r="I107">
        <v>98</v>
      </c>
      <c r="J107">
        <v>0</v>
      </c>
      <c r="K107">
        <v>129</v>
      </c>
      <c r="L107" t="s">
        <v>256</v>
      </c>
      <c r="M107">
        <v>1</v>
      </c>
      <c r="N107" s="154">
        <v>9.3300000000000002E-4</v>
      </c>
      <c r="O107" t="s">
        <v>258</v>
      </c>
      <c r="P107" t="s">
        <v>259</v>
      </c>
      <c r="Q107" t="s">
        <v>260</v>
      </c>
      <c r="R107" t="s">
        <v>261</v>
      </c>
      <c r="T107">
        <v>3.3</v>
      </c>
      <c r="V107" t="s">
        <v>387</v>
      </c>
      <c r="W107" t="s">
        <v>366</v>
      </c>
      <c r="X107">
        <v>0</v>
      </c>
      <c r="AA107">
        <v>0</v>
      </c>
    </row>
    <row r="108" spans="1:27" x14ac:dyDescent="0.25">
      <c r="A108">
        <v>274</v>
      </c>
      <c r="B108" t="s">
        <v>250</v>
      </c>
      <c r="C108" t="s">
        <v>377</v>
      </c>
      <c r="D108" t="s">
        <v>252</v>
      </c>
      <c r="E108" t="s">
        <v>253</v>
      </c>
      <c r="F108">
        <v>56553</v>
      </c>
      <c r="G108" t="s">
        <v>367</v>
      </c>
      <c r="H108" t="s">
        <v>368</v>
      </c>
      <c r="I108">
        <v>102</v>
      </c>
      <c r="J108">
        <v>0</v>
      </c>
      <c r="K108">
        <v>129</v>
      </c>
      <c r="L108" t="s">
        <v>256</v>
      </c>
      <c r="M108">
        <v>1</v>
      </c>
      <c r="N108" s="154">
        <v>1.68E-6</v>
      </c>
      <c r="O108" t="s">
        <v>258</v>
      </c>
      <c r="P108" t="s">
        <v>259</v>
      </c>
      <c r="Q108" t="s">
        <v>260</v>
      </c>
      <c r="R108" t="s">
        <v>261</v>
      </c>
      <c r="T108">
        <v>3.3</v>
      </c>
      <c r="V108" t="s">
        <v>387</v>
      </c>
      <c r="W108" t="s">
        <v>366</v>
      </c>
      <c r="X108">
        <v>0</v>
      </c>
      <c r="AA108">
        <v>0</v>
      </c>
    </row>
    <row r="109" spans="1:27" x14ac:dyDescent="0.25">
      <c r="A109">
        <v>274</v>
      </c>
      <c r="B109" t="s">
        <v>250</v>
      </c>
      <c r="C109" t="s">
        <v>377</v>
      </c>
      <c r="D109" t="s">
        <v>252</v>
      </c>
      <c r="E109" t="s">
        <v>253</v>
      </c>
      <c r="F109">
        <v>50328</v>
      </c>
      <c r="G109" t="s">
        <v>254</v>
      </c>
      <c r="H109" t="s">
        <v>255</v>
      </c>
      <c r="I109">
        <v>103</v>
      </c>
      <c r="J109">
        <v>0</v>
      </c>
      <c r="K109">
        <v>129</v>
      </c>
      <c r="L109" t="s">
        <v>256</v>
      </c>
      <c r="M109">
        <v>1</v>
      </c>
      <c r="N109" t="s">
        <v>399</v>
      </c>
      <c r="O109" t="s">
        <v>258</v>
      </c>
      <c r="P109" t="s">
        <v>259</v>
      </c>
      <c r="Q109" t="s">
        <v>260</v>
      </c>
      <c r="R109" t="s">
        <v>261</v>
      </c>
      <c r="T109">
        <v>3.3</v>
      </c>
      <c r="V109" t="s">
        <v>387</v>
      </c>
      <c r="W109" t="s">
        <v>366</v>
      </c>
      <c r="X109">
        <v>0</v>
      </c>
      <c r="AA109">
        <v>0</v>
      </c>
    </row>
    <row r="110" spans="1:27" x14ac:dyDescent="0.25">
      <c r="A110">
        <v>274</v>
      </c>
      <c r="B110" t="s">
        <v>250</v>
      </c>
      <c r="C110" t="s">
        <v>377</v>
      </c>
      <c r="D110" t="s">
        <v>252</v>
      </c>
      <c r="E110" t="s">
        <v>253</v>
      </c>
      <c r="F110">
        <v>205992</v>
      </c>
      <c r="G110" t="s">
        <v>400</v>
      </c>
      <c r="H110" t="s">
        <v>401</v>
      </c>
      <c r="I110">
        <v>104</v>
      </c>
      <c r="J110">
        <v>0</v>
      </c>
      <c r="K110">
        <v>129</v>
      </c>
      <c r="L110" t="s">
        <v>256</v>
      </c>
      <c r="M110">
        <v>1</v>
      </c>
      <c r="N110" t="s">
        <v>402</v>
      </c>
      <c r="O110" t="s">
        <v>258</v>
      </c>
      <c r="P110" t="s">
        <v>259</v>
      </c>
      <c r="Q110" t="s">
        <v>260</v>
      </c>
      <c r="R110" t="s">
        <v>261</v>
      </c>
      <c r="T110">
        <v>3.3</v>
      </c>
      <c r="V110" t="s">
        <v>387</v>
      </c>
      <c r="W110" t="s">
        <v>366</v>
      </c>
      <c r="X110">
        <v>0</v>
      </c>
      <c r="AA110">
        <v>0</v>
      </c>
    </row>
    <row r="111" spans="1:27" x14ac:dyDescent="0.25">
      <c r="A111">
        <v>274</v>
      </c>
      <c r="B111" t="s">
        <v>250</v>
      </c>
      <c r="C111" t="s">
        <v>377</v>
      </c>
      <c r="D111" t="s">
        <v>252</v>
      </c>
      <c r="E111" t="s">
        <v>253</v>
      </c>
      <c r="F111">
        <v>191242</v>
      </c>
      <c r="G111" t="s">
        <v>403</v>
      </c>
      <c r="H111" t="s">
        <v>404</v>
      </c>
      <c r="I111">
        <v>106</v>
      </c>
      <c r="J111">
        <v>0</v>
      </c>
      <c r="K111">
        <v>129</v>
      </c>
      <c r="L111" t="s">
        <v>256</v>
      </c>
      <c r="M111">
        <v>1</v>
      </c>
      <c r="N111" t="s">
        <v>405</v>
      </c>
      <c r="O111" t="s">
        <v>258</v>
      </c>
      <c r="P111" t="s">
        <v>259</v>
      </c>
      <c r="Q111" t="s">
        <v>260</v>
      </c>
      <c r="R111" t="s">
        <v>261</v>
      </c>
      <c r="T111">
        <v>3.3</v>
      </c>
      <c r="V111" t="s">
        <v>387</v>
      </c>
      <c r="W111" t="s">
        <v>366</v>
      </c>
      <c r="X111">
        <v>0</v>
      </c>
      <c r="AA111">
        <v>0</v>
      </c>
    </row>
    <row r="112" spans="1:27" x14ac:dyDescent="0.25">
      <c r="A112">
        <v>274</v>
      </c>
      <c r="B112" t="s">
        <v>250</v>
      </c>
      <c r="C112" t="s">
        <v>377</v>
      </c>
      <c r="D112" t="s">
        <v>252</v>
      </c>
      <c r="E112" t="s">
        <v>253</v>
      </c>
      <c r="F112">
        <v>207089</v>
      </c>
      <c r="G112" t="s">
        <v>406</v>
      </c>
      <c r="H112" t="s">
        <v>407</v>
      </c>
      <c r="I112">
        <v>107</v>
      </c>
      <c r="J112">
        <v>0</v>
      </c>
      <c r="K112">
        <v>129</v>
      </c>
      <c r="L112" t="s">
        <v>256</v>
      </c>
      <c r="M112">
        <v>1</v>
      </c>
      <c r="N112" t="s">
        <v>408</v>
      </c>
      <c r="O112" t="s">
        <v>258</v>
      </c>
      <c r="P112" t="s">
        <v>259</v>
      </c>
      <c r="Q112" t="s">
        <v>260</v>
      </c>
      <c r="R112" t="s">
        <v>261</v>
      </c>
      <c r="T112">
        <v>3.3</v>
      </c>
      <c r="V112" t="s">
        <v>387</v>
      </c>
      <c r="W112" t="s">
        <v>366</v>
      </c>
      <c r="X112">
        <v>0</v>
      </c>
      <c r="AA112">
        <v>0</v>
      </c>
    </row>
    <row r="113" spans="1:27" x14ac:dyDescent="0.25">
      <c r="A113">
        <v>274</v>
      </c>
      <c r="B113" t="s">
        <v>250</v>
      </c>
      <c r="C113" t="s">
        <v>377</v>
      </c>
      <c r="D113" t="s">
        <v>252</v>
      </c>
      <c r="E113" t="s">
        <v>253</v>
      </c>
      <c r="F113">
        <v>106990</v>
      </c>
      <c r="G113" t="s">
        <v>315</v>
      </c>
      <c r="H113" t="s">
        <v>316</v>
      </c>
      <c r="I113">
        <v>25</v>
      </c>
      <c r="J113">
        <v>0</v>
      </c>
      <c r="K113">
        <v>129</v>
      </c>
      <c r="L113" t="s">
        <v>256</v>
      </c>
      <c r="M113">
        <v>1</v>
      </c>
      <c r="N113" t="s">
        <v>409</v>
      </c>
      <c r="O113" t="s">
        <v>258</v>
      </c>
      <c r="P113" t="s">
        <v>259</v>
      </c>
      <c r="Q113" t="s">
        <v>260</v>
      </c>
      <c r="R113" t="s">
        <v>261</v>
      </c>
      <c r="T113">
        <v>3.3</v>
      </c>
      <c r="V113" t="s">
        <v>387</v>
      </c>
      <c r="W113" t="s">
        <v>366</v>
      </c>
      <c r="X113">
        <v>0</v>
      </c>
      <c r="AA113">
        <v>0</v>
      </c>
    </row>
    <row r="114" spans="1:27" x14ac:dyDescent="0.25">
      <c r="A114">
        <v>274</v>
      </c>
      <c r="B114" t="s">
        <v>250</v>
      </c>
      <c r="C114" t="s">
        <v>377</v>
      </c>
      <c r="D114" t="s">
        <v>252</v>
      </c>
      <c r="E114" t="s">
        <v>253</v>
      </c>
      <c r="F114" t="s">
        <v>320</v>
      </c>
      <c r="G114" t="s">
        <v>321</v>
      </c>
      <c r="H114" t="s">
        <v>322</v>
      </c>
      <c r="I114">
        <v>136</v>
      </c>
      <c r="J114">
        <v>0</v>
      </c>
      <c r="K114">
        <v>129</v>
      </c>
      <c r="L114" t="s">
        <v>256</v>
      </c>
      <c r="M114">
        <v>1</v>
      </c>
      <c r="N114" s="154">
        <v>22600</v>
      </c>
      <c r="O114" t="s">
        <v>258</v>
      </c>
      <c r="P114" t="s">
        <v>268</v>
      </c>
      <c r="Q114" t="s">
        <v>252</v>
      </c>
      <c r="R114" t="s">
        <v>269</v>
      </c>
      <c r="T114">
        <v>3.3</v>
      </c>
      <c r="U114" t="s">
        <v>410</v>
      </c>
      <c r="V114" t="s">
        <v>387</v>
      </c>
      <c r="W114" t="s">
        <v>292</v>
      </c>
      <c r="X114">
        <v>0</v>
      </c>
      <c r="AA114">
        <v>0</v>
      </c>
    </row>
    <row r="115" spans="1:27" x14ac:dyDescent="0.25">
      <c r="A115">
        <v>274</v>
      </c>
      <c r="B115" t="s">
        <v>250</v>
      </c>
      <c r="C115" t="s">
        <v>377</v>
      </c>
      <c r="D115" t="s">
        <v>252</v>
      </c>
      <c r="E115" t="s">
        <v>253</v>
      </c>
      <c r="F115" t="s">
        <v>265</v>
      </c>
      <c r="G115" t="s">
        <v>266</v>
      </c>
      <c r="H115" t="s">
        <v>267</v>
      </c>
      <c r="I115">
        <v>137</v>
      </c>
      <c r="J115">
        <v>0</v>
      </c>
      <c r="K115">
        <v>129</v>
      </c>
      <c r="L115" t="s">
        <v>256</v>
      </c>
      <c r="M115">
        <v>1</v>
      </c>
      <c r="N115" s="154">
        <v>130</v>
      </c>
      <c r="O115" t="s">
        <v>258</v>
      </c>
      <c r="P115" t="s">
        <v>268</v>
      </c>
      <c r="Q115" t="s">
        <v>252</v>
      </c>
      <c r="R115" t="s">
        <v>269</v>
      </c>
      <c r="T115">
        <v>3.3</v>
      </c>
      <c r="U115" t="s">
        <v>410</v>
      </c>
      <c r="V115" t="s">
        <v>387</v>
      </c>
      <c r="W115" t="s">
        <v>271</v>
      </c>
      <c r="X115">
        <v>0</v>
      </c>
      <c r="AA115">
        <v>0</v>
      </c>
    </row>
    <row r="116" spans="1:27" x14ac:dyDescent="0.25">
      <c r="A116">
        <v>274</v>
      </c>
      <c r="B116" t="s">
        <v>250</v>
      </c>
      <c r="C116" t="s">
        <v>377</v>
      </c>
      <c r="D116" t="s">
        <v>252</v>
      </c>
      <c r="E116" t="s">
        <v>253</v>
      </c>
      <c r="F116">
        <v>218019</v>
      </c>
      <c r="G116" t="s">
        <v>272</v>
      </c>
      <c r="H116" t="s">
        <v>273</v>
      </c>
      <c r="I116">
        <v>153</v>
      </c>
      <c r="J116">
        <v>0</v>
      </c>
      <c r="K116">
        <v>129</v>
      </c>
      <c r="L116" t="s">
        <v>256</v>
      </c>
      <c r="M116">
        <v>1</v>
      </c>
      <c r="N116" s="154">
        <v>3.53E-7</v>
      </c>
      <c r="O116" t="s">
        <v>258</v>
      </c>
      <c r="P116" t="s">
        <v>259</v>
      </c>
      <c r="Q116" t="s">
        <v>260</v>
      </c>
      <c r="R116" t="s">
        <v>261</v>
      </c>
      <c r="T116">
        <v>3.3</v>
      </c>
      <c r="V116" t="s">
        <v>387</v>
      </c>
      <c r="W116" t="s">
        <v>366</v>
      </c>
      <c r="X116">
        <v>0</v>
      </c>
      <c r="AA116">
        <v>0</v>
      </c>
    </row>
    <row r="117" spans="1:27" x14ac:dyDescent="0.25">
      <c r="A117">
        <v>274</v>
      </c>
      <c r="B117" t="s">
        <v>250</v>
      </c>
      <c r="C117" t="s">
        <v>377</v>
      </c>
      <c r="D117" t="s">
        <v>252</v>
      </c>
      <c r="E117" t="s">
        <v>253</v>
      </c>
      <c r="F117">
        <v>53703</v>
      </c>
      <c r="G117" t="s">
        <v>411</v>
      </c>
      <c r="H117" t="s">
        <v>412</v>
      </c>
      <c r="I117">
        <v>166</v>
      </c>
      <c r="J117">
        <v>0</v>
      </c>
      <c r="K117">
        <v>129</v>
      </c>
      <c r="L117" t="s">
        <v>256</v>
      </c>
      <c r="M117">
        <v>1</v>
      </c>
      <c r="N117" t="s">
        <v>413</v>
      </c>
      <c r="O117" t="s">
        <v>258</v>
      </c>
      <c r="P117" t="s">
        <v>259</v>
      </c>
      <c r="Q117" t="s">
        <v>260</v>
      </c>
      <c r="R117" t="s">
        <v>261</v>
      </c>
      <c r="T117">
        <v>3.3</v>
      </c>
      <c r="V117" t="s">
        <v>387</v>
      </c>
      <c r="W117" t="s">
        <v>366</v>
      </c>
      <c r="X117">
        <v>0</v>
      </c>
      <c r="AA117">
        <v>0</v>
      </c>
    </row>
    <row r="118" spans="1:27" x14ac:dyDescent="0.25">
      <c r="A118">
        <v>274</v>
      </c>
      <c r="B118" t="s">
        <v>250</v>
      </c>
      <c r="C118" t="s">
        <v>377</v>
      </c>
      <c r="D118" t="s">
        <v>252</v>
      </c>
      <c r="E118" t="s">
        <v>253</v>
      </c>
      <c r="F118">
        <v>206440</v>
      </c>
      <c r="G118" t="s">
        <v>279</v>
      </c>
      <c r="H118" t="s">
        <v>280</v>
      </c>
      <c r="I118">
        <v>204</v>
      </c>
      <c r="J118">
        <v>0</v>
      </c>
      <c r="K118">
        <v>129</v>
      </c>
      <c r="L118" t="s">
        <v>256</v>
      </c>
      <c r="M118">
        <v>1</v>
      </c>
      <c r="N118" s="154">
        <v>7.61E-6</v>
      </c>
      <c r="O118" t="s">
        <v>258</v>
      </c>
      <c r="P118" t="s">
        <v>259</v>
      </c>
      <c r="Q118" t="s">
        <v>260</v>
      </c>
      <c r="R118" t="s">
        <v>261</v>
      </c>
      <c r="T118">
        <v>3.3</v>
      </c>
      <c r="V118" t="s">
        <v>387</v>
      </c>
      <c r="W118" t="s">
        <v>366</v>
      </c>
      <c r="X118">
        <v>0</v>
      </c>
      <c r="AA118">
        <v>0</v>
      </c>
    </row>
    <row r="119" spans="1:27" x14ac:dyDescent="0.25">
      <c r="A119">
        <v>274</v>
      </c>
      <c r="B119" t="s">
        <v>250</v>
      </c>
      <c r="C119" t="s">
        <v>377</v>
      </c>
      <c r="D119" t="s">
        <v>252</v>
      </c>
      <c r="E119" t="s">
        <v>253</v>
      </c>
      <c r="F119">
        <v>86737</v>
      </c>
      <c r="G119" t="s">
        <v>414</v>
      </c>
      <c r="H119" t="s">
        <v>415</v>
      </c>
      <c r="I119">
        <v>205</v>
      </c>
      <c r="J119">
        <v>0</v>
      </c>
      <c r="K119">
        <v>129</v>
      </c>
      <c r="L119" t="s">
        <v>256</v>
      </c>
      <c r="M119">
        <v>1</v>
      </c>
      <c r="N119" s="154">
        <v>2.9200000000000002E-5</v>
      </c>
      <c r="O119" t="s">
        <v>258</v>
      </c>
      <c r="P119" t="s">
        <v>259</v>
      </c>
      <c r="Q119" t="s">
        <v>260</v>
      </c>
      <c r="R119" t="s">
        <v>261</v>
      </c>
      <c r="T119">
        <v>3.3</v>
      </c>
      <c r="V119" t="s">
        <v>387</v>
      </c>
      <c r="W119" t="s">
        <v>366</v>
      </c>
      <c r="X119">
        <v>0</v>
      </c>
      <c r="AA119">
        <v>0</v>
      </c>
    </row>
    <row r="120" spans="1:27" x14ac:dyDescent="0.25">
      <c r="A120">
        <v>274</v>
      </c>
      <c r="B120" t="s">
        <v>250</v>
      </c>
      <c r="C120" t="s">
        <v>377</v>
      </c>
      <c r="D120" t="s">
        <v>252</v>
      </c>
      <c r="E120" t="s">
        <v>253</v>
      </c>
      <c r="F120">
        <v>50000</v>
      </c>
      <c r="G120" t="s">
        <v>281</v>
      </c>
      <c r="H120" t="s">
        <v>282</v>
      </c>
      <c r="I120">
        <v>210</v>
      </c>
      <c r="J120">
        <v>0</v>
      </c>
      <c r="K120">
        <v>129</v>
      </c>
      <c r="L120" t="s">
        <v>256</v>
      </c>
      <c r="M120">
        <v>1</v>
      </c>
      <c r="N120" s="154">
        <v>1.1800000000000001E-3</v>
      </c>
      <c r="O120" t="s">
        <v>258</v>
      </c>
      <c r="P120" t="s">
        <v>259</v>
      </c>
      <c r="Q120" t="s">
        <v>260</v>
      </c>
      <c r="R120" t="s">
        <v>261</v>
      </c>
      <c r="T120">
        <v>3.3</v>
      </c>
      <c r="V120" t="s">
        <v>387</v>
      </c>
      <c r="W120" t="s">
        <v>366</v>
      </c>
      <c r="X120">
        <v>0</v>
      </c>
      <c r="AA120">
        <v>0</v>
      </c>
    </row>
    <row r="121" spans="1:27" x14ac:dyDescent="0.25">
      <c r="A121">
        <v>274</v>
      </c>
      <c r="B121" t="s">
        <v>250</v>
      </c>
      <c r="C121" t="s">
        <v>377</v>
      </c>
      <c r="D121" t="s">
        <v>252</v>
      </c>
      <c r="E121" t="s">
        <v>253</v>
      </c>
      <c r="F121">
        <v>193395</v>
      </c>
      <c r="G121" t="s">
        <v>416</v>
      </c>
      <c r="H121" t="s">
        <v>417</v>
      </c>
      <c r="I121">
        <v>237</v>
      </c>
      <c r="J121">
        <v>0</v>
      </c>
      <c r="K121">
        <v>129</v>
      </c>
      <c r="L121" t="s">
        <v>256</v>
      </c>
      <c r="M121">
        <v>1</v>
      </c>
      <c r="N121" t="s">
        <v>418</v>
      </c>
      <c r="O121" t="s">
        <v>258</v>
      </c>
      <c r="P121" t="s">
        <v>259</v>
      </c>
      <c r="Q121" t="s">
        <v>260</v>
      </c>
      <c r="R121" t="s">
        <v>261</v>
      </c>
      <c r="T121">
        <v>3.3</v>
      </c>
      <c r="V121" t="s">
        <v>387</v>
      </c>
      <c r="W121" t="s">
        <v>366</v>
      </c>
      <c r="X121">
        <v>0</v>
      </c>
      <c r="AA121">
        <v>0</v>
      </c>
    </row>
    <row r="122" spans="1:27" x14ac:dyDescent="0.25">
      <c r="A122">
        <v>274</v>
      </c>
      <c r="B122" t="s">
        <v>250</v>
      </c>
      <c r="C122" t="s">
        <v>377</v>
      </c>
      <c r="D122" t="s">
        <v>252</v>
      </c>
      <c r="E122" t="s">
        <v>253</v>
      </c>
      <c r="F122">
        <v>1330207</v>
      </c>
      <c r="G122" t="s">
        <v>283</v>
      </c>
      <c r="H122" t="s">
        <v>284</v>
      </c>
      <c r="I122">
        <v>246</v>
      </c>
      <c r="J122">
        <v>0</v>
      </c>
      <c r="K122">
        <v>129</v>
      </c>
      <c r="L122" t="s">
        <v>256</v>
      </c>
      <c r="M122">
        <v>1</v>
      </c>
      <c r="N122" s="154">
        <v>2.8499999999999999E-4</v>
      </c>
      <c r="O122" t="s">
        <v>258</v>
      </c>
      <c r="P122" t="s">
        <v>259</v>
      </c>
      <c r="Q122" t="s">
        <v>260</v>
      </c>
      <c r="R122" t="s">
        <v>261</v>
      </c>
      <c r="T122">
        <v>3.3</v>
      </c>
      <c r="V122" t="s">
        <v>387</v>
      </c>
      <c r="W122" t="s">
        <v>366</v>
      </c>
      <c r="X122">
        <v>0</v>
      </c>
      <c r="AA122">
        <v>0</v>
      </c>
    </row>
    <row r="123" spans="1:27" x14ac:dyDescent="0.25">
      <c r="A123">
        <v>274</v>
      </c>
      <c r="B123" t="s">
        <v>250</v>
      </c>
      <c r="C123" t="s">
        <v>377</v>
      </c>
      <c r="D123" t="s">
        <v>252</v>
      </c>
      <c r="E123" t="s">
        <v>253</v>
      </c>
      <c r="F123">
        <v>7439976</v>
      </c>
      <c r="G123" t="s">
        <v>331</v>
      </c>
      <c r="H123" t="s">
        <v>332</v>
      </c>
      <c r="I123">
        <v>260</v>
      </c>
      <c r="J123">
        <v>0</v>
      </c>
      <c r="K123">
        <v>129</v>
      </c>
      <c r="L123" t="s">
        <v>256</v>
      </c>
      <c r="M123">
        <v>1</v>
      </c>
      <c r="N123" s="154">
        <v>3.0139999999999999E-7</v>
      </c>
      <c r="O123" t="s">
        <v>258</v>
      </c>
      <c r="P123" t="s">
        <v>259</v>
      </c>
      <c r="Q123" t="s">
        <v>260</v>
      </c>
      <c r="R123" t="s">
        <v>261</v>
      </c>
      <c r="U123" t="s">
        <v>381</v>
      </c>
      <c r="V123" t="s">
        <v>419</v>
      </c>
      <c r="W123" t="s">
        <v>264</v>
      </c>
      <c r="X123">
        <v>0</v>
      </c>
      <c r="AA123">
        <v>0</v>
      </c>
    </row>
    <row r="124" spans="1:27" x14ac:dyDescent="0.25">
      <c r="A124">
        <v>274</v>
      </c>
      <c r="B124" t="s">
        <v>250</v>
      </c>
      <c r="C124" t="s">
        <v>377</v>
      </c>
      <c r="D124" t="s">
        <v>252</v>
      </c>
      <c r="E124" t="s">
        <v>253</v>
      </c>
      <c r="F124">
        <v>91203</v>
      </c>
      <c r="G124" t="s">
        <v>285</v>
      </c>
      <c r="H124" t="s">
        <v>286</v>
      </c>
      <c r="I124">
        <v>291</v>
      </c>
      <c r="J124">
        <v>0</v>
      </c>
      <c r="K124">
        <v>129</v>
      </c>
      <c r="L124" t="s">
        <v>256</v>
      </c>
      <c r="M124">
        <v>1</v>
      </c>
      <c r="N124" s="154">
        <v>8.4800000000000001E-5</v>
      </c>
      <c r="O124" t="s">
        <v>258</v>
      </c>
      <c r="P124" t="s">
        <v>259</v>
      </c>
      <c r="Q124" t="s">
        <v>260</v>
      </c>
      <c r="R124" t="s">
        <v>261</v>
      </c>
      <c r="T124">
        <v>3.3</v>
      </c>
      <c r="V124" t="s">
        <v>387</v>
      </c>
      <c r="W124" t="s">
        <v>366</v>
      </c>
      <c r="X124">
        <v>0</v>
      </c>
      <c r="AA124">
        <v>0</v>
      </c>
    </row>
    <row r="125" spans="1:27" x14ac:dyDescent="0.25">
      <c r="A125">
        <v>274</v>
      </c>
      <c r="B125" t="s">
        <v>250</v>
      </c>
      <c r="C125" t="s">
        <v>377</v>
      </c>
      <c r="D125" t="s">
        <v>252</v>
      </c>
      <c r="E125" t="s">
        <v>253</v>
      </c>
      <c r="F125" t="s">
        <v>287</v>
      </c>
      <c r="H125" t="s">
        <v>288</v>
      </c>
      <c r="I125">
        <v>303</v>
      </c>
      <c r="J125">
        <v>0</v>
      </c>
      <c r="K125">
        <v>129</v>
      </c>
      <c r="L125" t="s">
        <v>256</v>
      </c>
      <c r="M125">
        <v>1</v>
      </c>
      <c r="N125" s="154">
        <v>604</v>
      </c>
      <c r="O125" t="s">
        <v>258</v>
      </c>
      <c r="P125" t="s">
        <v>268</v>
      </c>
      <c r="Q125" t="s">
        <v>252</v>
      </c>
      <c r="R125" t="s">
        <v>269</v>
      </c>
      <c r="T125">
        <v>3.3</v>
      </c>
      <c r="U125" t="s">
        <v>410</v>
      </c>
      <c r="V125" t="s">
        <v>387</v>
      </c>
      <c r="W125" t="s">
        <v>271</v>
      </c>
      <c r="X125">
        <v>0</v>
      </c>
      <c r="AA125">
        <v>0</v>
      </c>
    </row>
    <row r="126" spans="1:27" x14ac:dyDescent="0.25">
      <c r="A126">
        <v>274</v>
      </c>
      <c r="B126" t="s">
        <v>250</v>
      </c>
      <c r="C126" t="s">
        <v>377</v>
      </c>
      <c r="D126" t="s">
        <v>252</v>
      </c>
      <c r="E126" t="s">
        <v>253</v>
      </c>
      <c r="F126">
        <v>85018</v>
      </c>
      <c r="G126" t="s">
        <v>420</v>
      </c>
      <c r="H126" t="s">
        <v>421</v>
      </c>
      <c r="I126">
        <v>325</v>
      </c>
      <c r="J126">
        <v>0</v>
      </c>
      <c r="K126">
        <v>129</v>
      </c>
      <c r="L126" t="s">
        <v>256</v>
      </c>
      <c r="M126">
        <v>1</v>
      </c>
      <c r="N126" s="154">
        <v>2.94E-5</v>
      </c>
      <c r="O126" t="s">
        <v>258</v>
      </c>
      <c r="P126" t="s">
        <v>259</v>
      </c>
      <c r="Q126" t="s">
        <v>260</v>
      </c>
      <c r="R126" t="s">
        <v>261</v>
      </c>
      <c r="T126">
        <v>3.3</v>
      </c>
      <c r="V126" t="s">
        <v>387</v>
      </c>
      <c r="W126" t="s">
        <v>366</v>
      </c>
      <c r="X126">
        <v>0</v>
      </c>
      <c r="AA126">
        <v>0</v>
      </c>
    </row>
    <row r="127" spans="1:27" x14ac:dyDescent="0.25">
      <c r="A127">
        <v>274</v>
      </c>
      <c r="B127" t="s">
        <v>250</v>
      </c>
      <c r="C127" t="s">
        <v>377</v>
      </c>
      <c r="D127" t="s">
        <v>252</v>
      </c>
      <c r="E127" t="s">
        <v>253</v>
      </c>
      <c r="F127" t="s">
        <v>289</v>
      </c>
      <c r="H127" t="s">
        <v>290</v>
      </c>
      <c r="I127">
        <v>334</v>
      </c>
      <c r="J127">
        <v>0</v>
      </c>
      <c r="K127">
        <v>129</v>
      </c>
      <c r="L127" t="s">
        <v>256</v>
      </c>
      <c r="M127">
        <v>1</v>
      </c>
      <c r="N127" s="154">
        <v>42.5</v>
      </c>
      <c r="O127" t="s">
        <v>258</v>
      </c>
      <c r="P127" t="s">
        <v>268</v>
      </c>
      <c r="Q127" t="s">
        <v>252</v>
      </c>
      <c r="R127" t="s">
        <v>269</v>
      </c>
      <c r="T127">
        <v>3.3</v>
      </c>
      <c r="U127" t="s">
        <v>410</v>
      </c>
      <c r="V127" t="s">
        <v>387</v>
      </c>
      <c r="W127" t="s">
        <v>271</v>
      </c>
      <c r="X127">
        <v>0</v>
      </c>
      <c r="AA127">
        <v>0</v>
      </c>
    </row>
    <row r="128" spans="1:27" x14ac:dyDescent="0.25">
      <c r="A128">
        <v>274</v>
      </c>
      <c r="B128" t="s">
        <v>250</v>
      </c>
      <c r="C128" t="s">
        <v>377</v>
      </c>
      <c r="D128" t="s">
        <v>252</v>
      </c>
      <c r="E128" t="s">
        <v>253</v>
      </c>
      <c r="F128" t="s">
        <v>341</v>
      </c>
      <c r="H128" t="s">
        <v>342</v>
      </c>
      <c r="I128">
        <v>338</v>
      </c>
      <c r="J128">
        <v>0</v>
      </c>
      <c r="K128">
        <v>129</v>
      </c>
      <c r="L128" t="s">
        <v>256</v>
      </c>
      <c r="M128">
        <v>1</v>
      </c>
      <c r="N128" s="154">
        <v>42.5</v>
      </c>
      <c r="O128" t="s">
        <v>258</v>
      </c>
      <c r="P128" t="s">
        <v>268</v>
      </c>
      <c r="Q128" t="s">
        <v>252</v>
      </c>
      <c r="R128" t="s">
        <v>269</v>
      </c>
      <c r="T128">
        <v>3.3</v>
      </c>
      <c r="U128" t="s">
        <v>422</v>
      </c>
      <c r="V128" t="s">
        <v>387</v>
      </c>
      <c r="W128" t="s">
        <v>271</v>
      </c>
      <c r="X128">
        <v>0</v>
      </c>
      <c r="AA128">
        <v>0</v>
      </c>
    </row>
    <row r="129" spans="1:27" x14ac:dyDescent="0.25">
      <c r="A129">
        <v>274</v>
      </c>
      <c r="B129" t="s">
        <v>250</v>
      </c>
      <c r="C129" t="s">
        <v>377</v>
      </c>
      <c r="D129" t="s">
        <v>252</v>
      </c>
      <c r="E129" t="s">
        <v>253</v>
      </c>
      <c r="F129" t="s">
        <v>349</v>
      </c>
      <c r="H129" t="s">
        <v>350</v>
      </c>
      <c r="I129">
        <v>340</v>
      </c>
      <c r="J129">
        <v>0</v>
      </c>
      <c r="K129">
        <v>129</v>
      </c>
      <c r="L129" t="s">
        <v>256</v>
      </c>
      <c r="M129">
        <v>1</v>
      </c>
      <c r="N129" s="154">
        <v>42.5</v>
      </c>
      <c r="O129" t="s">
        <v>258</v>
      </c>
      <c r="P129" t="s">
        <v>268</v>
      </c>
      <c r="Q129" t="s">
        <v>252</v>
      </c>
      <c r="R129" t="s">
        <v>269</v>
      </c>
      <c r="T129">
        <v>3.3</v>
      </c>
      <c r="U129" t="s">
        <v>422</v>
      </c>
      <c r="V129" t="s">
        <v>387</v>
      </c>
      <c r="W129" t="s">
        <v>271</v>
      </c>
      <c r="X129">
        <v>0</v>
      </c>
      <c r="Y129" s="155">
        <v>36526</v>
      </c>
      <c r="AA129">
        <v>0</v>
      </c>
    </row>
    <row r="130" spans="1:27" x14ac:dyDescent="0.25">
      <c r="A130">
        <v>274</v>
      </c>
      <c r="B130" t="s">
        <v>250</v>
      </c>
      <c r="C130" t="s">
        <v>377</v>
      </c>
      <c r="D130" t="s">
        <v>252</v>
      </c>
      <c r="E130" t="s">
        <v>253</v>
      </c>
      <c r="F130">
        <v>40</v>
      </c>
      <c r="H130" t="s">
        <v>355</v>
      </c>
      <c r="I130">
        <v>347</v>
      </c>
      <c r="J130">
        <v>0</v>
      </c>
      <c r="K130">
        <v>129</v>
      </c>
      <c r="L130" t="s">
        <v>256</v>
      </c>
      <c r="M130">
        <v>1</v>
      </c>
      <c r="N130" s="154">
        <v>1.6799999999999999E-4</v>
      </c>
      <c r="O130" t="s">
        <v>258</v>
      </c>
      <c r="P130" t="s">
        <v>259</v>
      </c>
      <c r="Q130" t="s">
        <v>260</v>
      </c>
      <c r="R130" t="s">
        <v>261</v>
      </c>
      <c r="T130">
        <v>3.3</v>
      </c>
      <c r="V130" t="s">
        <v>387</v>
      </c>
      <c r="W130" t="s">
        <v>366</v>
      </c>
      <c r="X130">
        <v>0</v>
      </c>
      <c r="AA130">
        <v>0</v>
      </c>
    </row>
    <row r="131" spans="1:27" x14ac:dyDescent="0.25">
      <c r="A131">
        <v>274</v>
      </c>
      <c r="B131" t="s">
        <v>250</v>
      </c>
      <c r="C131" t="s">
        <v>377</v>
      </c>
      <c r="D131" t="s">
        <v>252</v>
      </c>
      <c r="E131" t="s">
        <v>253</v>
      </c>
      <c r="G131" t="s">
        <v>423</v>
      </c>
      <c r="H131" t="s">
        <v>424</v>
      </c>
      <c r="I131">
        <v>355</v>
      </c>
      <c r="J131">
        <v>0</v>
      </c>
      <c r="K131">
        <v>129</v>
      </c>
      <c r="L131" t="s">
        <v>256</v>
      </c>
      <c r="M131">
        <v>1</v>
      </c>
      <c r="N131" s="154">
        <v>2.5799999999999998E-3</v>
      </c>
      <c r="O131" t="s">
        <v>258</v>
      </c>
      <c r="P131" t="s">
        <v>259</v>
      </c>
      <c r="Q131" t="s">
        <v>260</v>
      </c>
      <c r="R131" t="s">
        <v>261</v>
      </c>
      <c r="T131">
        <v>3.3</v>
      </c>
      <c r="V131" t="s">
        <v>387</v>
      </c>
      <c r="W131" t="s">
        <v>366</v>
      </c>
      <c r="X131">
        <v>0</v>
      </c>
      <c r="AA131">
        <v>0</v>
      </c>
    </row>
    <row r="132" spans="1:27" x14ac:dyDescent="0.25">
      <c r="A132">
        <v>274</v>
      </c>
      <c r="B132" t="s">
        <v>250</v>
      </c>
      <c r="C132" t="s">
        <v>377</v>
      </c>
      <c r="D132" t="s">
        <v>252</v>
      </c>
      <c r="E132" t="s">
        <v>253</v>
      </c>
      <c r="F132">
        <v>129000</v>
      </c>
      <c r="G132" t="s">
        <v>425</v>
      </c>
      <c r="H132" t="s">
        <v>426</v>
      </c>
      <c r="I132">
        <v>360</v>
      </c>
      <c r="J132">
        <v>0</v>
      </c>
      <c r="K132">
        <v>129</v>
      </c>
      <c r="L132" t="s">
        <v>256</v>
      </c>
      <c r="M132">
        <v>1</v>
      </c>
      <c r="N132" s="154">
        <v>4.78E-6</v>
      </c>
      <c r="O132" t="s">
        <v>258</v>
      </c>
      <c r="P132" t="s">
        <v>259</v>
      </c>
      <c r="Q132" t="s">
        <v>260</v>
      </c>
      <c r="R132" t="s">
        <v>261</v>
      </c>
      <c r="T132">
        <v>3.3</v>
      </c>
      <c r="V132" t="s">
        <v>387</v>
      </c>
      <c r="W132" t="s">
        <v>366</v>
      </c>
      <c r="X132">
        <v>0</v>
      </c>
      <c r="AA132">
        <v>0</v>
      </c>
    </row>
    <row r="133" spans="1:27" x14ac:dyDescent="0.25">
      <c r="A133">
        <v>274</v>
      </c>
      <c r="B133" t="s">
        <v>250</v>
      </c>
      <c r="C133" t="s">
        <v>377</v>
      </c>
      <c r="D133" t="s">
        <v>252</v>
      </c>
      <c r="E133" t="s">
        <v>253</v>
      </c>
      <c r="H133" t="s">
        <v>369</v>
      </c>
      <c r="I133">
        <v>381</v>
      </c>
      <c r="J133">
        <v>0</v>
      </c>
      <c r="K133">
        <v>129</v>
      </c>
      <c r="L133" t="s">
        <v>256</v>
      </c>
      <c r="M133">
        <v>1</v>
      </c>
      <c r="N133" s="154">
        <v>39.700000000000003</v>
      </c>
      <c r="O133" t="s">
        <v>258</v>
      </c>
      <c r="P133" t="s">
        <v>268</v>
      </c>
      <c r="Q133" t="s">
        <v>252</v>
      </c>
      <c r="R133" t="s">
        <v>269</v>
      </c>
      <c r="T133">
        <v>3.3</v>
      </c>
      <c r="U133" t="s">
        <v>410</v>
      </c>
      <c r="V133" t="s">
        <v>387</v>
      </c>
      <c r="W133" t="s">
        <v>271</v>
      </c>
      <c r="X133">
        <v>0</v>
      </c>
      <c r="AA133">
        <v>0</v>
      </c>
    </row>
    <row r="134" spans="1:27" x14ac:dyDescent="0.25">
      <c r="A134">
        <v>274</v>
      </c>
      <c r="B134" t="s">
        <v>250</v>
      </c>
      <c r="C134" t="s">
        <v>377</v>
      </c>
      <c r="D134" t="s">
        <v>252</v>
      </c>
      <c r="E134" t="s">
        <v>253</v>
      </c>
      <c r="F134">
        <v>108883</v>
      </c>
      <c r="G134" t="s">
        <v>370</v>
      </c>
      <c r="H134" t="s">
        <v>371</v>
      </c>
      <c r="I134">
        <v>397</v>
      </c>
      <c r="J134">
        <v>0</v>
      </c>
      <c r="K134">
        <v>129</v>
      </c>
      <c r="L134" t="s">
        <v>256</v>
      </c>
      <c r="M134">
        <v>1</v>
      </c>
      <c r="N134" s="154">
        <v>4.0900000000000002E-4</v>
      </c>
      <c r="O134" t="s">
        <v>258</v>
      </c>
      <c r="P134" t="s">
        <v>259</v>
      </c>
      <c r="Q134" t="s">
        <v>260</v>
      </c>
      <c r="R134" t="s">
        <v>261</v>
      </c>
      <c r="T134">
        <v>3.3</v>
      </c>
      <c r="V134" t="s">
        <v>387</v>
      </c>
      <c r="W134" t="s">
        <v>366</v>
      </c>
      <c r="X134">
        <v>0</v>
      </c>
      <c r="AA134">
        <v>0</v>
      </c>
    </row>
    <row r="135" spans="1:27" x14ac:dyDescent="0.25">
      <c r="A135">
        <v>274</v>
      </c>
      <c r="B135" t="s">
        <v>250</v>
      </c>
      <c r="C135" t="s">
        <v>377</v>
      </c>
      <c r="D135" t="s">
        <v>252</v>
      </c>
      <c r="E135" t="s">
        <v>253</v>
      </c>
      <c r="H135" t="s">
        <v>363</v>
      </c>
      <c r="I135">
        <v>399</v>
      </c>
      <c r="J135">
        <v>0</v>
      </c>
      <c r="K135">
        <v>129</v>
      </c>
      <c r="L135" t="s">
        <v>256</v>
      </c>
      <c r="M135">
        <v>1</v>
      </c>
      <c r="N135" s="154">
        <v>49.3</v>
      </c>
      <c r="O135" t="s">
        <v>258</v>
      </c>
      <c r="P135" t="s">
        <v>268</v>
      </c>
      <c r="Q135" t="s">
        <v>252</v>
      </c>
      <c r="R135" t="s">
        <v>269</v>
      </c>
      <c r="T135">
        <v>3.3</v>
      </c>
      <c r="U135" t="s">
        <v>427</v>
      </c>
      <c r="V135" t="s">
        <v>387</v>
      </c>
      <c r="W135" t="s">
        <v>271</v>
      </c>
      <c r="X135">
        <v>0</v>
      </c>
      <c r="AA135">
        <v>0</v>
      </c>
    </row>
    <row r="136" spans="1:27" x14ac:dyDescent="0.25">
      <c r="A136">
        <v>275</v>
      </c>
      <c r="B136" t="s">
        <v>250</v>
      </c>
      <c r="C136" t="s">
        <v>377</v>
      </c>
      <c r="D136" t="s">
        <v>252</v>
      </c>
      <c r="E136" t="s">
        <v>428</v>
      </c>
      <c r="F136" t="s">
        <v>294</v>
      </c>
      <c r="G136" t="s">
        <v>295</v>
      </c>
      <c r="H136" t="s">
        <v>296</v>
      </c>
      <c r="I136">
        <v>87</v>
      </c>
      <c r="J136">
        <v>107</v>
      </c>
      <c r="K136">
        <v>172</v>
      </c>
      <c r="L136" t="s">
        <v>297</v>
      </c>
      <c r="M136">
        <v>1</v>
      </c>
      <c r="N136" s="154">
        <v>2.9</v>
      </c>
      <c r="O136" t="s">
        <v>258</v>
      </c>
      <c r="P136" t="s">
        <v>268</v>
      </c>
      <c r="Q136" t="s">
        <v>252</v>
      </c>
      <c r="R136" t="s">
        <v>269</v>
      </c>
      <c r="V136" t="s">
        <v>298</v>
      </c>
      <c r="W136" t="s">
        <v>299</v>
      </c>
      <c r="X136">
        <v>0</v>
      </c>
      <c r="Y136" s="155">
        <v>36770</v>
      </c>
      <c r="AA136">
        <v>0</v>
      </c>
    </row>
    <row r="137" spans="1:27" x14ac:dyDescent="0.25">
      <c r="A137">
        <v>275</v>
      </c>
      <c r="B137" t="s">
        <v>250</v>
      </c>
      <c r="C137" t="s">
        <v>377</v>
      </c>
      <c r="D137" t="s">
        <v>252</v>
      </c>
      <c r="E137" t="s">
        <v>428</v>
      </c>
      <c r="F137" t="s">
        <v>294</v>
      </c>
      <c r="G137" t="s">
        <v>295</v>
      </c>
      <c r="H137" t="s">
        <v>296</v>
      </c>
      <c r="I137">
        <v>87</v>
      </c>
      <c r="J137">
        <v>139</v>
      </c>
      <c r="K137">
        <v>198</v>
      </c>
      <c r="L137" t="s">
        <v>300</v>
      </c>
      <c r="M137">
        <v>1</v>
      </c>
      <c r="N137" s="154">
        <v>1.4</v>
      </c>
      <c r="O137" t="s">
        <v>258</v>
      </c>
      <c r="P137" t="s">
        <v>268</v>
      </c>
      <c r="Q137" t="s">
        <v>252</v>
      </c>
      <c r="R137" t="s">
        <v>269</v>
      </c>
      <c r="V137" t="s">
        <v>298</v>
      </c>
      <c r="W137" t="s">
        <v>299</v>
      </c>
      <c r="X137">
        <v>0</v>
      </c>
      <c r="Y137" s="155">
        <v>36770</v>
      </c>
      <c r="AA137">
        <v>0</v>
      </c>
    </row>
    <row r="138" spans="1:27" x14ac:dyDescent="0.25">
      <c r="A138">
        <v>275</v>
      </c>
      <c r="B138" t="s">
        <v>250</v>
      </c>
      <c r="C138" t="s">
        <v>377</v>
      </c>
      <c r="D138" t="s">
        <v>252</v>
      </c>
      <c r="E138" t="s">
        <v>428</v>
      </c>
      <c r="F138">
        <v>7440382</v>
      </c>
      <c r="G138" t="s">
        <v>301</v>
      </c>
      <c r="H138" t="s">
        <v>302</v>
      </c>
      <c r="I138">
        <v>93</v>
      </c>
      <c r="J138">
        <v>0</v>
      </c>
      <c r="K138">
        <v>129</v>
      </c>
      <c r="L138" t="s">
        <v>256</v>
      </c>
      <c r="M138">
        <v>1</v>
      </c>
      <c r="N138" t="s">
        <v>303</v>
      </c>
      <c r="O138" t="s">
        <v>258</v>
      </c>
      <c r="P138" t="s">
        <v>259</v>
      </c>
      <c r="Q138" t="s">
        <v>304</v>
      </c>
      <c r="R138" t="s">
        <v>261</v>
      </c>
      <c r="T138">
        <v>3.1</v>
      </c>
      <c r="U138" t="s">
        <v>305</v>
      </c>
      <c r="V138" t="s">
        <v>306</v>
      </c>
      <c r="W138" t="s">
        <v>271</v>
      </c>
      <c r="X138">
        <v>0</v>
      </c>
      <c r="Y138" s="155">
        <v>36617</v>
      </c>
      <c r="AA138">
        <v>0</v>
      </c>
    </row>
    <row r="139" spans="1:27" x14ac:dyDescent="0.25">
      <c r="A139">
        <v>275</v>
      </c>
      <c r="B139" t="s">
        <v>250</v>
      </c>
      <c r="C139" t="s">
        <v>377</v>
      </c>
      <c r="D139" t="s">
        <v>252</v>
      </c>
      <c r="E139" t="s">
        <v>428</v>
      </c>
      <c r="F139">
        <v>71432</v>
      </c>
      <c r="G139" t="s">
        <v>307</v>
      </c>
      <c r="H139" t="s">
        <v>308</v>
      </c>
      <c r="I139">
        <v>98</v>
      </c>
      <c r="J139">
        <v>0</v>
      </c>
      <c r="K139">
        <v>129</v>
      </c>
      <c r="L139" t="s">
        <v>256</v>
      </c>
      <c r="M139">
        <v>1</v>
      </c>
      <c r="N139" s="154">
        <v>5.5000000000000002E-5</v>
      </c>
      <c r="O139" t="s">
        <v>258</v>
      </c>
      <c r="P139" t="s">
        <v>259</v>
      </c>
      <c r="Q139" t="s">
        <v>304</v>
      </c>
      <c r="R139" t="s">
        <v>261</v>
      </c>
      <c r="T139">
        <v>3.1</v>
      </c>
      <c r="U139" t="s">
        <v>305</v>
      </c>
      <c r="V139" t="s">
        <v>306</v>
      </c>
      <c r="W139" t="s">
        <v>299</v>
      </c>
      <c r="X139">
        <v>0</v>
      </c>
      <c r="Y139" s="155">
        <v>36617</v>
      </c>
      <c r="AA139">
        <v>0</v>
      </c>
    </row>
    <row r="140" spans="1:27" x14ac:dyDescent="0.25">
      <c r="A140">
        <v>275</v>
      </c>
      <c r="B140" t="s">
        <v>250</v>
      </c>
      <c r="C140" t="s">
        <v>377</v>
      </c>
      <c r="D140" t="s">
        <v>252</v>
      </c>
      <c r="E140" t="s">
        <v>428</v>
      </c>
      <c r="F140">
        <v>7440417</v>
      </c>
      <c r="G140" t="s">
        <v>312</v>
      </c>
      <c r="H140" t="s">
        <v>313</v>
      </c>
      <c r="I140">
        <v>119</v>
      </c>
      <c r="J140">
        <v>0</v>
      </c>
      <c r="K140">
        <v>129</v>
      </c>
      <c r="L140" t="s">
        <v>256</v>
      </c>
      <c r="M140">
        <v>1</v>
      </c>
      <c r="N140" t="s">
        <v>314</v>
      </c>
      <c r="O140" t="s">
        <v>258</v>
      </c>
      <c r="P140" t="s">
        <v>259</v>
      </c>
      <c r="Q140" t="s">
        <v>304</v>
      </c>
      <c r="R140" t="s">
        <v>261</v>
      </c>
      <c r="T140">
        <v>3.1</v>
      </c>
      <c r="U140" t="s">
        <v>305</v>
      </c>
      <c r="V140" t="s">
        <v>306</v>
      </c>
      <c r="W140" t="s">
        <v>271</v>
      </c>
      <c r="X140">
        <v>0</v>
      </c>
      <c r="Y140" s="155">
        <v>36617</v>
      </c>
      <c r="AA140">
        <v>0</v>
      </c>
    </row>
    <row r="141" spans="1:27" x14ac:dyDescent="0.25">
      <c r="A141">
        <v>275</v>
      </c>
      <c r="B141" t="s">
        <v>250</v>
      </c>
      <c r="C141" t="s">
        <v>377</v>
      </c>
      <c r="D141" t="s">
        <v>252</v>
      </c>
      <c r="E141" t="s">
        <v>428</v>
      </c>
      <c r="F141">
        <v>106990</v>
      </c>
      <c r="G141" t="s">
        <v>315</v>
      </c>
      <c r="H141" t="s">
        <v>316</v>
      </c>
      <c r="I141">
        <v>25</v>
      </c>
      <c r="J141">
        <v>0</v>
      </c>
      <c r="K141">
        <v>129</v>
      </c>
      <c r="L141" t="s">
        <v>256</v>
      </c>
      <c r="M141">
        <v>1</v>
      </c>
      <c r="N141" t="s">
        <v>317</v>
      </c>
      <c r="O141" t="s">
        <v>258</v>
      </c>
      <c r="P141" t="s">
        <v>259</v>
      </c>
      <c r="Q141" t="s">
        <v>304</v>
      </c>
      <c r="R141" t="s">
        <v>261</v>
      </c>
      <c r="T141">
        <v>3.1</v>
      </c>
      <c r="U141" t="s">
        <v>305</v>
      </c>
      <c r="V141" t="s">
        <v>306</v>
      </c>
      <c r="W141" t="s">
        <v>271</v>
      </c>
      <c r="X141">
        <v>0</v>
      </c>
      <c r="Y141" s="155">
        <v>36617</v>
      </c>
      <c r="AA141">
        <v>0</v>
      </c>
    </row>
    <row r="142" spans="1:27" x14ac:dyDescent="0.25">
      <c r="A142">
        <v>275</v>
      </c>
      <c r="B142" t="s">
        <v>250</v>
      </c>
      <c r="C142" t="s">
        <v>377</v>
      </c>
      <c r="D142" t="s">
        <v>252</v>
      </c>
      <c r="E142" t="s">
        <v>428</v>
      </c>
      <c r="F142">
        <v>7440439</v>
      </c>
      <c r="G142" t="s">
        <v>318</v>
      </c>
      <c r="H142" t="s">
        <v>319</v>
      </c>
      <c r="I142">
        <v>130</v>
      </c>
      <c r="J142">
        <v>0</v>
      </c>
      <c r="K142">
        <v>129</v>
      </c>
      <c r="L142" t="s">
        <v>256</v>
      </c>
      <c r="M142">
        <v>1</v>
      </c>
      <c r="N142" s="154">
        <v>4.7999999999999998E-6</v>
      </c>
      <c r="O142" t="s">
        <v>258</v>
      </c>
      <c r="P142" t="s">
        <v>259</v>
      </c>
      <c r="Q142" t="s">
        <v>304</v>
      </c>
      <c r="R142" t="s">
        <v>261</v>
      </c>
      <c r="T142">
        <v>3.1</v>
      </c>
      <c r="U142" t="s">
        <v>305</v>
      </c>
      <c r="V142" t="s">
        <v>306</v>
      </c>
      <c r="W142" t="s">
        <v>271</v>
      </c>
      <c r="X142">
        <v>0</v>
      </c>
      <c r="Y142" s="155">
        <v>36617</v>
      </c>
      <c r="AA142">
        <v>0</v>
      </c>
    </row>
    <row r="143" spans="1:27" x14ac:dyDescent="0.25">
      <c r="A143">
        <v>275</v>
      </c>
      <c r="B143" t="s">
        <v>250</v>
      </c>
      <c r="C143" t="s">
        <v>377</v>
      </c>
      <c r="D143" t="s">
        <v>252</v>
      </c>
      <c r="E143" t="s">
        <v>428</v>
      </c>
      <c r="F143" t="s">
        <v>320</v>
      </c>
      <c r="G143" t="s">
        <v>321</v>
      </c>
      <c r="H143" t="s">
        <v>322</v>
      </c>
      <c r="I143">
        <v>136</v>
      </c>
      <c r="J143">
        <v>0</v>
      </c>
      <c r="K143">
        <v>129</v>
      </c>
      <c r="L143" t="s">
        <v>256</v>
      </c>
      <c r="M143">
        <v>1</v>
      </c>
      <c r="N143" s="154">
        <v>157</v>
      </c>
      <c r="O143" t="s">
        <v>258</v>
      </c>
      <c r="P143" t="s">
        <v>259</v>
      </c>
      <c r="Q143" t="s">
        <v>304</v>
      </c>
      <c r="R143" t="s">
        <v>261</v>
      </c>
      <c r="T143">
        <v>3.1</v>
      </c>
      <c r="U143" t="s">
        <v>305</v>
      </c>
      <c r="V143" t="s">
        <v>306</v>
      </c>
      <c r="W143" t="s">
        <v>323</v>
      </c>
      <c r="X143">
        <v>0</v>
      </c>
      <c r="Y143" s="155">
        <v>36617</v>
      </c>
      <c r="AA143">
        <v>0</v>
      </c>
    </row>
    <row r="144" spans="1:27" x14ac:dyDescent="0.25">
      <c r="A144">
        <v>275</v>
      </c>
      <c r="B144" t="s">
        <v>250</v>
      </c>
      <c r="C144" t="s">
        <v>377</v>
      </c>
      <c r="D144" t="s">
        <v>252</v>
      </c>
      <c r="E144" t="s">
        <v>428</v>
      </c>
      <c r="F144" t="s">
        <v>265</v>
      </c>
      <c r="G144" t="s">
        <v>266</v>
      </c>
      <c r="H144" t="s">
        <v>267</v>
      </c>
      <c r="I144">
        <v>137</v>
      </c>
      <c r="J144">
        <v>0</v>
      </c>
      <c r="K144">
        <v>129</v>
      </c>
      <c r="L144" t="s">
        <v>256</v>
      </c>
      <c r="M144">
        <v>1</v>
      </c>
      <c r="N144" s="154">
        <v>3.3E-3</v>
      </c>
      <c r="O144" t="s">
        <v>258</v>
      </c>
      <c r="P144" t="s">
        <v>259</v>
      </c>
      <c r="Q144" t="s">
        <v>304</v>
      </c>
      <c r="R144" t="s">
        <v>261</v>
      </c>
      <c r="T144">
        <v>3.1</v>
      </c>
      <c r="U144" t="s">
        <v>305</v>
      </c>
      <c r="V144" t="s">
        <v>306</v>
      </c>
      <c r="W144" t="s">
        <v>299</v>
      </c>
      <c r="X144">
        <v>0</v>
      </c>
      <c r="Y144" s="155">
        <v>36617</v>
      </c>
      <c r="AA144">
        <v>0</v>
      </c>
    </row>
    <row r="145" spans="1:27" x14ac:dyDescent="0.25">
      <c r="A145">
        <v>275</v>
      </c>
      <c r="B145" t="s">
        <v>250</v>
      </c>
      <c r="C145" t="s">
        <v>377</v>
      </c>
      <c r="D145" t="s">
        <v>252</v>
      </c>
      <c r="E145" t="s">
        <v>428</v>
      </c>
      <c r="F145" t="s">
        <v>265</v>
      </c>
      <c r="G145" t="s">
        <v>266</v>
      </c>
      <c r="H145" t="s">
        <v>267</v>
      </c>
      <c r="I145">
        <v>137</v>
      </c>
      <c r="J145">
        <v>28</v>
      </c>
      <c r="K145">
        <v>145</v>
      </c>
      <c r="L145" t="s">
        <v>324</v>
      </c>
      <c r="M145">
        <v>1</v>
      </c>
      <c r="N145" s="154">
        <v>7.5999999999999998E-2</v>
      </c>
      <c r="O145" t="s">
        <v>258</v>
      </c>
      <c r="P145" t="s">
        <v>259</v>
      </c>
      <c r="Q145" t="s">
        <v>304</v>
      </c>
      <c r="R145" t="s">
        <v>261</v>
      </c>
      <c r="T145">
        <v>3.1</v>
      </c>
      <c r="U145" t="s">
        <v>305</v>
      </c>
      <c r="V145" t="s">
        <v>306</v>
      </c>
      <c r="W145" t="s">
        <v>299</v>
      </c>
      <c r="X145">
        <v>0</v>
      </c>
      <c r="Y145" s="155">
        <v>36617</v>
      </c>
      <c r="AA145">
        <v>0</v>
      </c>
    </row>
    <row r="146" spans="1:27" x14ac:dyDescent="0.25">
      <c r="A146">
        <v>275</v>
      </c>
      <c r="B146" t="s">
        <v>250</v>
      </c>
      <c r="C146" t="s">
        <v>377</v>
      </c>
      <c r="D146" t="s">
        <v>252</v>
      </c>
      <c r="E146" t="s">
        <v>428</v>
      </c>
      <c r="F146">
        <v>7440473</v>
      </c>
      <c r="G146" t="s">
        <v>325</v>
      </c>
      <c r="H146" t="s">
        <v>326</v>
      </c>
      <c r="I146">
        <v>149</v>
      </c>
      <c r="J146">
        <v>0</v>
      </c>
      <c r="K146">
        <v>129</v>
      </c>
      <c r="L146" t="s">
        <v>256</v>
      </c>
      <c r="M146">
        <v>1</v>
      </c>
      <c r="N146" s="154">
        <v>1.1E-5</v>
      </c>
      <c r="O146" t="s">
        <v>258</v>
      </c>
      <c r="P146" t="s">
        <v>259</v>
      </c>
      <c r="Q146" t="s">
        <v>304</v>
      </c>
      <c r="R146" t="s">
        <v>261</v>
      </c>
      <c r="T146">
        <v>3.1</v>
      </c>
      <c r="U146" t="s">
        <v>305</v>
      </c>
      <c r="V146" t="s">
        <v>306</v>
      </c>
      <c r="W146" t="s">
        <v>271</v>
      </c>
      <c r="X146">
        <v>0</v>
      </c>
      <c r="Y146" s="155">
        <v>36617</v>
      </c>
      <c r="AA146">
        <v>0</v>
      </c>
    </row>
    <row r="147" spans="1:27" x14ac:dyDescent="0.25">
      <c r="A147">
        <v>275</v>
      </c>
      <c r="B147" t="s">
        <v>250</v>
      </c>
      <c r="C147" t="s">
        <v>377</v>
      </c>
      <c r="D147" t="s">
        <v>252</v>
      </c>
      <c r="E147" t="s">
        <v>428</v>
      </c>
      <c r="F147">
        <v>50000</v>
      </c>
      <c r="G147" t="s">
        <v>281</v>
      </c>
      <c r="H147" t="s">
        <v>282</v>
      </c>
      <c r="I147">
        <v>210</v>
      </c>
      <c r="J147">
        <v>0</v>
      </c>
      <c r="K147">
        <v>129</v>
      </c>
      <c r="L147" t="s">
        <v>256</v>
      </c>
      <c r="M147">
        <v>1</v>
      </c>
      <c r="N147" s="154">
        <v>2.7999999999999998E-4</v>
      </c>
      <c r="O147" t="s">
        <v>258</v>
      </c>
      <c r="P147" t="s">
        <v>259</v>
      </c>
      <c r="Q147" t="s">
        <v>304</v>
      </c>
      <c r="R147" t="s">
        <v>261</v>
      </c>
      <c r="T147">
        <v>3.1</v>
      </c>
      <c r="U147" t="s">
        <v>305</v>
      </c>
      <c r="V147" t="s">
        <v>306</v>
      </c>
      <c r="W147" t="s">
        <v>292</v>
      </c>
      <c r="X147">
        <v>0</v>
      </c>
      <c r="Y147" s="155">
        <v>36617</v>
      </c>
      <c r="AA147">
        <v>0</v>
      </c>
    </row>
    <row r="148" spans="1:27" x14ac:dyDescent="0.25">
      <c r="A148">
        <v>275</v>
      </c>
      <c r="B148" t="s">
        <v>250</v>
      </c>
      <c r="C148" t="s">
        <v>377</v>
      </c>
      <c r="D148" t="s">
        <v>252</v>
      </c>
      <c r="E148" t="s">
        <v>428</v>
      </c>
      <c r="F148">
        <v>7439921</v>
      </c>
      <c r="G148" t="s">
        <v>327</v>
      </c>
      <c r="H148" t="s">
        <v>328</v>
      </c>
      <c r="I148">
        <v>250</v>
      </c>
      <c r="J148">
        <v>0</v>
      </c>
      <c r="K148">
        <v>129</v>
      </c>
      <c r="L148" t="s">
        <v>256</v>
      </c>
      <c r="M148">
        <v>1</v>
      </c>
      <c r="N148" s="154">
        <v>1.4E-5</v>
      </c>
      <c r="O148" t="s">
        <v>258</v>
      </c>
      <c r="P148" t="s">
        <v>259</v>
      </c>
      <c r="Q148" t="s">
        <v>304</v>
      </c>
      <c r="R148" t="s">
        <v>261</v>
      </c>
      <c r="T148">
        <v>3.1</v>
      </c>
      <c r="U148" t="s">
        <v>305</v>
      </c>
      <c r="V148" t="s">
        <v>306</v>
      </c>
      <c r="W148" t="s">
        <v>299</v>
      </c>
      <c r="X148">
        <v>0</v>
      </c>
      <c r="Y148" s="155">
        <v>36617</v>
      </c>
      <c r="AA148">
        <v>0</v>
      </c>
    </row>
    <row r="149" spans="1:27" x14ac:dyDescent="0.25">
      <c r="A149">
        <v>275</v>
      </c>
      <c r="B149" t="s">
        <v>250</v>
      </c>
      <c r="C149" t="s">
        <v>377</v>
      </c>
      <c r="D149" t="s">
        <v>252</v>
      </c>
      <c r="E149" t="s">
        <v>428</v>
      </c>
      <c r="F149">
        <v>7439965</v>
      </c>
      <c r="G149" t="s">
        <v>329</v>
      </c>
      <c r="H149" t="s">
        <v>330</v>
      </c>
      <c r="I149">
        <v>257</v>
      </c>
      <c r="J149">
        <v>0</v>
      </c>
      <c r="K149">
        <v>129</v>
      </c>
      <c r="L149" t="s">
        <v>256</v>
      </c>
      <c r="M149">
        <v>1</v>
      </c>
      <c r="N149" s="154">
        <v>7.9000000000000001E-4</v>
      </c>
      <c r="O149" t="s">
        <v>258</v>
      </c>
      <c r="P149" t="s">
        <v>259</v>
      </c>
      <c r="Q149" t="s">
        <v>304</v>
      </c>
      <c r="R149" t="s">
        <v>261</v>
      </c>
      <c r="T149">
        <v>3.1</v>
      </c>
      <c r="U149" t="s">
        <v>305</v>
      </c>
      <c r="V149" t="s">
        <v>306</v>
      </c>
      <c r="W149" t="s">
        <v>271</v>
      </c>
      <c r="X149">
        <v>0</v>
      </c>
      <c r="Y149" s="155">
        <v>36617</v>
      </c>
      <c r="AA149">
        <v>0</v>
      </c>
    </row>
    <row r="150" spans="1:27" x14ac:dyDescent="0.25">
      <c r="A150">
        <v>275</v>
      </c>
      <c r="B150" t="s">
        <v>250</v>
      </c>
      <c r="C150" t="s">
        <v>377</v>
      </c>
      <c r="D150" t="s">
        <v>252</v>
      </c>
      <c r="E150" t="s">
        <v>428</v>
      </c>
      <c r="F150">
        <v>7439976</v>
      </c>
      <c r="G150" t="s">
        <v>331</v>
      </c>
      <c r="H150" t="s">
        <v>332</v>
      </c>
      <c r="I150">
        <v>260</v>
      </c>
      <c r="J150">
        <v>0</v>
      </c>
      <c r="K150">
        <v>129</v>
      </c>
      <c r="L150" t="s">
        <v>256</v>
      </c>
      <c r="M150">
        <v>1</v>
      </c>
      <c r="N150" s="154">
        <v>1.1999999999999999E-6</v>
      </c>
      <c r="O150" t="s">
        <v>258</v>
      </c>
      <c r="P150" t="s">
        <v>259</v>
      </c>
      <c r="Q150" t="s">
        <v>304</v>
      </c>
      <c r="R150" t="s">
        <v>261</v>
      </c>
      <c r="T150">
        <v>3.1</v>
      </c>
      <c r="U150" t="s">
        <v>305</v>
      </c>
      <c r="V150" t="s">
        <v>306</v>
      </c>
      <c r="W150" t="s">
        <v>271</v>
      </c>
      <c r="X150">
        <v>0</v>
      </c>
      <c r="Y150" s="155">
        <v>36617</v>
      </c>
      <c r="AA150">
        <v>0</v>
      </c>
    </row>
    <row r="151" spans="1:27" x14ac:dyDescent="0.25">
      <c r="A151">
        <v>275</v>
      </c>
      <c r="B151" t="s">
        <v>250</v>
      </c>
      <c r="C151" t="s">
        <v>377</v>
      </c>
      <c r="D151" t="s">
        <v>252</v>
      </c>
      <c r="E151" t="s">
        <v>428</v>
      </c>
      <c r="F151">
        <v>91203</v>
      </c>
      <c r="G151" t="s">
        <v>285</v>
      </c>
      <c r="H151" t="s">
        <v>286</v>
      </c>
      <c r="I151">
        <v>291</v>
      </c>
      <c r="J151">
        <v>0</v>
      </c>
      <c r="K151">
        <v>129</v>
      </c>
      <c r="L151" t="s">
        <v>256</v>
      </c>
      <c r="M151">
        <v>1</v>
      </c>
      <c r="N151" s="154">
        <v>3.4999999999999997E-5</v>
      </c>
      <c r="O151" t="s">
        <v>258</v>
      </c>
      <c r="P151" t="s">
        <v>259</v>
      </c>
      <c r="Q151" t="s">
        <v>304</v>
      </c>
      <c r="R151" t="s">
        <v>261</v>
      </c>
      <c r="T151">
        <v>3.1</v>
      </c>
      <c r="U151" t="s">
        <v>305</v>
      </c>
      <c r="V151" t="s">
        <v>306</v>
      </c>
      <c r="W151" t="s">
        <v>299</v>
      </c>
      <c r="X151">
        <v>0</v>
      </c>
      <c r="Y151" s="155">
        <v>36617</v>
      </c>
      <c r="AA151">
        <v>0</v>
      </c>
    </row>
    <row r="152" spans="1:27" x14ac:dyDescent="0.25">
      <c r="A152">
        <v>275</v>
      </c>
      <c r="B152" t="s">
        <v>250</v>
      </c>
      <c r="C152" t="s">
        <v>377</v>
      </c>
      <c r="D152" t="s">
        <v>252</v>
      </c>
      <c r="E152" t="s">
        <v>428</v>
      </c>
      <c r="F152">
        <v>7440020</v>
      </c>
      <c r="G152" t="s">
        <v>333</v>
      </c>
      <c r="H152" t="s">
        <v>334</v>
      </c>
      <c r="I152">
        <v>296</v>
      </c>
      <c r="J152">
        <v>0</v>
      </c>
      <c r="K152">
        <v>129</v>
      </c>
      <c r="L152" t="s">
        <v>256</v>
      </c>
      <c r="M152">
        <v>1</v>
      </c>
      <c r="N152" t="s">
        <v>335</v>
      </c>
      <c r="O152" t="s">
        <v>258</v>
      </c>
      <c r="P152" t="s">
        <v>259</v>
      </c>
      <c r="Q152" t="s">
        <v>304</v>
      </c>
      <c r="R152" t="s">
        <v>261</v>
      </c>
      <c r="T152">
        <v>3.1</v>
      </c>
      <c r="U152" t="s">
        <v>305</v>
      </c>
      <c r="V152" t="s">
        <v>306</v>
      </c>
      <c r="W152" t="s">
        <v>271</v>
      </c>
      <c r="X152">
        <v>0</v>
      </c>
      <c r="Y152" s="155">
        <v>36617</v>
      </c>
      <c r="AA152">
        <v>0</v>
      </c>
    </row>
    <row r="153" spans="1:27" x14ac:dyDescent="0.25">
      <c r="A153">
        <v>275</v>
      </c>
      <c r="B153" t="s">
        <v>250</v>
      </c>
      <c r="C153" t="s">
        <v>377</v>
      </c>
      <c r="D153" t="s">
        <v>252</v>
      </c>
      <c r="E153" t="s">
        <v>428</v>
      </c>
      <c r="F153" t="s">
        <v>287</v>
      </c>
      <c r="H153" t="s">
        <v>288</v>
      </c>
      <c r="I153">
        <v>303</v>
      </c>
      <c r="J153">
        <v>0</v>
      </c>
      <c r="K153">
        <v>129</v>
      </c>
      <c r="L153" t="s">
        <v>256</v>
      </c>
      <c r="M153">
        <v>1</v>
      </c>
      <c r="N153" s="154">
        <v>0.88</v>
      </c>
      <c r="O153" t="s">
        <v>258</v>
      </c>
      <c r="P153" t="s">
        <v>259</v>
      </c>
      <c r="Q153" t="s">
        <v>304</v>
      </c>
      <c r="R153" t="s">
        <v>261</v>
      </c>
      <c r="T153">
        <v>3.1</v>
      </c>
      <c r="U153" t="s">
        <v>305</v>
      </c>
      <c r="V153" t="s">
        <v>306</v>
      </c>
      <c r="W153" t="s">
        <v>299</v>
      </c>
      <c r="X153">
        <v>0</v>
      </c>
      <c r="Y153" s="155">
        <v>36617</v>
      </c>
      <c r="AA153">
        <v>0</v>
      </c>
    </row>
    <row r="154" spans="1:27" x14ac:dyDescent="0.25">
      <c r="A154">
        <v>275</v>
      </c>
      <c r="B154" t="s">
        <v>250</v>
      </c>
      <c r="C154" t="s">
        <v>377</v>
      </c>
      <c r="D154" t="s">
        <v>252</v>
      </c>
      <c r="E154" t="s">
        <v>428</v>
      </c>
      <c r="F154" t="s">
        <v>287</v>
      </c>
      <c r="H154" t="s">
        <v>288</v>
      </c>
      <c r="I154">
        <v>303</v>
      </c>
      <c r="J154">
        <v>28</v>
      </c>
      <c r="K154">
        <v>145</v>
      </c>
      <c r="L154" t="s">
        <v>324</v>
      </c>
      <c r="M154">
        <v>1</v>
      </c>
      <c r="N154" s="154">
        <v>0.24</v>
      </c>
      <c r="O154" t="s">
        <v>258</v>
      </c>
      <c r="P154" t="s">
        <v>259</v>
      </c>
      <c r="Q154" t="s">
        <v>304</v>
      </c>
      <c r="R154" t="s">
        <v>261</v>
      </c>
      <c r="T154">
        <v>3.1</v>
      </c>
      <c r="U154" t="s">
        <v>336</v>
      </c>
      <c r="V154" t="s">
        <v>306</v>
      </c>
      <c r="W154" t="s">
        <v>292</v>
      </c>
      <c r="X154">
        <v>0</v>
      </c>
      <c r="Y154" s="155">
        <v>36617</v>
      </c>
      <c r="AA154">
        <v>0</v>
      </c>
    </row>
    <row r="155" spans="1:27" x14ac:dyDescent="0.25">
      <c r="A155">
        <v>275</v>
      </c>
      <c r="B155" t="s">
        <v>250</v>
      </c>
      <c r="C155" t="s">
        <v>377</v>
      </c>
      <c r="D155" t="s">
        <v>252</v>
      </c>
      <c r="E155" t="s">
        <v>428</v>
      </c>
      <c r="F155" t="s">
        <v>337</v>
      </c>
      <c r="H155" t="s">
        <v>338</v>
      </c>
      <c r="I155">
        <v>330</v>
      </c>
      <c r="J155">
        <v>28</v>
      </c>
      <c r="K155">
        <v>145</v>
      </c>
      <c r="L155" t="s">
        <v>324</v>
      </c>
      <c r="M155">
        <v>1</v>
      </c>
      <c r="N155" s="154">
        <v>7.1999999999999998E-3</v>
      </c>
      <c r="O155" t="s">
        <v>258</v>
      </c>
      <c r="P155" t="s">
        <v>259</v>
      </c>
      <c r="Q155" t="s">
        <v>304</v>
      </c>
      <c r="R155" t="s">
        <v>261</v>
      </c>
      <c r="T155">
        <v>3.1</v>
      </c>
      <c r="U155" t="s">
        <v>305</v>
      </c>
      <c r="V155" t="s">
        <v>306</v>
      </c>
      <c r="W155" t="s">
        <v>299</v>
      </c>
      <c r="X155">
        <v>0</v>
      </c>
      <c r="Y155" s="155">
        <v>36617</v>
      </c>
      <c r="AA155">
        <v>0</v>
      </c>
    </row>
    <row r="156" spans="1:27" x14ac:dyDescent="0.25">
      <c r="A156">
        <v>275</v>
      </c>
      <c r="B156" t="s">
        <v>250</v>
      </c>
      <c r="C156" t="s">
        <v>377</v>
      </c>
      <c r="D156" t="s">
        <v>252</v>
      </c>
      <c r="E156" t="s">
        <v>428</v>
      </c>
      <c r="F156" t="s">
        <v>289</v>
      </c>
      <c r="H156" t="s">
        <v>290</v>
      </c>
      <c r="I156">
        <v>334</v>
      </c>
      <c r="J156">
        <v>28</v>
      </c>
      <c r="K156">
        <v>145</v>
      </c>
      <c r="L156" t="s">
        <v>324</v>
      </c>
      <c r="M156">
        <v>1</v>
      </c>
      <c r="N156" s="154">
        <v>4.3E-3</v>
      </c>
      <c r="O156" t="s">
        <v>258</v>
      </c>
      <c r="P156" t="s">
        <v>259</v>
      </c>
      <c r="Q156" t="s">
        <v>304</v>
      </c>
      <c r="R156" t="s">
        <v>261</v>
      </c>
      <c r="T156">
        <v>3.1</v>
      </c>
      <c r="U156" t="s">
        <v>305</v>
      </c>
      <c r="V156" t="s">
        <v>306</v>
      </c>
      <c r="W156" t="s">
        <v>299</v>
      </c>
      <c r="X156">
        <v>0</v>
      </c>
      <c r="Y156" s="155">
        <v>36617</v>
      </c>
      <c r="AA156">
        <v>0</v>
      </c>
    </row>
    <row r="157" spans="1:27" x14ac:dyDescent="0.25">
      <c r="A157">
        <v>275</v>
      </c>
      <c r="B157" t="s">
        <v>250</v>
      </c>
      <c r="C157" t="s">
        <v>377</v>
      </c>
      <c r="D157" t="s">
        <v>252</v>
      </c>
      <c r="E157" t="s">
        <v>428</v>
      </c>
      <c r="F157" t="s">
        <v>339</v>
      </c>
      <c r="H157" t="s">
        <v>340</v>
      </c>
      <c r="I157">
        <v>336</v>
      </c>
      <c r="J157">
        <v>28</v>
      </c>
      <c r="K157">
        <v>145</v>
      </c>
      <c r="L157" t="s">
        <v>324</v>
      </c>
      <c r="M157">
        <v>1</v>
      </c>
      <c r="N157" s="154">
        <v>1.2E-2</v>
      </c>
      <c r="O157" t="s">
        <v>258</v>
      </c>
      <c r="P157" t="s">
        <v>259</v>
      </c>
      <c r="Q157" t="s">
        <v>304</v>
      </c>
      <c r="R157" t="s">
        <v>261</v>
      </c>
      <c r="T157">
        <v>3.1</v>
      </c>
      <c r="U157" t="s">
        <v>305</v>
      </c>
      <c r="V157" t="s">
        <v>306</v>
      </c>
      <c r="W157" t="s">
        <v>299</v>
      </c>
      <c r="X157">
        <v>0</v>
      </c>
      <c r="Y157" s="155">
        <v>36617</v>
      </c>
      <c r="AA157">
        <v>0</v>
      </c>
    </row>
    <row r="158" spans="1:27" x14ac:dyDescent="0.25">
      <c r="A158">
        <v>275</v>
      </c>
      <c r="B158" t="s">
        <v>250</v>
      </c>
      <c r="C158" t="s">
        <v>377</v>
      </c>
      <c r="D158" t="s">
        <v>252</v>
      </c>
      <c r="E158" t="s">
        <v>428</v>
      </c>
      <c r="F158" t="s">
        <v>341</v>
      </c>
      <c r="H158" t="s">
        <v>342</v>
      </c>
      <c r="I158">
        <v>338</v>
      </c>
      <c r="J158">
        <v>28</v>
      </c>
      <c r="K158">
        <v>145</v>
      </c>
      <c r="L158" t="s">
        <v>324</v>
      </c>
      <c r="M158">
        <v>1</v>
      </c>
      <c r="N158" s="154">
        <v>4.13E-3</v>
      </c>
      <c r="O158" t="s">
        <v>258</v>
      </c>
      <c r="P158" t="s">
        <v>259</v>
      </c>
      <c r="Q158" t="s">
        <v>304</v>
      </c>
      <c r="R158" t="s">
        <v>261</v>
      </c>
      <c r="U158" t="s">
        <v>343</v>
      </c>
      <c r="V158" t="s">
        <v>383</v>
      </c>
      <c r="W158" t="s">
        <v>264</v>
      </c>
      <c r="X158">
        <v>0</v>
      </c>
      <c r="Y158" s="155">
        <v>38018</v>
      </c>
      <c r="AA158">
        <v>0</v>
      </c>
    </row>
    <row r="159" spans="1:27" x14ac:dyDescent="0.25">
      <c r="A159">
        <v>275</v>
      </c>
      <c r="B159" t="s">
        <v>250</v>
      </c>
      <c r="C159" t="s">
        <v>377</v>
      </c>
      <c r="D159" t="s">
        <v>252</v>
      </c>
      <c r="E159" t="s">
        <v>428</v>
      </c>
      <c r="F159" t="s">
        <v>345</v>
      </c>
      <c r="H159" t="s">
        <v>346</v>
      </c>
      <c r="I159">
        <v>339</v>
      </c>
      <c r="J159">
        <v>28</v>
      </c>
      <c r="K159">
        <v>145</v>
      </c>
      <c r="L159" t="s">
        <v>324</v>
      </c>
      <c r="M159">
        <v>1</v>
      </c>
      <c r="N159" s="154">
        <v>1.133E-2</v>
      </c>
      <c r="O159" t="s">
        <v>258</v>
      </c>
      <c r="P159" t="s">
        <v>259</v>
      </c>
      <c r="Q159" t="s">
        <v>304</v>
      </c>
      <c r="R159" t="s">
        <v>261</v>
      </c>
      <c r="U159" t="s">
        <v>347</v>
      </c>
      <c r="V159" t="s">
        <v>348</v>
      </c>
      <c r="W159" t="s">
        <v>264</v>
      </c>
      <c r="X159">
        <v>0</v>
      </c>
      <c r="Y159" s="155">
        <v>38018</v>
      </c>
      <c r="AA159">
        <v>0</v>
      </c>
    </row>
    <row r="160" spans="1:27" x14ac:dyDescent="0.25">
      <c r="A160">
        <v>275</v>
      </c>
      <c r="B160" t="s">
        <v>250</v>
      </c>
      <c r="C160" t="s">
        <v>377</v>
      </c>
      <c r="D160" t="s">
        <v>252</v>
      </c>
      <c r="E160" t="s">
        <v>428</v>
      </c>
      <c r="F160" t="s">
        <v>349</v>
      </c>
      <c r="H160" t="s">
        <v>350</v>
      </c>
      <c r="I160">
        <v>340</v>
      </c>
      <c r="J160">
        <v>28</v>
      </c>
      <c r="K160">
        <v>145</v>
      </c>
      <c r="L160" t="s">
        <v>324</v>
      </c>
      <c r="M160">
        <v>1</v>
      </c>
      <c r="N160" s="154">
        <v>3.8700000000000002E-3</v>
      </c>
      <c r="O160" t="s">
        <v>258</v>
      </c>
      <c r="P160" t="s">
        <v>259</v>
      </c>
      <c r="Q160" t="s">
        <v>304</v>
      </c>
      <c r="R160" t="s">
        <v>261</v>
      </c>
      <c r="U160" t="s">
        <v>351</v>
      </c>
      <c r="V160" t="s">
        <v>383</v>
      </c>
      <c r="W160" t="s">
        <v>264</v>
      </c>
      <c r="X160">
        <v>0</v>
      </c>
      <c r="Y160" s="155">
        <v>38018</v>
      </c>
      <c r="AA160">
        <v>0</v>
      </c>
    </row>
    <row r="161" spans="1:27" x14ac:dyDescent="0.25">
      <c r="A161">
        <v>275</v>
      </c>
      <c r="B161" t="s">
        <v>250</v>
      </c>
      <c r="C161" t="s">
        <v>377</v>
      </c>
      <c r="D161" t="s">
        <v>252</v>
      </c>
      <c r="E161" t="s">
        <v>428</v>
      </c>
      <c r="F161" t="s">
        <v>352</v>
      </c>
      <c r="H161" t="s">
        <v>353</v>
      </c>
      <c r="I161">
        <v>341</v>
      </c>
      <c r="J161">
        <v>28</v>
      </c>
      <c r="K161">
        <v>145</v>
      </c>
      <c r="L161" t="s">
        <v>324</v>
      </c>
      <c r="M161">
        <v>1</v>
      </c>
      <c r="N161" s="154">
        <v>1.107E-2</v>
      </c>
      <c r="O161" t="s">
        <v>258</v>
      </c>
      <c r="P161" t="s">
        <v>259</v>
      </c>
      <c r="Q161" t="s">
        <v>304</v>
      </c>
      <c r="R161" t="s">
        <v>261</v>
      </c>
      <c r="U161" t="s">
        <v>354</v>
      </c>
      <c r="V161" t="s">
        <v>348</v>
      </c>
      <c r="W161" t="s">
        <v>264</v>
      </c>
      <c r="X161">
        <v>0</v>
      </c>
      <c r="Y161" s="155">
        <v>38018</v>
      </c>
      <c r="AA161">
        <v>0</v>
      </c>
    </row>
    <row r="162" spans="1:27" x14ac:dyDescent="0.25">
      <c r="A162">
        <v>275</v>
      </c>
      <c r="B162" t="s">
        <v>250</v>
      </c>
      <c r="C162" t="s">
        <v>377</v>
      </c>
      <c r="D162" t="s">
        <v>252</v>
      </c>
      <c r="E162" t="s">
        <v>428</v>
      </c>
      <c r="F162">
        <v>40</v>
      </c>
      <c r="H162" t="s">
        <v>355</v>
      </c>
      <c r="I162">
        <v>347</v>
      </c>
      <c r="J162">
        <v>0</v>
      </c>
      <c r="K162">
        <v>129</v>
      </c>
      <c r="L162" t="s">
        <v>256</v>
      </c>
      <c r="M162">
        <v>1</v>
      </c>
      <c r="N162" s="154">
        <v>4.0000000000000003E-5</v>
      </c>
      <c r="O162" t="s">
        <v>258</v>
      </c>
      <c r="P162" t="s">
        <v>259</v>
      </c>
      <c r="Q162" t="s">
        <v>304</v>
      </c>
      <c r="R162" t="s">
        <v>261</v>
      </c>
      <c r="T162">
        <v>3.1</v>
      </c>
      <c r="U162" t="s">
        <v>305</v>
      </c>
      <c r="V162" t="s">
        <v>306</v>
      </c>
      <c r="W162" t="s">
        <v>299</v>
      </c>
      <c r="X162">
        <v>0</v>
      </c>
      <c r="Y162" s="155">
        <v>36617</v>
      </c>
      <c r="AA162">
        <v>0</v>
      </c>
    </row>
    <row r="163" spans="1:27" x14ac:dyDescent="0.25">
      <c r="A163">
        <v>275</v>
      </c>
      <c r="B163" t="s">
        <v>250</v>
      </c>
      <c r="C163" t="s">
        <v>377</v>
      </c>
      <c r="D163" t="s">
        <v>252</v>
      </c>
      <c r="E163" t="s">
        <v>428</v>
      </c>
      <c r="F163">
        <v>7782492</v>
      </c>
      <c r="G163" t="s">
        <v>356</v>
      </c>
      <c r="H163" t="s">
        <v>357</v>
      </c>
      <c r="I163">
        <v>370</v>
      </c>
      <c r="J163">
        <v>0</v>
      </c>
      <c r="K163">
        <v>129</v>
      </c>
      <c r="L163" t="s">
        <v>256</v>
      </c>
      <c r="M163">
        <v>1</v>
      </c>
      <c r="N163" t="s">
        <v>358</v>
      </c>
      <c r="O163" t="s">
        <v>258</v>
      </c>
      <c r="P163" t="s">
        <v>259</v>
      </c>
      <c r="Q163" t="s">
        <v>304</v>
      </c>
      <c r="R163" t="s">
        <v>261</v>
      </c>
      <c r="T163">
        <v>3.1</v>
      </c>
      <c r="U163" t="s">
        <v>305</v>
      </c>
      <c r="V163" t="s">
        <v>306</v>
      </c>
      <c r="W163" t="s">
        <v>271</v>
      </c>
      <c r="X163">
        <v>0</v>
      </c>
      <c r="Y163" s="155">
        <v>36617</v>
      </c>
      <c r="AA163">
        <v>0</v>
      </c>
    </row>
    <row r="164" spans="1:27" x14ac:dyDescent="0.25">
      <c r="A164">
        <v>275</v>
      </c>
      <c r="B164" t="s">
        <v>250</v>
      </c>
      <c r="C164" t="s">
        <v>377</v>
      </c>
      <c r="D164" t="s">
        <v>252</v>
      </c>
      <c r="E164" t="s">
        <v>428</v>
      </c>
      <c r="F164" t="s">
        <v>359</v>
      </c>
      <c r="G164" s="155">
        <v>2025884</v>
      </c>
      <c r="H164" t="s">
        <v>360</v>
      </c>
      <c r="I164">
        <v>380</v>
      </c>
      <c r="J164">
        <v>0</v>
      </c>
      <c r="K164">
        <v>129</v>
      </c>
      <c r="L164" t="s">
        <v>256</v>
      </c>
      <c r="M164">
        <v>1</v>
      </c>
      <c r="N164" t="s">
        <v>58</v>
      </c>
      <c r="O164" t="s">
        <v>258</v>
      </c>
      <c r="P164" t="s">
        <v>259</v>
      </c>
      <c r="Q164" t="s">
        <v>304</v>
      </c>
      <c r="R164" t="s">
        <v>261</v>
      </c>
      <c r="S164" t="s">
        <v>361</v>
      </c>
      <c r="T164">
        <v>3.1</v>
      </c>
      <c r="U164" t="s">
        <v>362</v>
      </c>
      <c r="V164" t="s">
        <v>306</v>
      </c>
      <c r="W164" t="s">
        <v>292</v>
      </c>
      <c r="X164">
        <v>0</v>
      </c>
      <c r="Y164" s="155">
        <v>36617</v>
      </c>
      <c r="AA164">
        <v>0</v>
      </c>
    </row>
    <row r="165" spans="1:27" x14ac:dyDescent="0.25">
      <c r="A165">
        <v>275</v>
      </c>
      <c r="B165" t="s">
        <v>250</v>
      </c>
      <c r="C165" t="s">
        <v>377</v>
      </c>
      <c r="D165" t="s">
        <v>252</v>
      </c>
      <c r="E165" t="s">
        <v>428</v>
      </c>
      <c r="H165" t="s">
        <v>363</v>
      </c>
      <c r="I165">
        <v>399</v>
      </c>
      <c r="J165">
        <v>0</v>
      </c>
      <c r="K165">
        <v>129</v>
      </c>
      <c r="L165" t="s">
        <v>256</v>
      </c>
      <c r="M165">
        <v>1</v>
      </c>
      <c r="N165" s="154">
        <v>4.0000000000000001E-3</v>
      </c>
      <c r="O165" t="s">
        <v>258</v>
      </c>
      <c r="P165" t="s">
        <v>259</v>
      </c>
      <c r="Q165" t="s">
        <v>304</v>
      </c>
      <c r="R165" t="s">
        <v>261</v>
      </c>
      <c r="T165">
        <v>3.1</v>
      </c>
      <c r="U165" t="s">
        <v>305</v>
      </c>
      <c r="V165" t="s">
        <v>306</v>
      </c>
      <c r="W165" t="s">
        <v>299</v>
      </c>
      <c r="X165">
        <v>0</v>
      </c>
      <c r="Y165" s="155">
        <v>36617</v>
      </c>
      <c r="AA165">
        <v>0</v>
      </c>
    </row>
    <row r="166" spans="1:27" x14ac:dyDescent="0.25">
      <c r="A166">
        <v>275</v>
      </c>
      <c r="B166" t="s">
        <v>250</v>
      </c>
      <c r="C166" t="s">
        <v>377</v>
      </c>
      <c r="D166" t="s">
        <v>252</v>
      </c>
      <c r="E166" t="s">
        <v>428</v>
      </c>
      <c r="F166" t="s">
        <v>364</v>
      </c>
      <c r="H166" t="s">
        <v>365</v>
      </c>
      <c r="I166">
        <v>417</v>
      </c>
      <c r="J166">
        <v>0</v>
      </c>
      <c r="K166">
        <v>129</v>
      </c>
      <c r="L166" t="s">
        <v>256</v>
      </c>
      <c r="M166">
        <v>1</v>
      </c>
      <c r="N166" s="154">
        <v>4.0999999999999999E-4</v>
      </c>
      <c r="O166" t="s">
        <v>258</v>
      </c>
      <c r="P166" t="s">
        <v>259</v>
      </c>
      <c r="Q166" t="s">
        <v>304</v>
      </c>
      <c r="R166" t="s">
        <v>261</v>
      </c>
      <c r="T166">
        <v>3.1</v>
      </c>
      <c r="U166" t="s">
        <v>305</v>
      </c>
      <c r="V166" t="s">
        <v>306</v>
      </c>
      <c r="W166" t="s">
        <v>366</v>
      </c>
      <c r="X166">
        <v>0</v>
      </c>
      <c r="Y166" s="155">
        <v>36617</v>
      </c>
      <c r="AA166">
        <v>0</v>
      </c>
    </row>
    <row r="167" spans="1:27" x14ac:dyDescent="0.25">
      <c r="A167">
        <v>276</v>
      </c>
      <c r="B167" t="s">
        <v>250</v>
      </c>
      <c r="C167" t="s">
        <v>377</v>
      </c>
      <c r="D167" t="s">
        <v>252</v>
      </c>
      <c r="E167" t="s">
        <v>429</v>
      </c>
      <c r="F167">
        <v>75070</v>
      </c>
      <c r="G167" t="s">
        <v>391</v>
      </c>
      <c r="H167" t="s">
        <v>392</v>
      </c>
      <c r="I167">
        <v>71</v>
      </c>
      <c r="J167">
        <v>0</v>
      </c>
      <c r="K167">
        <v>129</v>
      </c>
      <c r="L167" t="s">
        <v>256</v>
      </c>
      <c r="M167">
        <v>1</v>
      </c>
      <c r="N167" s="154">
        <v>1.07E-3</v>
      </c>
      <c r="O167" t="s">
        <v>258</v>
      </c>
      <c r="P167" t="s">
        <v>259</v>
      </c>
      <c r="Q167" t="s">
        <v>260</v>
      </c>
      <c r="R167" t="s">
        <v>261</v>
      </c>
      <c r="V167" t="s">
        <v>430</v>
      </c>
      <c r="W167" t="s">
        <v>264</v>
      </c>
      <c r="X167">
        <v>0</v>
      </c>
      <c r="AA167">
        <v>0</v>
      </c>
    </row>
    <row r="168" spans="1:27" x14ac:dyDescent="0.25">
      <c r="A168">
        <v>276</v>
      </c>
      <c r="B168" t="s">
        <v>250</v>
      </c>
      <c r="C168" t="s">
        <v>377</v>
      </c>
      <c r="D168" t="s">
        <v>252</v>
      </c>
      <c r="E168" t="s">
        <v>429</v>
      </c>
      <c r="F168">
        <v>107028</v>
      </c>
      <c r="G168" t="s">
        <v>393</v>
      </c>
      <c r="H168" t="s">
        <v>394</v>
      </c>
      <c r="I168">
        <v>79</v>
      </c>
      <c r="J168">
        <v>0</v>
      </c>
      <c r="K168">
        <v>129</v>
      </c>
      <c r="L168" t="s">
        <v>256</v>
      </c>
      <c r="M168">
        <v>1</v>
      </c>
      <c r="N168" s="154">
        <v>5.3000000000000001E-5</v>
      </c>
      <c r="O168" t="s">
        <v>258</v>
      </c>
      <c r="P168" t="s">
        <v>259</v>
      </c>
      <c r="Q168" t="s">
        <v>260</v>
      </c>
      <c r="R168" t="s">
        <v>261</v>
      </c>
      <c r="V168" t="s">
        <v>430</v>
      </c>
      <c r="W168" t="s">
        <v>264</v>
      </c>
      <c r="X168">
        <v>0</v>
      </c>
      <c r="AA168">
        <v>0</v>
      </c>
    </row>
    <row r="169" spans="1:27" x14ac:dyDescent="0.25">
      <c r="A169">
        <v>276</v>
      </c>
      <c r="B169" t="s">
        <v>250</v>
      </c>
      <c r="C169" t="s">
        <v>377</v>
      </c>
      <c r="D169" t="s">
        <v>252</v>
      </c>
      <c r="E169" t="s">
        <v>429</v>
      </c>
      <c r="F169" t="s">
        <v>294</v>
      </c>
      <c r="G169" t="s">
        <v>295</v>
      </c>
      <c r="H169" t="s">
        <v>296</v>
      </c>
      <c r="I169">
        <v>87</v>
      </c>
      <c r="J169">
        <v>107</v>
      </c>
      <c r="K169">
        <v>172</v>
      </c>
      <c r="L169" t="s">
        <v>297</v>
      </c>
      <c r="M169">
        <v>1</v>
      </c>
      <c r="N169" s="154">
        <v>2.9</v>
      </c>
      <c r="O169" t="s">
        <v>258</v>
      </c>
      <c r="P169" t="s">
        <v>268</v>
      </c>
      <c r="Q169" t="s">
        <v>252</v>
      </c>
      <c r="R169" t="s">
        <v>269</v>
      </c>
      <c r="V169" t="s">
        <v>298</v>
      </c>
      <c r="W169" t="s">
        <v>299</v>
      </c>
      <c r="X169">
        <v>0</v>
      </c>
      <c r="Y169" s="155">
        <v>36770</v>
      </c>
      <c r="AA169">
        <v>0</v>
      </c>
    </row>
    <row r="170" spans="1:27" x14ac:dyDescent="0.25">
      <c r="A170">
        <v>276</v>
      </c>
      <c r="B170" t="s">
        <v>250</v>
      </c>
      <c r="C170" t="s">
        <v>377</v>
      </c>
      <c r="D170" t="s">
        <v>252</v>
      </c>
      <c r="E170" t="s">
        <v>429</v>
      </c>
      <c r="F170" t="s">
        <v>294</v>
      </c>
      <c r="G170" t="s">
        <v>295</v>
      </c>
      <c r="H170" t="s">
        <v>296</v>
      </c>
      <c r="I170">
        <v>87</v>
      </c>
      <c r="J170">
        <v>139</v>
      </c>
      <c r="K170">
        <v>198</v>
      </c>
      <c r="L170" t="s">
        <v>300</v>
      </c>
      <c r="M170">
        <v>1</v>
      </c>
      <c r="N170" s="154">
        <v>1.4</v>
      </c>
      <c r="O170" t="s">
        <v>258</v>
      </c>
      <c r="P170" t="s">
        <v>268</v>
      </c>
      <c r="Q170" t="s">
        <v>252</v>
      </c>
      <c r="R170" t="s">
        <v>269</v>
      </c>
      <c r="V170" t="s">
        <v>298</v>
      </c>
      <c r="W170" t="s">
        <v>299</v>
      </c>
      <c r="X170">
        <v>0</v>
      </c>
      <c r="Y170" s="155">
        <v>36770</v>
      </c>
      <c r="AA170">
        <v>0</v>
      </c>
    </row>
    <row r="171" spans="1:27" x14ac:dyDescent="0.25">
      <c r="A171">
        <v>276</v>
      </c>
      <c r="B171" t="s">
        <v>250</v>
      </c>
      <c r="C171" t="s">
        <v>377</v>
      </c>
      <c r="D171" t="s">
        <v>252</v>
      </c>
      <c r="E171" t="s">
        <v>429</v>
      </c>
      <c r="F171">
        <v>71432</v>
      </c>
      <c r="G171" t="s">
        <v>307</v>
      </c>
      <c r="H171" t="s">
        <v>308</v>
      </c>
      <c r="I171">
        <v>98</v>
      </c>
      <c r="J171">
        <v>0</v>
      </c>
      <c r="K171">
        <v>129</v>
      </c>
      <c r="L171" t="s">
        <v>256</v>
      </c>
      <c r="M171">
        <v>1</v>
      </c>
      <c r="N171" s="154">
        <v>5.3600000000000002E-4</v>
      </c>
      <c r="O171" t="s">
        <v>258</v>
      </c>
      <c r="P171" t="s">
        <v>259</v>
      </c>
      <c r="Q171" t="s">
        <v>260</v>
      </c>
      <c r="R171" t="s">
        <v>261</v>
      </c>
      <c r="V171" t="s">
        <v>430</v>
      </c>
      <c r="W171" t="s">
        <v>264</v>
      </c>
      <c r="X171">
        <v>0</v>
      </c>
      <c r="AA171">
        <v>0</v>
      </c>
    </row>
    <row r="172" spans="1:27" x14ac:dyDescent="0.25">
      <c r="A172">
        <v>276</v>
      </c>
      <c r="B172" t="s">
        <v>250</v>
      </c>
      <c r="C172" t="s">
        <v>377</v>
      </c>
      <c r="D172" t="s">
        <v>252</v>
      </c>
      <c r="E172" t="s">
        <v>429</v>
      </c>
      <c r="F172">
        <v>56553</v>
      </c>
      <c r="G172" t="s">
        <v>367</v>
      </c>
      <c r="H172" t="s">
        <v>368</v>
      </c>
      <c r="I172">
        <v>102</v>
      </c>
      <c r="J172">
        <v>0</v>
      </c>
      <c r="K172">
        <v>129</v>
      </c>
      <c r="L172" t="s">
        <v>256</v>
      </c>
      <c r="M172">
        <v>1</v>
      </c>
      <c r="N172" s="154">
        <v>2.6900000000000001E-6</v>
      </c>
      <c r="O172" t="s">
        <v>258</v>
      </c>
      <c r="P172" t="s">
        <v>259</v>
      </c>
      <c r="Q172" t="s">
        <v>260</v>
      </c>
      <c r="R172" t="s">
        <v>261</v>
      </c>
      <c r="V172" t="s">
        <v>430</v>
      </c>
      <c r="W172" t="s">
        <v>264</v>
      </c>
      <c r="X172">
        <v>0</v>
      </c>
      <c r="AA172">
        <v>0</v>
      </c>
    </row>
    <row r="173" spans="1:27" x14ac:dyDescent="0.25">
      <c r="A173">
        <v>276</v>
      </c>
      <c r="B173" t="s">
        <v>250</v>
      </c>
      <c r="C173" t="s">
        <v>377</v>
      </c>
      <c r="D173" t="s">
        <v>252</v>
      </c>
      <c r="E173" t="s">
        <v>429</v>
      </c>
      <c r="F173">
        <v>50328</v>
      </c>
      <c r="G173" t="s">
        <v>254</v>
      </c>
      <c r="H173" t="s">
        <v>255</v>
      </c>
      <c r="I173">
        <v>103</v>
      </c>
      <c r="J173">
        <v>0</v>
      </c>
      <c r="K173">
        <v>129</v>
      </c>
      <c r="L173" t="s">
        <v>256</v>
      </c>
      <c r="M173">
        <v>1</v>
      </c>
      <c r="N173" s="154">
        <v>1.03E-8</v>
      </c>
      <c r="O173" t="s">
        <v>258</v>
      </c>
      <c r="P173" t="s">
        <v>259</v>
      </c>
      <c r="Q173" t="s">
        <v>260</v>
      </c>
      <c r="R173" t="s">
        <v>261</v>
      </c>
      <c r="V173" t="s">
        <v>430</v>
      </c>
      <c r="W173" t="s">
        <v>264</v>
      </c>
      <c r="X173">
        <v>0</v>
      </c>
      <c r="AA173">
        <v>0</v>
      </c>
    </row>
    <row r="174" spans="1:27" x14ac:dyDescent="0.25">
      <c r="A174">
        <v>276</v>
      </c>
      <c r="B174" t="s">
        <v>250</v>
      </c>
      <c r="C174" t="s">
        <v>377</v>
      </c>
      <c r="D174" t="s">
        <v>252</v>
      </c>
      <c r="E174" t="s">
        <v>429</v>
      </c>
      <c r="F174" t="s">
        <v>265</v>
      </c>
      <c r="G174" t="s">
        <v>266</v>
      </c>
      <c r="H174" t="s">
        <v>267</v>
      </c>
      <c r="I174">
        <v>137</v>
      </c>
      <c r="J174">
        <v>0</v>
      </c>
      <c r="K174">
        <v>129</v>
      </c>
      <c r="L174" t="s">
        <v>256</v>
      </c>
      <c r="M174">
        <v>1</v>
      </c>
      <c r="N174" s="154">
        <v>130</v>
      </c>
      <c r="O174" t="s">
        <v>258</v>
      </c>
      <c r="P174" t="s">
        <v>268</v>
      </c>
      <c r="Q174" t="s">
        <v>252</v>
      </c>
      <c r="R174" t="s">
        <v>269</v>
      </c>
      <c r="T174">
        <v>3.3</v>
      </c>
      <c r="V174" t="s">
        <v>270</v>
      </c>
      <c r="W174" t="s">
        <v>271</v>
      </c>
      <c r="X174">
        <v>0</v>
      </c>
      <c r="AA174">
        <v>0</v>
      </c>
    </row>
    <row r="175" spans="1:27" x14ac:dyDescent="0.25">
      <c r="A175">
        <v>276</v>
      </c>
      <c r="B175" t="s">
        <v>250</v>
      </c>
      <c r="C175" t="s">
        <v>377</v>
      </c>
      <c r="D175" t="s">
        <v>252</v>
      </c>
      <c r="E175" t="s">
        <v>429</v>
      </c>
      <c r="F175">
        <v>218019</v>
      </c>
      <c r="G175" t="s">
        <v>272</v>
      </c>
      <c r="H175" t="s">
        <v>273</v>
      </c>
      <c r="I175">
        <v>153</v>
      </c>
      <c r="J175">
        <v>0</v>
      </c>
      <c r="K175">
        <v>129</v>
      </c>
      <c r="L175" t="s">
        <v>256</v>
      </c>
      <c r="M175">
        <v>1</v>
      </c>
      <c r="N175" s="154">
        <v>4.4499999999999997E-7</v>
      </c>
      <c r="O175" t="s">
        <v>258</v>
      </c>
      <c r="P175" t="s">
        <v>259</v>
      </c>
      <c r="Q175" t="s">
        <v>260</v>
      </c>
      <c r="R175" t="s">
        <v>261</v>
      </c>
      <c r="V175" t="s">
        <v>430</v>
      </c>
      <c r="W175" t="s">
        <v>264</v>
      </c>
      <c r="X175">
        <v>0</v>
      </c>
      <c r="AA175">
        <v>0</v>
      </c>
    </row>
    <row r="176" spans="1:27" x14ac:dyDescent="0.25">
      <c r="A176">
        <v>276</v>
      </c>
      <c r="B176" t="s">
        <v>250</v>
      </c>
      <c r="C176" t="s">
        <v>377</v>
      </c>
      <c r="D176" t="s">
        <v>252</v>
      </c>
      <c r="E176" t="s">
        <v>429</v>
      </c>
      <c r="F176">
        <v>206440</v>
      </c>
      <c r="G176" t="s">
        <v>279</v>
      </c>
      <c r="H176" t="s">
        <v>280</v>
      </c>
      <c r="I176">
        <v>204</v>
      </c>
      <c r="J176">
        <v>0</v>
      </c>
      <c r="K176">
        <v>129</v>
      </c>
      <c r="L176" t="s">
        <v>256</v>
      </c>
      <c r="M176">
        <v>1</v>
      </c>
      <c r="N176" s="154">
        <v>1.27E-5</v>
      </c>
      <c r="O176" t="s">
        <v>258</v>
      </c>
      <c r="P176" t="s">
        <v>259</v>
      </c>
      <c r="Q176" t="s">
        <v>260</v>
      </c>
      <c r="R176" t="s">
        <v>261</v>
      </c>
      <c r="V176" t="s">
        <v>430</v>
      </c>
      <c r="W176" t="s">
        <v>264</v>
      </c>
      <c r="X176">
        <v>0</v>
      </c>
      <c r="AA176">
        <v>0</v>
      </c>
    </row>
    <row r="177" spans="1:27" x14ac:dyDescent="0.25">
      <c r="A177">
        <v>276</v>
      </c>
      <c r="B177" t="s">
        <v>250</v>
      </c>
      <c r="C177" t="s">
        <v>377</v>
      </c>
      <c r="D177" t="s">
        <v>252</v>
      </c>
      <c r="E177" t="s">
        <v>429</v>
      </c>
      <c r="F177">
        <v>50000</v>
      </c>
      <c r="G177" t="s">
        <v>281</v>
      </c>
      <c r="H177" t="s">
        <v>282</v>
      </c>
      <c r="I177">
        <v>210</v>
      </c>
      <c r="J177">
        <v>0</v>
      </c>
      <c r="K177">
        <v>129</v>
      </c>
      <c r="L177" t="s">
        <v>256</v>
      </c>
      <c r="M177">
        <v>1</v>
      </c>
      <c r="N177" s="154">
        <v>1.3799999999999999E-3</v>
      </c>
      <c r="O177" t="s">
        <v>258</v>
      </c>
      <c r="P177" t="s">
        <v>259</v>
      </c>
      <c r="Q177" t="s">
        <v>260</v>
      </c>
      <c r="R177" t="s">
        <v>261</v>
      </c>
      <c r="V177" t="s">
        <v>430</v>
      </c>
      <c r="W177" t="s">
        <v>264</v>
      </c>
      <c r="X177">
        <v>0</v>
      </c>
      <c r="AA177">
        <v>0</v>
      </c>
    </row>
    <row r="178" spans="1:27" x14ac:dyDescent="0.25">
      <c r="A178">
        <v>276</v>
      </c>
      <c r="B178" t="s">
        <v>250</v>
      </c>
      <c r="C178" t="s">
        <v>377</v>
      </c>
      <c r="D178" t="s">
        <v>252</v>
      </c>
      <c r="E178" t="s">
        <v>429</v>
      </c>
      <c r="F178">
        <v>1330207</v>
      </c>
      <c r="G178" t="s">
        <v>283</v>
      </c>
      <c r="H178" t="s">
        <v>284</v>
      </c>
      <c r="I178">
        <v>246</v>
      </c>
      <c r="J178">
        <v>0</v>
      </c>
      <c r="K178">
        <v>129</v>
      </c>
      <c r="L178" t="s">
        <v>256</v>
      </c>
      <c r="M178">
        <v>1</v>
      </c>
      <c r="N178" s="154">
        <v>3.1100000000000002E-4</v>
      </c>
      <c r="O178" t="s">
        <v>258</v>
      </c>
      <c r="P178" t="s">
        <v>259</v>
      </c>
      <c r="Q178" t="s">
        <v>260</v>
      </c>
      <c r="R178" t="s">
        <v>261</v>
      </c>
      <c r="U178" t="s">
        <v>431</v>
      </c>
      <c r="V178" t="s">
        <v>430</v>
      </c>
      <c r="W178" t="s">
        <v>264</v>
      </c>
      <c r="X178">
        <v>0</v>
      </c>
      <c r="AA178">
        <v>0</v>
      </c>
    </row>
    <row r="179" spans="1:27" x14ac:dyDescent="0.25">
      <c r="A179">
        <v>276</v>
      </c>
      <c r="B179" t="s">
        <v>250</v>
      </c>
      <c r="C179" t="s">
        <v>377</v>
      </c>
      <c r="D179" t="s">
        <v>252</v>
      </c>
      <c r="E179" t="s">
        <v>429</v>
      </c>
      <c r="F179">
        <v>91203</v>
      </c>
      <c r="G179" t="s">
        <v>285</v>
      </c>
      <c r="H179" t="s">
        <v>286</v>
      </c>
      <c r="I179">
        <v>291</v>
      </c>
      <c r="J179">
        <v>0</v>
      </c>
      <c r="K179">
        <v>129</v>
      </c>
      <c r="L179" t="s">
        <v>256</v>
      </c>
      <c r="M179">
        <v>1</v>
      </c>
      <c r="N179" s="154">
        <v>5.2500000000000002E-5</v>
      </c>
      <c r="O179" t="s">
        <v>258</v>
      </c>
      <c r="P179" t="s">
        <v>259</v>
      </c>
      <c r="Q179" t="s">
        <v>260</v>
      </c>
      <c r="R179" t="s">
        <v>261</v>
      </c>
      <c r="V179" t="s">
        <v>430</v>
      </c>
      <c r="W179" t="s">
        <v>264</v>
      </c>
      <c r="X179">
        <v>0</v>
      </c>
      <c r="AA179">
        <v>0</v>
      </c>
    </row>
    <row r="180" spans="1:27" x14ac:dyDescent="0.25">
      <c r="A180">
        <v>276</v>
      </c>
      <c r="B180" t="s">
        <v>250</v>
      </c>
      <c r="C180" t="s">
        <v>377</v>
      </c>
      <c r="D180" t="s">
        <v>252</v>
      </c>
      <c r="E180" t="s">
        <v>429</v>
      </c>
      <c r="F180" t="s">
        <v>287</v>
      </c>
      <c r="H180" t="s">
        <v>288</v>
      </c>
      <c r="I180">
        <v>303</v>
      </c>
      <c r="J180">
        <v>0</v>
      </c>
      <c r="K180">
        <v>129</v>
      </c>
      <c r="L180" t="s">
        <v>256</v>
      </c>
      <c r="M180">
        <v>1</v>
      </c>
      <c r="N180" s="154">
        <v>604</v>
      </c>
      <c r="O180" t="s">
        <v>258</v>
      </c>
      <c r="P180" t="s">
        <v>268</v>
      </c>
      <c r="Q180" t="s">
        <v>252</v>
      </c>
      <c r="R180" t="s">
        <v>269</v>
      </c>
      <c r="T180">
        <v>3.3</v>
      </c>
      <c r="V180" t="s">
        <v>270</v>
      </c>
      <c r="W180" t="s">
        <v>271</v>
      </c>
      <c r="X180">
        <v>0</v>
      </c>
      <c r="AA180">
        <v>0</v>
      </c>
    </row>
    <row r="181" spans="1:27" x14ac:dyDescent="0.25">
      <c r="A181">
        <v>276</v>
      </c>
      <c r="B181" t="s">
        <v>250</v>
      </c>
      <c r="C181" t="s">
        <v>377</v>
      </c>
      <c r="D181" t="s">
        <v>252</v>
      </c>
      <c r="E181" t="s">
        <v>429</v>
      </c>
      <c r="F181" t="s">
        <v>289</v>
      </c>
      <c r="H181" t="s">
        <v>290</v>
      </c>
      <c r="I181">
        <v>334</v>
      </c>
      <c r="J181">
        <v>0</v>
      </c>
      <c r="K181">
        <v>129</v>
      </c>
      <c r="L181" t="s">
        <v>256</v>
      </c>
      <c r="M181">
        <v>1</v>
      </c>
      <c r="N181" s="154">
        <v>42.5</v>
      </c>
      <c r="O181" t="s">
        <v>258</v>
      </c>
      <c r="P181" t="s">
        <v>268</v>
      </c>
      <c r="Q181" t="s">
        <v>252</v>
      </c>
      <c r="R181" t="s">
        <v>269</v>
      </c>
      <c r="T181">
        <v>3.3</v>
      </c>
      <c r="V181" t="s">
        <v>270</v>
      </c>
      <c r="W181" t="s">
        <v>271</v>
      </c>
      <c r="X181">
        <v>0</v>
      </c>
      <c r="AA181">
        <v>0</v>
      </c>
    </row>
    <row r="182" spans="1:27" x14ac:dyDescent="0.25">
      <c r="A182">
        <v>276</v>
      </c>
      <c r="B182" t="s">
        <v>250</v>
      </c>
      <c r="C182" t="s">
        <v>377</v>
      </c>
      <c r="D182" t="s">
        <v>252</v>
      </c>
      <c r="E182" t="s">
        <v>429</v>
      </c>
      <c r="F182" t="s">
        <v>341</v>
      </c>
      <c r="H182" t="s">
        <v>342</v>
      </c>
      <c r="I182">
        <v>338</v>
      </c>
      <c r="J182">
        <v>0</v>
      </c>
      <c r="K182">
        <v>129</v>
      </c>
      <c r="L182" t="s">
        <v>256</v>
      </c>
      <c r="M182">
        <v>1</v>
      </c>
      <c r="N182" s="154">
        <v>42.5</v>
      </c>
      <c r="O182" t="s">
        <v>258</v>
      </c>
      <c r="P182" t="s">
        <v>268</v>
      </c>
      <c r="Q182" t="s">
        <v>252</v>
      </c>
      <c r="R182" t="s">
        <v>269</v>
      </c>
      <c r="T182">
        <v>3.3</v>
      </c>
      <c r="V182" t="s">
        <v>270</v>
      </c>
      <c r="W182" t="s">
        <v>271</v>
      </c>
      <c r="X182">
        <v>0</v>
      </c>
      <c r="AA182">
        <v>0</v>
      </c>
    </row>
    <row r="183" spans="1:27" x14ac:dyDescent="0.25">
      <c r="A183">
        <v>276</v>
      </c>
      <c r="B183" t="s">
        <v>250</v>
      </c>
      <c r="C183" t="s">
        <v>377</v>
      </c>
      <c r="D183" t="s">
        <v>252</v>
      </c>
      <c r="E183" t="s">
        <v>429</v>
      </c>
      <c r="F183" t="s">
        <v>349</v>
      </c>
      <c r="H183" t="s">
        <v>350</v>
      </c>
      <c r="I183">
        <v>340</v>
      </c>
      <c r="J183">
        <v>0</v>
      </c>
      <c r="K183">
        <v>129</v>
      </c>
      <c r="L183" t="s">
        <v>256</v>
      </c>
      <c r="M183">
        <v>1</v>
      </c>
      <c r="N183" s="154">
        <v>42.5</v>
      </c>
      <c r="O183" t="s">
        <v>258</v>
      </c>
      <c r="P183" t="s">
        <v>268</v>
      </c>
      <c r="Q183" t="s">
        <v>252</v>
      </c>
      <c r="R183" t="s">
        <v>269</v>
      </c>
      <c r="T183">
        <v>3.3</v>
      </c>
      <c r="U183" t="s">
        <v>422</v>
      </c>
      <c r="V183" t="s">
        <v>387</v>
      </c>
      <c r="W183" t="s">
        <v>271</v>
      </c>
      <c r="X183">
        <v>0</v>
      </c>
      <c r="Y183" s="155">
        <v>38018</v>
      </c>
      <c r="AA183">
        <v>0</v>
      </c>
    </row>
    <row r="184" spans="1:27" x14ac:dyDescent="0.25">
      <c r="A184">
        <v>276</v>
      </c>
      <c r="B184" t="s">
        <v>250</v>
      </c>
      <c r="C184" t="s">
        <v>377</v>
      </c>
      <c r="D184" t="s">
        <v>252</v>
      </c>
      <c r="E184" t="s">
        <v>429</v>
      </c>
      <c r="H184" t="s">
        <v>369</v>
      </c>
      <c r="I184">
        <v>381</v>
      </c>
      <c r="J184">
        <v>0</v>
      </c>
      <c r="K184">
        <v>129</v>
      </c>
      <c r="L184" t="s">
        <v>256</v>
      </c>
      <c r="M184">
        <v>1</v>
      </c>
      <c r="N184" s="154">
        <v>39.700000000000003</v>
      </c>
      <c r="O184" t="s">
        <v>258</v>
      </c>
      <c r="P184" t="s">
        <v>268</v>
      </c>
      <c r="Q184" t="s">
        <v>252</v>
      </c>
      <c r="R184" t="s">
        <v>269</v>
      </c>
      <c r="T184">
        <v>3.3</v>
      </c>
      <c r="V184" t="s">
        <v>270</v>
      </c>
      <c r="W184" t="s">
        <v>271</v>
      </c>
      <c r="X184">
        <v>0</v>
      </c>
      <c r="AA184">
        <v>0</v>
      </c>
    </row>
    <row r="185" spans="1:27" x14ac:dyDescent="0.25">
      <c r="A185">
        <v>276</v>
      </c>
      <c r="B185" t="s">
        <v>250</v>
      </c>
      <c r="C185" t="s">
        <v>377</v>
      </c>
      <c r="D185" t="s">
        <v>252</v>
      </c>
      <c r="E185" t="s">
        <v>429</v>
      </c>
      <c r="F185">
        <v>108883</v>
      </c>
      <c r="G185" t="s">
        <v>370</v>
      </c>
      <c r="H185" t="s">
        <v>371</v>
      </c>
      <c r="I185">
        <v>397</v>
      </c>
      <c r="J185">
        <v>0</v>
      </c>
      <c r="K185">
        <v>129</v>
      </c>
      <c r="L185" t="s">
        <v>256</v>
      </c>
      <c r="M185">
        <v>1</v>
      </c>
      <c r="N185" s="154">
        <v>2.63E-4</v>
      </c>
      <c r="O185" t="s">
        <v>258</v>
      </c>
      <c r="P185" t="s">
        <v>259</v>
      </c>
      <c r="Q185" t="s">
        <v>260</v>
      </c>
      <c r="R185" t="s">
        <v>261</v>
      </c>
      <c r="U185" t="s">
        <v>432</v>
      </c>
      <c r="V185" t="s">
        <v>430</v>
      </c>
      <c r="W185" t="s">
        <v>264</v>
      </c>
      <c r="X185">
        <v>0</v>
      </c>
      <c r="AA185">
        <v>0</v>
      </c>
    </row>
    <row r="186" spans="1:27" x14ac:dyDescent="0.25">
      <c r="A186">
        <v>276</v>
      </c>
      <c r="B186" t="s">
        <v>250</v>
      </c>
      <c r="C186" t="s">
        <v>377</v>
      </c>
      <c r="D186" t="s">
        <v>252</v>
      </c>
      <c r="E186" t="s">
        <v>429</v>
      </c>
      <c r="H186" t="s">
        <v>363</v>
      </c>
      <c r="I186">
        <v>399</v>
      </c>
      <c r="J186">
        <v>0</v>
      </c>
      <c r="K186">
        <v>129</v>
      </c>
      <c r="L186" t="s">
        <v>256</v>
      </c>
      <c r="M186">
        <v>1</v>
      </c>
      <c r="N186" s="154">
        <v>49.3</v>
      </c>
      <c r="O186" t="s">
        <v>258</v>
      </c>
      <c r="P186" t="s">
        <v>268</v>
      </c>
      <c r="Q186" t="s">
        <v>252</v>
      </c>
      <c r="R186" t="s">
        <v>269</v>
      </c>
      <c r="T186">
        <v>3.3</v>
      </c>
      <c r="V186" t="s">
        <v>270</v>
      </c>
      <c r="W186" t="s">
        <v>271</v>
      </c>
      <c r="X186">
        <v>0</v>
      </c>
      <c r="AA186">
        <v>0</v>
      </c>
    </row>
    <row r="187" spans="1:27" x14ac:dyDescent="0.25">
      <c r="A187">
        <v>277</v>
      </c>
      <c r="B187" t="s">
        <v>250</v>
      </c>
      <c r="C187" t="s">
        <v>377</v>
      </c>
      <c r="D187" t="s">
        <v>252</v>
      </c>
      <c r="E187" t="s">
        <v>372</v>
      </c>
      <c r="F187" t="s">
        <v>294</v>
      </c>
      <c r="G187" t="s">
        <v>295</v>
      </c>
      <c r="H187" t="s">
        <v>296</v>
      </c>
      <c r="I187">
        <v>87</v>
      </c>
      <c r="J187">
        <v>107</v>
      </c>
      <c r="K187">
        <v>172</v>
      </c>
      <c r="L187" t="s">
        <v>297</v>
      </c>
      <c r="M187">
        <v>1</v>
      </c>
      <c r="N187" s="154">
        <v>2.9</v>
      </c>
      <c r="O187" t="s">
        <v>258</v>
      </c>
      <c r="P187" t="s">
        <v>268</v>
      </c>
      <c r="Q187" t="s">
        <v>252</v>
      </c>
      <c r="R187" t="s">
        <v>269</v>
      </c>
      <c r="V187" t="s">
        <v>298</v>
      </c>
      <c r="W187" t="s">
        <v>299</v>
      </c>
      <c r="X187">
        <v>0</v>
      </c>
      <c r="Y187" s="155">
        <v>36770</v>
      </c>
      <c r="AA187">
        <v>0</v>
      </c>
    </row>
    <row r="188" spans="1:27" x14ac:dyDescent="0.25">
      <c r="A188">
        <v>277</v>
      </c>
      <c r="B188" t="s">
        <v>250</v>
      </c>
      <c r="C188" t="s">
        <v>377</v>
      </c>
      <c r="D188" t="s">
        <v>252</v>
      </c>
      <c r="E188" t="s">
        <v>372</v>
      </c>
      <c r="F188" t="s">
        <v>294</v>
      </c>
      <c r="G188" t="s">
        <v>295</v>
      </c>
      <c r="H188" t="s">
        <v>296</v>
      </c>
      <c r="I188">
        <v>87</v>
      </c>
      <c r="J188">
        <v>139</v>
      </c>
      <c r="K188">
        <v>198</v>
      </c>
      <c r="L188" t="s">
        <v>300</v>
      </c>
      <c r="M188">
        <v>1</v>
      </c>
      <c r="N188" s="154">
        <v>1.4</v>
      </c>
      <c r="O188" t="s">
        <v>258</v>
      </c>
      <c r="P188" t="s">
        <v>268</v>
      </c>
      <c r="Q188" t="s">
        <v>252</v>
      </c>
      <c r="R188" t="s">
        <v>269</v>
      </c>
      <c r="V188" t="s">
        <v>298</v>
      </c>
      <c r="W188" t="s">
        <v>299</v>
      </c>
      <c r="X188">
        <v>0</v>
      </c>
      <c r="Y188" s="155">
        <v>36770</v>
      </c>
      <c r="AA188">
        <v>0</v>
      </c>
    </row>
    <row r="189" spans="1:27" x14ac:dyDescent="0.25">
      <c r="A189">
        <v>278</v>
      </c>
      <c r="B189" t="s">
        <v>250</v>
      </c>
      <c r="C189" t="s">
        <v>377</v>
      </c>
      <c r="D189" t="s">
        <v>252</v>
      </c>
      <c r="E189" t="s">
        <v>373</v>
      </c>
      <c r="F189" t="s">
        <v>294</v>
      </c>
      <c r="G189" t="s">
        <v>295</v>
      </c>
      <c r="H189" t="s">
        <v>296</v>
      </c>
      <c r="I189">
        <v>87</v>
      </c>
      <c r="J189">
        <v>107</v>
      </c>
      <c r="K189">
        <v>172</v>
      </c>
      <c r="L189" t="s">
        <v>297</v>
      </c>
      <c r="M189">
        <v>1</v>
      </c>
      <c r="N189" s="154">
        <v>2.9</v>
      </c>
      <c r="O189" t="s">
        <v>258</v>
      </c>
      <c r="P189" t="s">
        <v>268</v>
      </c>
      <c r="Q189" t="s">
        <v>252</v>
      </c>
      <c r="R189" t="s">
        <v>269</v>
      </c>
      <c r="V189" t="s">
        <v>298</v>
      </c>
      <c r="W189" t="s">
        <v>299</v>
      </c>
      <c r="X189">
        <v>0</v>
      </c>
      <c r="Y189" s="155">
        <v>36770</v>
      </c>
      <c r="AA189">
        <v>0</v>
      </c>
    </row>
    <row r="190" spans="1:27" x14ac:dyDescent="0.25">
      <c r="A190">
        <v>278</v>
      </c>
      <c r="B190" t="s">
        <v>250</v>
      </c>
      <c r="C190" t="s">
        <v>377</v>
      </c>
      <c r="D190" t="s">
        <v>252</v>
      </c>
      <c r="E190" t="s">
        <v>373</v>
      </c>
      <c r="F190" t="s">
        <v>294</v>
      </c>
      <c r="G190" t="s">
        <v>295</v>
      </c>
      <c r="H190" t="s">
        <v>296</v>
      </c>
      <c r="I190">
        <v>87</v>
      </c>
      <c r="J190">
        <v>139</v>
      </c>
      <c r="K190">
        <v>198</v>
      </c>
      <c r="L190" t="s">
        <v>300</v>
      </c>
      <c r="M190">
        <v>1</v>
      </c>
      <c r="N190" s="154">
        <v>1.4</v>
      </c>
      <c r="O190" t="s">
        <v>258</v>
      </c>
      <c r="P190" t="s">
        <v>268</v>
      </c>
      <c r="Q190" t="s">
        <v>252</v>
      </c>
      <c r="R190" t="s">
        <v>269</v>
      </c>
      <c r="V190" t="s">
        <v>298</v>
      </c>
      <c r="W190" t="s">
        <v>299</v>
      </c>
      <c r="X190">
        <v>0</v>
      </c>
      <c r="Y190" s="155">
        <v>36770</v>
      </c>
      <c r="AA190">
        <v>0</v>
      </c>
    </row>
    <row r="191" spans="1:27" x14ac:dyDescent="0.25">
      <c r="A191">
        <v>279</v>
      </c>
      <c r="B191" t="s">
        <v>250</v>
      </c>
      <c r="C191" t="s">
        <v>377</v>
      </c>
      <c r="D191" t="s">
        <v>252</v>
      </c>
      <c r="E191" t="s">
        <v>374</v>
      </c>
      <c r="F191" t="s">
        <v>294</v>
      </c>
      <c r="G191" t="s">
        <v>295</v>
      </c>
      <c r="H191" t="s">
        <v>296</v>
      </c>
      <c r="I191">
        <v>87</v>
      </c>
      <c r="J191">
        <v>107</v>
      </c>
      <c r="K191">
        <v>172</v>
      </c>
      <c r="L191" t="s">
        <v>297</v>
      </c>
      <c r="M191">
        <v>1</v>
      </c>
      <c r="N191" s="154">
        <v>2.9</v>
      </c>
      <c r="O191" t="s">
        <v>258</v>
      </c>
      <c r="P191" t="s">
        <v>268</v>
      </c>
      <c r="Q191" t="s">
        <v>252</v>
      </c>
      <c r="R191" t="s">
        <v>269</v>
      </c>
      <c r="V191" t="s">
        <v>298</v>
      </c>
      <c r="W191" t="s">
        <v>299</v>
      </c>
      <c r="X191">
        <v>0</v>
      </c>
      <c r="Y191" s="155">
        <v>36770</v>
      </c>
      <c r="AA191">
        <v>0</v>
      </c>
    </row>
    <row r="192" spans="1:27" x14ac:dyDescent="0.25">
      <c r="A192">
        <v>279</v>
      </c>
      <c r="B192" t="s">
        <v>250</v>
      </c>
      <c r="C192" t="s">
        <v>377</v>
      </c>
      <c r="D192" t="s">
        <v>252</v>
      </c>
      <c r="E192" t="s">
        <v>374</v>
      </c>
      <c r="F192" t="s">
        <v>294</v>
      </c>
      <c r="G192" t="s">
        <v>295</v>
      </c>
      <c r="H192" t="s">
        <v>296</v>
      </c>
      <c r="I192">
        <v>87</v>
      </c>
      <c r="J192">
        <v>139</v>
      </c>
      <c r="K192">
        <v>198</v>
      </c>
      <c r="L192" t="s">
        <v>300</v>
      </c>
      <c r="M192">
        <v>1</v>
      </c>
      <c r="N192" s="154">
        <v>1.4</v>
      </c>
      <c r="O192" t="s">
        <v>258</v>
      </c>
      <c r="P192" t="s">
        <v>268</v>
      </c>
      <c r="Q192" t="s">
        <v>252</v>
      </c>
      <c r="R192" t="s">
        <v>269</v>
      </c>
      <c r="V192" t="s">
        <v>298</v>
      </c>
      <c r="W192" t="s">
        <v>299</v>
      </c>
      <c r="X192">
        <v>0</v>
      </c>
      <c r="Y192" s="155">
        <v>36770</v>
      </c>
      <c r="AA192">
        <v>0</v>
      </c>
    </row>
    <row r="193" spans="1:27" x14ac:dyDescent="0.25">
      <c r="A193">
        <v>280</v>
      </c>
      <c r="B193" t="s">
        <v>250</v>
      </c>
      <c r="C193" t="s">
        <v>377</v>
      </c>
      <c r="D193" t="s">
        <v>252</v>
      </c>
      <c r="E193" t="s">
        <v>375</v>
      </c>
      <c r="F193" t="s">
        <v>294</v>
      </c>
      <c r="G193" t="s">
        <v>295</v>
      </c>
      <c r="H193" t="s">
        <v>296</v>
      </c>
      <c r="I193">
        <v>87</v>
      </c>
      <c r="J193">
        <v>107</v>
      </c>
      <c r="K193">
        <v>172</v>
      </c>
      <c r="L193" t="s">
        <v>297</v>
      </c>
      <c r="M193">
        <v>1</v>
      </c>
      <c r="N193" s="154">
        <v>2.9</v>
      </c>
      <c r="O193" t="s">
        <v>258</v>
      </c>
      <c r="P193" t="s">
        <v>268</v>
      </c>
      <c r="Q193" t="s">
        <v>252</v>
      </c>
      <c r="R193" t="s">
        <v>269</v>
      </c>
      <c r="V193" t="s">
        <v>298</v>
      </c>
      <c r="W193" t="s">
        <v>299</v>
      </c>
      <c r="X193">
        <v>0</v>
      </c>
      <c r="Y193" s="155">
        <v>36770</v>
      </c>
      <c r="AA193">
        <v>0</v>
      </c>
    </row>
    <row r="194" spans="1:27" x14ac:dyDescent="0.25">
      <c r="A194">
        <v>280</v>
      </c>
      <c r="B194" t="s">
        <v>250</v>
      </c>
      <c r="C194" t="s">
        <v>377</v>
      </c>
      <c r="D194" t="s">
        <v>252</v>
      </c>
      <c r="E194" t="s">
        <v>375</v>
      </c>
      <c r="F194" t="s">
        <v>294</v>
      </c>
      <c r="G194" t="s">
        <v>295</v>
      </c>
      <c r="H194" t="s">
        <v>296</v>
      </c>
      <c r="I194">
        <v>87</v>
      </c>
      <c r="J194">
        <v>139</v>
      </c>
      <c r="K194">
        <v>198</v>
      </c>
      <c r="L194" t="s">
        <v>300</v>
      </c>
      <c r="M194">
        <v>1</v>
      </c>
      <c r="N194" s="154">
        <v>1.4</v>
      </c>
      <c r="O194" t="s">
        <v>258</v>
      </c>
      <c r="P194" t="s">
        <v>268</v>
      </c>
      <c r="Q194" t="s">
        <v>252</v>
      </c>
      <c r="R194" t="s">
        <v>269</v>
      </c>
      <c r="V194" t="s">
        <v>298</v>
      </c>
      <c r="W194" t="s">
        <v>299</v>
      </c>
      <c r="X194">
        <v>0</v>
      </c>
      <c r="Y194" s="155">
        <v>36770</v>
      </c>
      <c r="AA194">
        <v>0</v>
      </c>
    </row>
    <row r="195" spans="1:27" x14ac:dyDescent="0.25">
      <c r="A195">
        <v>281</v>
      </c>
      <c r="B195" t="s">
        <v>250</v>
      </c>
      <c r="C195" t="s">
        <v>377</v>
      </c>
      <c r="D195" t="s">
        <v>252</v>
      </c>
      <c r="E195" t="s">
        <v>376</v>
      </c>
      <c r="F195" t="s">
        <v>294</v>
      </c>
      <c r="G195" t="s">
        <v>295</v>
      </c>
      <c r="H195" t="s">
        <v>296</v>
      </c>
      <c r="I195">
        <v>87</v>
      </c>
      <c r="J195">
        <v>107</v>
      </c>
      <c r="K195">
        <v>172</v>
      </c>
      <c r="L195" t="s">
        <v>297</v>
      </c>
      <c r="M195">
        <v>1</v>
      </c>
      <c r="N195" s="154">
        <v>2.9</v>
      </c>
      <c r="O195" t="s">
        <v>258</v>
      </c>
      <c r="P195" t="s">
        <v>268</v>
      </c>
      <c r="Q195" t="s">
        <v>252</v>
      </c>
      <c r="R195" t="s">
        <v>269</v>
      </c>
      <c r="V195" t="s">
        <v>298</v>
      </c>
      <c r="W195" t="s">
        <v>299</v>
      </c>
      <c r="X195">
        <v>0</v>
      </c>
      <c r="Y195" s="155">
        <v>36770</v>
      </c>
      <c r="AA195">
        <v>0</v>
      </c>
    </row>
    <row r="196" spans="1:27" x14ac:dyDescent="0.25">
      <c r="A196">
        <v>281</v>
      </c>
      <c r="B196" t="s">
        <v>250</v>
      </c>
      <c r="C196" t="s">
        <v>377</v>
      </c>
      <c r="D196" t="s">
        <v>252</v>
      </c>
      <c r="E196" t="s">
        <v>376</v>
      </c>
      <c r="F196" t="s">
        <v>294</v>
      </c>
      <c r="G196" t="s">
        <v>295</v>
      </c>
      <c r="H196" t="s">
        <v>296</v>
      </c>
      <c r="I196">
        <v>87</v>
      </c>
      <c r="J196">
        <v>139</v>
      </c>
      <c r="K196">
        <v>198</v>
      </c>
      <c r="L196" t="s">
        <v>300</v>
      </c>
      <c r="M196">
        <v>1</v>
      </c>
      <c r="N196" s="154">
        <v>1.4</v>
      </c>
      <c r="O196" t="s">
        <v>258</v>
      </c>
      <c r="P196" t="s">
        <v>268</v>
      </c>
      <c r="Q196" t="s">
        <v>252</v>
      </c>
      <c r="R196" t="s">
        <v>269</v>
      </c>
      <c r="V196" t="s">
        <v>298</v>
      </c>
      <c r="W196" t="s">
        <v>299</v>
      </c>
      <c r="X196">
        <v>0</v>
      </c>
      <c r="Y196" s="155">
        <v>36770</v>
      </c>
      <c r="AA196">
        <v>0</v>
      </c>
    </row>
    <row r="197" spans="1:27" x14ac:dyDescent="0.25">
      <c r="A197">
        <v>355</v>
      </c>
      <c r="B197" t="s">
        <v>250</v>
      </c>
      <c r="C197" t="s">
        <v>433</v>
      </c>
      <c r="D197" t="s">
        <v>252</v>
      </c>
      <c r="E197" t="s">
        <v>253</v>
      </c>
      <c r="F197">
        <v>83329</v>
      </c>
      <c r="G197" t="s">
        <v>384</v>
      </c>
      <c r="H197" t="s">
        <v>385</v>
      </c>
      <c r="I197">
        <v>69</v>
      </c>
      <c r="J197">
        <v>0</v>
      </c>
      <c r="K197">
        <v>129</v>
      </c>
      <c r="L197" t="s">
        <v>256</v>
      </c>
      <c r="M197">
        <v>1</v>
      </c>
      <c r="N197" t="s">
        <v>386</v>
      </c>
      <c r="O197" t="s">
        <v>258</v>
      </c>
      <c r="P197" t="s">
        <v>259</v>
      </c>
      <c r="Q197" t="s">
        <v>260</v>
      </c>
      <c r="R197" t="s">
        <v>261</v>
      </c>
      <c r="T197">
        <v>3.3</v>
      </c>
      <c r="V197" t="s">
        <v>387</v>
      </c>
      <c r="W197" t="s">
        <v>366</v>
      </c>
      <c r="X197">
        <v>0</v>
      </c>
      <c r="AA197">
        <v>0</v>
      </c>
    </row>
    <row r="198" spans="1:27" x14ac:dyDescent="0.25">
      <c r="A198">
        <v>355</v>
      </c>
      <c r="B198" t="s">
        <v>250</v>
      </c>
      <c r="C198" t="s">
        <v>433</v>
      </c>
      <c r="D198" t="s">
        <v>252</v>
      </c>
      <c r="E198" t="s">
        <v>253</v>
      </c>
      <c r="F198">
        <v>208968</v>
      </c>
      <c r="G198" t="s">
        <v>388</v>
      </c>
      <c r="H198" t="s">
        <v>389</v>
      </c>
      <c r="I198">
        <v>70</v>
      </c>
      <c r="J198">
        <v>0</v>
      </c>
      <c r="K198">
        <v>129</v>
      </c>
      <c r="L198" t="s">
        <v>256</v>
      </c>
      <c r="M198">
        <v>1</v>
      </c>
      <c r="N198" t="s">
        <v>390</v>
      </c>
      <c r="O198" t="s">
        <v>258</v>
      </c>
      <c r="P198" t="s">
        <v>259</v>
      </c>
      <c r="Q198" t="s">
        <v>260</v>
      </c>
      <c r="R198" t="s">
        <v>261</v>
      </c>
      <c r="T198">
        <v>3.3</v>
      </c>
      <c r="V198" t="s">
        <v>387</v>
      </c>
      <c r="W198" t="s">
        <v>366</v>
      </c>
      <c r="X198">
        <v>0</v>
      </c>
      <c r="AA198">
        <v>0</v>
      </c>
    </row>
    <row r="199" spans="1:27" x14ac:dyDescent="0.25">
      <c r="A199">
        <v>355</v>
      </c>
      <c r="B199" t="s">
        <v>250</v>
      </c>
      <c r="C199" t="s">
        <v>433</v>
      </c>
      <c r="D199" t="s">
        <v>252</v>
      </c>
      <c r="E199" t="s">
        <v>253</v>
      </c>
      <c r="F199">
        <v>75070</v>
      </c>
      <c r="G199" t="s">
        <v>391</v>
      </c>
      <c r="H199" t="s">
        <v>392</v>
      </c>
      <c r="I199">
        <v>71</v>
      </c>
      <c r="J199">
        <v>0</v>
      </c>
      <c r="K199">
        <v>129</v>
      </c>
      <c r="L199" t="s">
        <v>256</v>
      </c>
      <c r="M199">
        <v>1</v>
      </c>
      <c r="N199" s="154">
        <v>7.67E-4</v>
      </c>
      <c r="O199" t="s">
        <v>258</v>
      </c>
      <c r="P199" t="s">
        <v>259</v>
      </c>
      <c r="Q199" t="s">
        <v>260</v>
      </c>
      <c r="R199" t="s">
        <v>261</v>
      </c>
      <c r="T199">
        <v>3.3</v>
      </c>
      <c r="V199" t="s">
        <v>387</v>
      </c>
      <c r="W199" t="s">
        <v>366</v>
      </c>
      <c r="X199">
        <v>0</v>
      </c>
      <c r="AA199">
        <v>0</v>
      </c>
    </row>
    <row r="200" spans="1:27" x14ac:dyDescent="0.25">
      <c r="A200">
        <v>355</v>
      </c>
      <c r="B200" t="s">
        <v>250</v>
      </c>
      <c r="C200" t="s">
        <v>433</v>
      </c>
      <c r="D200" t="s">
        <v>252</v>
      </c>
      <c r="E200" t="s">
        <v>253</v>
      </c>
      <c r="F200">
        <v>107028</v>
      </c>
      <c r="G200" t="s">
        <v>393</v>
      </c>
      <c r="H200" t="s">
        <v>394</v>
      </c>
      <c r="I200">
        <v>79</v>
      </c>
      <c r="J200">
        <v>0</v>
      </c>
      <c r="K200">
        <v>129</v>
      </c>
      <c r="L200" t="s">
        <v>256</v>
      </c>
      <c r="M200">
        <v>1</v>
      </c>
      <c r="N200" t="s">
        <v>395</v>
      </c>
      <c r="O200" t="s">
        <v>258</v>
      </c>
      <c r="P200" t="s">
        <v>259</v>
      </c>
      <c r="Q200" t="s">
        <v>260</v>
      </c>
      <c r="R200" t="s">
        <v>261</v>
      </c>
      <c r="T200">
        <v>3.3</v>
      </c>
      <c r="V200" t="s">
        <v>387</v>
      </c>
      <c r="W200" t="s">
        <v>366</v>
      </c>
      <c r="X200">
        <v>0</v>
      </c>
      <c r="AA200">
        <v>0</v>
      </c>
    </row>
    <row r="201" spans="1:27" x14ac:dyDescent="0.25">
      <c r="A201">
        <v>355</v>
      </c>
      <c r="B201" t="s">
        <v>250</v>
      </c>
      <c r="C201" t="s">
        <v>433</v>
      </c>
      <c r="D201" t="s">
        <v>252</v>
      </c>
      <c r="E201" t="s">
        <v>253</v>
      </c>
      <c r="H201" t="s">
        <v>396</v>
      </c>
      <c r="I201">
        <v>82</v>
      </c>
      <c r="J201">
        <v>0</v>
      </c>
      <c r="K201">
        <v>129</v>
      </c>
      <c r="L201" t="s">
        <v>256</v>
      </c>
      <c r="M201">
        <v>1</v>
      </c>
      <c r="N201" s="154">
        <v>7.0000000000000007E-2</v>
      </c>
      <c r="O201" t="s">
        <v>258</v>
      </c>
      <c r="P201" t="s">
        <v>259</v>
      </c>
      <c r="Q201" t="s">
        <v>260</v>
      </c>
      <c r="R201" t="s">
        <v>261</v>
      </c>
      <c r="T201">
        <v>3.3</v>
      </c>
      <c r="V201" t="s">
        <v>387</v>
      </c>
      <c r="W201" t="s">
        <v>271</v>
      </c>
      <c r="X201">
        <v>0</v>
      </c>
      <c r="AA201">
        <v>0</v>
      </c>
    </row>
    <row r="202" spans="1:27" x14ac:dyDescent="0.25">
      <c r="A202">
        <v>355</v>
      </c>
      <c r="B202" t="s">
        <v>250</v>
      </c>
      <c r="C202" t="s">
        <v>433</v>
      </c>
      <c r="D202" t="s">
        <v>252</v>
      </c>
      <c r="E202" t="s">
        <v>253</v>
      </c>
      <c r="F202" t="s">
        <v>294</v>
      </c>
      <c r="G202" t="s">
        <v>295</v>
      </c>
      <c r="H202" t="s">
        <v>296</v>
      </c>
      <c r="I202">
        <v>87</v>
      </c>
      <c r="J202">
        <v>107</v>
      </c>
      <c r="K202">
        <v>172</v>
      </c>
      <c r="L202" t="s">
        <v>297</v>
      </c>
      <c r="M202">
        <v>1</v>
      </c>
      <c r="N202" s="154">
        <v>2.9</v>
      </c>
      <c r="O202" t="s">
        <v>258</v>
      </c>
      <c r="P202" t="s">
        <v>268</v>
      </c>
      <c r="Q202" t="s">
        <v>252</v>
      </c>
      <c r="R202" t="s">
        <v>269</v>
      </c>
      <c r="V202" t="s">
        <v>298</v>
      </c>
      <c r="W202" t="s">
        <v>299</v>
      </c>
      <c r="X202">
        <v>0</v>
      </c>
      <c r="Y202" s="155">
        <v>36770</v>
      </c>
      <c r="AA202">
        <v>0</v>
      </c>
    </row>
    <row r="203" spans="1:27" x14ac:dyDescent="0.25">
      <c r="A203">
        <v>355</v>
      </c>
      <c r="B203" t="s">
        <v>250</v>
      </c>
      <c r="C203" t="s">
        <v>433</v>
      </c>
      <c r="D203" t="s">
        <v>252</v>
      </c>
      <c r="E203" t="s">
        <v>253</v>
      </c>
      <c r="F203" t="s">
        <v>294</v>
      </c>
      <c r="G203" t="s">
        <v>295</v>
      </c>
      <c r="H203" t="s">
        <v>296</v>
      </c>
      <c r="I203">
        <v>87</v>
      </c>
      <c r="J203">
        <v>139</v>
      </c>
      <c r="K203">
        <v>198</v>
      </c>
      <c r="L203" t="s">
        <v>300</v>
      </c>
      <c r="M203">
        <v>1</v>
      </c>
      <c r="N203" s="154">
        <v>1.4</v>
      </c>
      <c r="O203" t="s">
        <v>258</v>
      </c>
      <c r="P203" t="s">
        <v>268</v>
      </c>
      <c r="Q203" t="s">
        <v>252</v>
      </c>
      <c r="R203" t="s">
        <v>269</v>
      </c>
      <c r="V203" t="s">
        <v>298</v>
      </c>
      <c r="W203" t="s">
        <v>299</v>
      </c>
      <c r="X203">
        <v>0</v>
      </c>
      <c r="Y203" s="155">
        <v>36770</v>
      </c>
      <c r="AA203">
        <v>0</v>
      </c>
    </row>
    <row r="204" spans="1:27" x14ac:dyDescent="0.25">
      <c r="A204">
        <v>355</v>
      </c>
      <c r="B204" t="s">
        <v>250</v>
      </c>
      <c r="C204" t="s">
        <v>433</v>
      </c>
      <c r="D204" t="s">
        <v>252</v>
      </c>
      <c r="E204" t="s">
        <v>253</v>
      </c>
      <c r="F204">
        <v>120127</v>
      </c>
      <c r="G204" t="s">
        <v>397</v>
      </c>
      <c r="H204" t="s">
        <v>398</v>
      </c>
      <c r="I204">
        <v>91</v>
      </c>
      <c r="J204">
        <v>0</v>
      </c>
      <c r="K204">
        <v>129</v>
      </c>
      <c r="L204" t="s">
        <v>256</v>
      </c>
      <c r="M204">
        <v>1</v>
      </c>
      <c r="N204" s="154">
        <v>1.8700000000000001E-6</v>
      </c>
      <c r="O204" t="s">
        <v>258</v>
      </c>
      <c r="P204" t="s">
        <v>259</v>
      </c>
      <c r="Q204" t="s">
        <v>260</v>
      </c>
      <c r="R204" t="s">
        <v>261</v>
      </c>
      <c r="T204">
        <v>3.3</v>
      </c>
      <c r="V204" t="s">
        <v>387</v>
      </c>
      <c r="W204" t="s">
        <v>366</v>
      </c>
      <c r="X204">
        <v>0</v>
      </c>
      <c r="AA204">
        <v>0</v>
      </c>
    </row>
    <row r="205" spans="1:27" x14ac:dyDescent="0.25">
      <c r="A205">
        <v>355</v>
      </c>
      <c r="B205" t="s">
        <v>250</v>
      </c>
      <c r="C205" t="s">
        <v>433</v>
      </c>
      <c r="D205" t="s">
        <v>252</v>
      </c>
      <c r="E205" t="s">
        <v>253</v>
      </c>
      <c r="F205">
        <v>71432</v>
      </c>
      <c r="G205" t="s">
        <v>307</v>
      </c>
      <c r="H205" t="s">
        <v>308</v>
      </c>
      <c r="I205">
        <v>98</v>
      </c>
      <c r="J205">
        <v>0</v>
      </c>
      <c r="K205">
        <v>129</v>
      </c>
      <c r="L205" t="s">
        <v>256</v>
      </c>
      <c r="M205">
        <v>1</v>
      </c>
      <c r="N205" s="154">
        <v>9.3300000000000002E-4</v>
      </c>
      <c r="O205" t="s">
        <v>258</v>
      </c>
      <c r="P205" t="s">
        <v>259</v>
      </c>
      <c r="Q205" t="s">
        <v>260</v>
      </c>
      <c r="R205" t="s">
        <v>261</v>
      </c>
      <c r="T205">
        <v>3.3</v>
      </c>
      <c r="V205" t="s">
        <v>387</v>
      </c>
      <c r="W205" t="s">
        <v>366</v>
      </c>
      <c r="X205">
        <v>0</v>
      </c>
      <c r="AA205">
        <v>0</v>
      </c>
    </row>
    <row r="206" spans="1:27" x14ac:dyDescent="0.25">
      <c r="A206">
        <v>355</v>
      </c>
      <c r="B206" t="s">
        <v>250</v>
      </c>
      <c r="C206" t="s">
        <v>433</v>
      </c>
      <c r="D206" t="s">
        <v>252</v>
      </c>
      <c r="E206" t="s">
        <v>253</v>
      </c>
      <c r="F206">
        <v>56553</v>
      </c>
      <c r="G206" t="s">
        <v>367</v>
      </c>
      <c r="H206" t="s">
        <v>368</v>
      </c>
      <c r="I206">
        <v>102</v>
      </c>
      <c r="J206">
        <v>0</v>
      </c>
      <c r="K206">
        <v>129</v>
      </c>
      <c r="L206" t="s">
        <v>256</v>
      </c>
      <c r="M206">
        <v>1</v>
      </c>
      <c r="N206" s="154">
        <v>1.68E-6</v>
      </c>
      <c r="O206" t="s">
        <v>258</v>
      </c>
      <c r="P206" t="s">
        <v>259</v>
      </c>
      <c r="Q206" t="s">
        <v>260</v>
      </c>
      <c r="R206" t="s">
        <v>261</v>
      </c>
      <c r="T206">
        <v>3.3</v>
      </c>
      <c r="V206" t="s">
        <v>387</v>
      </c>
      <c r="W206" t="s">
        <v>366</v>
      </c>
      <c r="X206">
        <v>0</v>
      </c>
      <c r="AA206">
        <v>0</v>
      </c>
    </row>
    <row r="207" spans="1:27" x14ac:dyDescent="0.25">
      <c r="A207">
        <v>355</v>
      </c>
      <c r="B207" t="s">
        <v>250</v>
      </c>
      <c r="C207" t="s">
        <v>433</v>
      </c>
      <c r="D207" t="s">
        <v>252</v>
      </c>
      <c r="E207" t="s">
        <v>253</v>
      </c>
      <c r="F207">
        <v>50328</v>
      </c>
      <c r="G207" t="s">
        <v>254</v>
      </c>
      <c r="H207" t="s">
        <v>255</v>
      </c>
      <c r="I207">
        <v>103</v>
      </c>
      <c r="J207">
        <v>0</v>
      </c>
      <c r="K207">
        <v>129</v>
      </c>
      <c r="L207" t="s">
        <v>256</v>
      </c>
      <c r="M207">
        <v>1</v>
      </c>
      <c r="N207" t="s">
        <v>399</v>
      </c>
      <c r="O207" t="s">
        <v>258</v>
      </c>
      <c r="P207" t="s">
        <v>259</v>
      </c>
      <c r="Q207" t="s">
        <v>260</v>
      </c>
      <c r="R207" t="s">
        <v>261</v>
      </c>
      <c r="T207">
        <v>3.3</v>
      </c>
      <c r="V207" t="s">
        <v>387</v>
      </c>
      <c r="W207" t="s">
        <v>366</v>
      </c>
      <c r="X207">
        <v>0</v>
      </c>
      <c r="AA207">
        <v>0</v>
      </c>
    </row>
    <row r="208" spans="1:27" x14ac:dyDescent="0.25">
      <c r="A208">
        <v>355</v>
      </c>
      <c r="B208" t="s">
        <v>250</v>
      </c>
      <c r="C208" t="s">
        <v>433</v>
      </c>
      <c r="D208" t="s">
        <v>252</v>
      </c>
      <c r="E208" t="s">
        <v>253</v>
      </c>
      <c r="F208">
        <v>205992</v>
      </c>
      <c r="G208" t="s">
        <v>400</v>
      </c>
      <c r="H208" t="s">
        <v>401</v>
      </c>
      <c r="I208">
        <v>104</v>
      </c>
      <c r="J208">
        <v>0</v>
      </c>
      <c r="K208">
        <v>129</v>
      </c>
      <c r="L208" t="s">
        <v>256</v>
      </c>
      <c r="M208">
        <v>1</v>
      </c>
      <c r="N208" t="s">
        <v>402</v>
      </c>
      <c r="O208" t="s">
        <v>258</v>
      </c>
      <c r="P208" t="s">
        <v>259</v>
      </c>
      <c r="Q208" t="s">
        <v>260</v>
      </c>
      <c r="R208" t="s">
        <v>261</v>
      </c>
      <c r="T208">
        <v>3.3</v>
      </c>
      <c r="V208" t="s">
        <v>387</v>
      </c>
      <c r="W208" t="s">
        <v>366</v>
      </c>
      <c r="X208">
        <v>0</v>
      </c>
      <c r="AA208">
        <v>0</v>
      </c>
    </row>
    <row r="209" spans="1:27" x14ac:dyDescent="0.25">
      <c r="A209">
        <v>355</v>
      </c>
      <c r="B209" t="s">
        <v>250</v>
      </c>
      <c r="C209" t="s">
        <v>433</v>
      </c>
      <c r="D209" t="s">
        <v>252</v>
      </c>
      <c r="E209" t="s">
        <v>253</v>
      </c>
      <c r="F209">
        <v>191242</v>
      </c>
      <c r="G209" t="s">
        <v>403</v>
      </c>
      <c r="H209" t="s">
        <v>404</v>
      </c>
      <c r="I209">
        <v>106</v>
      </c>
      <c r="J209">
        <v>0</v>
      </c>
      <c r="K209">
        <v>129</v>
      </c>
      <c r="L209" t="s">
        <v>256</v>
      </c>
      <c r="M209">
        <v>1</v>
      </c>
      <c r="N209" t="s">
        <v>405</v>
      </c>
      <c r="O209" t="s">
        <v>258</v>
      </c>
      <c r="P209" t="s">
        <v>259</v>
      </c>
      <c r="Q209" t="s">
        <v>260</v>
      </c>
      <c r="R209" t="s">
        <v>261</v>
      </c>
      <c r="T209">
        <v>3.3</v>
      </c>
      <c r="V209" t="s">
        <v>387</v>
      </c>
      <c r="W209" t="s">
        <v>366</v>
      </c>
      <c r="X209">
        <v>0</v>
      </c>
      <c r="AA209">
        <v>0</v>
      </c>
    </row>
    <row r="210" spans="1:27" x14ac:dyDescent="0.25">
      <c r="A210">
        <v>355</v>
      </c>
      <c r="B210" t="s">
        <v>250</v>
      </c>
      <c r="C210" t="s">
        <v>433</v>
      </c>
      <c r="D210" t="s">
        <v>252</v>
      </c>
      <c r="E210" t="s">
        <v>253</v>
      </c>
      <c r="F210">
        <v>207089</v>
      </c>
      <c r="G210" t="s">
        <v>406</v>
      </c>
      <c r="H210" t="s">
        <v>407</v>
      </c>
      <c r="I210">
        <v>107</v>
      </c>
      <c r="J210">
        <v>0</v>
      </c>
      <c r="K210">
        <v>129</v>
      </c>
      <c r="L210" t="s">
        <v>256</v>
      </c>
      <c r="M210">
        <v>1</v>
      </c>
      <c r="N210" t="s">
        <v>408</v>
      </c>
      <c r="O210" t="s">
        <v>258</v>
      </c>
      <c r="P210" t="s">
        <v>259</v>
      </c>
      <c r="Q210" t="s">
        <v>260</v>
      </c>
      <c r="R210" t="s">
        <v>261</v>
      </c>
      <c r="T210">
        <v>3.3</v>
      </c>
      <c r="V210" t="s">
        <v>387</v>
      </c>
      <c r="W210" t="s">
        <v>366</v>
      </c>
      <c r="X210">
        <v>0</v>
      </c>
      <c r="AA210">
        <v>0</v>
      </c>
    </row>
    <row r="211" spans="1:27" x14ac:dyDescent="0.25">
      <c r="A211">
        <v>355</v>
      </c>
      <c r="B211" t="s">
        <v>250</v>
      </c>
      <c r="C211" t="s">
        <v>433</v>
      </c>
      <c r="D211" t="s">
        <v>252</v>
      </c>
      <c r="E211" t="s">
        <v>253</v>
      </c>
      <c r="F211">
        <v>106990</v>
      </c>
      <c r="G211" t="s">
        <v>315</v>
      </c>
      <c r="H211" t="s">
        <v>316</v>
      </c>
      <c r="I211">
        <v>25</v>
      </c>
      <c r="J211">
        <v>0</v>
      </c>
      <c r="K211">
        <v>129</v>
      </c>
      <c r="L211" t="s">
        <v>256</v>
      </c>
      <c r="M211">
        <v>1</v>
      </c>
      <c r="N211" t="s">
        <v>409</v>
      </c>
      <c r="O211" t="s">
        <v>258</v>
      </c>
      <c r="P211" t="s">
        <v>259</v>
      </c>
      <c r="Q211" t="s">
        <v>260</v>
      </c>
      <c r="R211" t="s">
        <v>261</v>
      </c>
      <c r="T211">
        <v>3.3</v>
      </c>
      <c r="V211" t="s">
        <v>387</v>
      </c>
      <c r="W211" t="s">
        <v>366</v>
      </c>
      <c r="X211">
        <v>0</v>
      </c>
      <c r="AA211">
        <v>0</v>
      </c>
    </row>
    <row r="212" spans="1:27" x14ac:dyDescent="0.25">
      <c r="A212">
        <v>355</v>
      </c>
      <c r="B212" t="s">
        <v>250</v>
      </c>
      <c r="C212" t="s">
        <v>433</v>
      </c>
      <c r="D212" t="s">
        <v>252</v>
      </c>
      <c r="E212" t="s">
        <v>253</v>
      </c>
      <c r="F212" t="s">
        <v>320</v>
      </c>
      <c r="G212" t="s">
        <v>321</v>
      </c>
      <c r="H212" t="s">
        <v>322</v>
      </c>
      <c r="I212">
        <v>136</v>
      </c>
      <c r="J212">
        <v>0</v>
      </c>
      <c r="K212">
        <v>129</v>
      </c>
      <c r="L212" t="s">
        <v>256</v>
      </c>
      <c r="M212">
        <v>1</v>
      </c>
      <c r="N212" s="154">
        <v>22600</v>
      </c>
      <c r="O212" t="s">
        <v>258</v>
      </c>
      <c r="P212" t="s">
        <v>268</v>
      </c>
      <c r="Q212" t="s">
        <v>252</v>
      </c>
      <c r="R212" t="s">
        <v>269</v>
      </c>
      <c r="T212">
        <v>3.3</v>
      </c>
      <c r="U212" t="s">
        <v>410</v>
      </c>
      <c r="V212" t="s">
        <v>387</v>
      </c>
      <c r="W212" t="s">
        <v>292</v>
      </c>
      <c r="X212">
        <v>0</v>
      </c>
      <c r="AA212">
        <v>0</v>
      </c>
    </row>
    <row r="213" spans="1:27" x14ac:dyDescent="0.25">
      <c r="A213">
        <v>355</v>
      </c>
      <c r="B213" t="s">
        <v>250</v>
      </c>
      <c r="C213" t="s">
        <v>433</v>
      </c>
      <c r="D213" t="s">
        <v>252</v>
      </c>
      <c r="E213" t="s">
        <v>253</v>
      </c>
      <c r="F213" t="s">
        <v>265</v>
      </c>
      <c r="G213" t="s">
        <v>266</v>
      </c>
      <c r="H213" t="s">
        <v>267</v>
      </c>
      <c r="I213">
        <v>137</v>
      </c>
      <c r="J213">
        <v>0</v>
      </c>
      <c r="K213">
        <v>129</v>
      </c>
      <c r="L213" t="s">
        <v>256</v>
      </c>
      <c r="M213">
        <v>1</v>
      </c>
      <c r="N213" s="154">
        <v>130</v>
      </c>
      <c r="O213" t="s">
        <v>258</v>
      </c>
      <c r="P213" t="s">
        <v>268</v>
      </c>
      <c r="Q213" t="s">
        <v>252</v>
      </c>
      <c r="R213" t="s">
        <v>269</v>
      </c>
      <c r="T213">
        <v>3.3</v>
      </c>
      <c r="U213" t="s">
        <v>410</v>
      </c>
      <c r="V213" t="s">
        <v>387</v>
      </c>
      <c r="W213" t="s">
        <v>271</v>
      </c>
      <c r="X213">
        <v>0</v>
      </c>
      <c r="AA213">
        <v>0</v>
      </c>
    </row>
    <row r="214" spans="1:27" x14ac:dyDescent="0.25">
      <c r="A214">
        <v>355</v>
      </c>
      <c r="B214" t="s">
        <v>250</v>
      </c>
      <c r="C214" t="s">
        <v>433</v>
      </c>
      <c r="D214" t="s">
        <v>252</v>
      </c>
      <c r="E214" t="s">
        <v>253</v>
      </c>
      <c r="F214">
        <v>218019</v>
      </c>
      <c r="G214" t="s">
        <v>272</v>
      </c>
      <c r="H214" t="s">
        <v>273</v>
      </c>
      <c r="I214">
        <v>153</v>
      </c>
      <c r="J214">
        <v>0</v>
      </c>
      <c r="K214">
        <v>129</v>
      </c>
      <c r="L214" t="s">
        <v>256</v>
      </c>
      <c r="M214">
        <v>1</v>
      </c>
      <c r="N214" s="154">
        <v>3.53E-7</v>
      </c>
      <c r="O214" t="s">
        <v>258</v>
      </c>
      <c r="P214" t="s">
        <v>259</v>
      </c>
      <c r="Q214" t="s">
        <v>260</v>
      </c>
      <c r="R214" t="s">
        <v>261</v>
      </c>
      <c r="T214">
        <v>3.3</v>
      </c>
      <c r="V214" t="s">
        <v>387</v>
      </c>
      <c r="W214" t="s">
        <v>366</v>
      </c>
      <c r="X214">
        <v>0</v>
      </c>
      <c r="AA214">
        <v>0</v>
      </c>
    </row>
    <row r="215" spans="1:27" x14ac:dyDescent="0.25">
      <c r="A215">
        <v>355</v>
      </c>
      <c r="B215" t="s">
        <v>250</v>
      </c>
      <c r="C215" t="s">
        <v>433</v>
      </c>
      <c r="D215" t="s">
        <v>252</v>
      </c>
      <c r="E215" t="s">
        <v>253</v>
      </c>
      <c r="F215">
        <v>53703</v>
      </c>
      <c r="G215" t="s">
        <v>411</v>
      </c>
      <c r="H215" t="s">
        <v>412</v>
      </c>
      <c r="I215">
        <v>166</v>
      </c>
      <c r="J215">
        <v>0</v>
      </c>
      <c r="K215">
        <v>129</v>
      </c>
      <c r="L215" t="s">
        <v>256</v>
      </c>
      <c r="M215">
        <v>1</v>
      </c>
      <c r="N215" t="s">
        <v>413</v>
      </c>
      <c r="O215" t="s">
        <v>258</v>
      </c>
      <c r="P215" t="s">
        <v>259</v>
      </c>
      <c r="Q215" t="s">
        <v>260</v>
      </c>
      <c r="R215" t="s">
        <v>261</v>
      </c>
      <c r="T215">
        <v>3.3</v>
      </c>
      <c r="V215" t="s">
        <v>387</v>
      </c>
      <c r="W215" t="s">
        <v>366</v>
      </c>
      <c r="X215">
        <v>0</v>
      </c>
      <c r="AA215">
        <v>0</v>
      </c>
    </row>
    <row r="216" spans="1:27" x14ac:dyDescent="0.25">
      <c r="A216">
        <v>355</v>
      </c>
      <c r="B216" t="s">
        <v>250</v>
      </c>
      <c r="C216" t="s">
        <v>433</v>
      </c>
      <c r="D216" t="s">
        <v>252</v>
      </c>
      <c r="E216" t="s">
        <v>253</v>
      </c>
      <c r="F216">
        <v>206440</v>
      </c>
      <c r="G216" t="s">
        <v>279</v>
      </c>
      <c r="H216" t="s">
        <v>280</v>
      </c>
      <c r="I216">
        <v>204</v>
      </c>
      <c r="J216">
        <v>0</v>
      </c>
      <c r="K216">
        <v>129</v>
      </c>
      <c r="L216" t="s">
        <v>256</v>
      </c>
      <c r="M216">
        <v>1</v>
      </c>
      <c r="N216" s="154">
        <v>7.61E-6</v>
      </c>
      <c r="O216" t="s">
        <v>258</v>
      </c>
      <c r="P216" t="s">
        <v>259</v>
      </c>
      <c r="Q216" t="s">
        <v>260</v>
      </c>
      <c r="R216" t="s">
        <v>261</v>
      </c>
      <c r="T216">
        <v>3.3</v>
      </c>
      <c r="V216" t="s">
        <v>387</v>
      </c>
      <c r="W216" t="s">
        <v>366</v>
      </c>
      <c r="X216">
        <v>0</v>
      </c>
      <c r="AA216">
        <v>0</v>
      </c>
    </row>
    <row r="217" spans="1:27" x14ac:dyDescent="0.25">
      <c r="A217">
        <v>355</v>
      </c>
      <c r="B217" t="s">
        <v>250</v>
      </c>
      <c r="C217" t="s">
        <v>433</v>
      </c>
      <c r="D217" t="s">
        <v>252</v>
      </c>
      <c r="E217" t="s">
        <v>253</v>
      </c>
      <c r="F217">
        <v>86737</v>
      </c>
      <c r="G217" t="s">
        <v>414</v>
      </c>
      <c r="H217" t="s">
        <v>415</v>
      </c>
      <c r="I217">
        <v>205</v>
      </c>
      <c r="J217">
        <v>0</v>
      </c>
      <c r="K217">
        <v>129</v>
      </c>
      <c r="L217" t="s">
        <v>256</v>
      </c>
      <c r="M217">
        <v>1</v>
      </c>
      <c r="N217" s="154">
        <v>2.9200000000000002E-5</v>
      </c>
      <c r="O217" t="s">
        <v>258</v>
      </c>
      <c r="P217" t="s">
        <v>259</v>
      </c>
      <c r="Q217" t="s">
        <v>260</v>
      </c>
      <c r="R217" t="s">
        <v>261</v>
      </c>
      <c r="T217">
        <v>3.3</v>
      </c>
      <c r="V217" t="s">
        <v>387</v>
      </c>
      <c r="W217" t="s">
        <v>366</v>
      </c>
      <c r="X217">
        <v>0</v>
      </c>
      <c r="AA217">
        <v>0</v>
      </c>
    </row>
    <row r="218" spans="1:27" x14ac:dyDescent="0.25">
      <c r="A218">
        <v>355</v>
      </c>
      <c r="B218" t="s">
        <v>250</v>
      </c>
      <c r="C218" t="s">
        <v>433</v>
      </c>
      <c r="D218" t="s">
        <v>252</v>
      </c>
      <c r="E218" t="s">
        <v>253</v>
      </c>
      <c r="F218">
        <v>50000</v>
      </c>
      <c r="G218" t="s">
        <v>281</v>
      </c>
      <c r="H218" t="s">
        <v>282</v>
      </c>
      <c r="I218">
        <v>210</v>
      </c>
      <c r="J218">
        <v>0</v>
      </c>
      <c r="K218">
        <v>129</v>
      </c>
      <c r="L218" t="s">
        <v>256</v>
      </c>
      <c r="M218">
        <v>1</v>
      </c>
      <c r="N218" s="154">
        <v>1.1800000000000001E-3</v>
      </c>
      <c r="O218" t="s">
        <v>258</v>
      </c>
      <c r="P218" t="s">
        <v>259</v>
      </c>
      <c r="Q218" t="s">
        <v>260</v>
      </c>
      <c r="R218" t="s">
        <v>261</v>
      </c>
      <c r="T218">
        <v>3.3</v>
      </c>
      <c r="V218" t="s">
        <v>387</v>
      </c>
      <c r="W218" t="s">
        <v>366</v>
      </c>
      <c r="X218">
        <v>0</v>
      </c>
      <c r="AA218">
        <v>0</v>
      </c>
    </row>
    <row r="219" spans="1:27" x14ac:dyDescent="0.25">
      <c r="A219">
        <v>355</v>
      </c>
      <c r="B219" t="s">
        <v>250</v>
      </c>
      <c r="C219" t="s">
        <v>433</v>
      </c>
      <c r="D219" t="s">
        <v>252</v>
      </c>
      <c r="E219" t="s">
        <v>253</v>
      </c>
      <c r="F219">
        <v>193395</v>
      </c>
      <c r="G219" t="s">
        <v>416</v>
      </c>
      <c r="H219" t="s">
        <v>417</v>
      </c>
      <c r="I219">
        <v>237</v>
      </c>
      <c r="J219">
        <v>0</v>
      </c>
      <c r="K219">
        <v>129</v>
      </c>
      <c r="L219" t="s">
        <v>256</v>
      </c>
      <c r="M219">
        <v>1</v>
      </c>
      <c r="N219" t="s">
        <v>418</v>
      </c>
      <c r="O219" t="s">
        <v>258</v>
      </c>
      <c r="P219" t="s">
        <v>259</v>
      </c>
      <c r="Q219" t="s">
        <v>260</v>
      </c>
      <c r="R219" t="s">
        <v>261</v>
      </c>
      <c r="T219">
        <v>3.3</v>
      </c>
      <c r="V219" t="s">
        <v>387</v>
      </c>
      <c r="W219" t="s">
        <v>366</v>
      </c>
      <c r="X219">
        <v>0</v>
      </c>
      <c r="AA219">
        <v>0</v>
      </c>
    </row>
    <row r="220" spans="1:27" x14ac:dyDescent="0.25">
      <c r="A220">
        <v>355</v>
      </c>
      <c r="B220" t="s">
        <v>250</v>
      </c>
      <c r="C220" t="s">
        <v>433</v>
      </c>
      <c r="D220" t="s">
        <v>252</v>
      </c>
      <c r="E220" t="s">
        <v>253</v>
      </c>
      <c r="F220">
        <v>1330207</v>
      </c>
      <c r="G220" t="s">
        <v>283</v>
      </c>
      <c r="H220" t="s">
        <v>284</v>
      </c>
      <c r="I220">
        <v>246</v>
      </c>
      <c r="J220">
        <v>0</v>
      </c>
      <c r="K220">
        <v>129</v>
      </c>
      <c r="L220" t="s">
        <v>256</v>
      </c>
      <c r="M220">
        <v>1</v>
      </c>
      <c r="N220" s="154">
        <v>2.8499999999999999E-4</v>
      </c>
      <c r="O220" t="s">
        <v>258</v>
      </c>
      <c r="P220" t="s">
        <v>259</v>
      </c>
      <c r="Q220" t="s">
        <v>260</v>
      </c>
      <c r="R220" t="s">
        <v>261</v>
      </c>
      <c r="T220">
        <v>3.3</v>
      </c>
      <c r="V220" t="s">
        <v>387</v>
      </c>
      <c r="W220" t="s">
        <v>366</v>
      </c>
      <c r="X220">
        <v>0</v>
      </c>
      <c r="AA220">
        <v>0</v>
      </c>
    </row>
    <row r="221" spans="1:27" x14ac:dyDescent="0.25">
      <c r="A221">
        <v>355</v>
      </c>
      <c r="B221" t="s">
        <v>250</v>
      </c>
      <c r="C221" t="s">
        <v>433</v>
      </c>
      <c r="D221" t="s">
        <v>252</v>
      </c>
      <c r="E221" t="s">
        <v>253</v>
      </c>
      <c r="F221">
        <v>91203</v>
      </c>
      <c r="G221" t="s">
        <v>285</v>
      </c>
      <c r="H221" t="s">
        <v>286</v>
      </c>
      <c r="I221">
        <v>291</v>
      </c>
      <c r="J221">
        <v>0</v>
      </c>
      <c r="K221">
        <v>129</v>
      </c>
      <c r="L221" t="s">
        <v>256</v>
      </c>
      <c r="M221">
        <v>1</v>
      </c>
      <c r="N221" s="154">
        <v>8.4800000000000001E-5</v>
      </c>
      <c r="O221" t="s">
        <v>258</v>
      </c>
      <c r="P221" t="s">
        <v>259</v>
      </c>
      <c r="Q221" t="s">
        <v>260</v>
      </c>
      <c r="R221" t="s">
        <v>261</v>
      </c>
      <c r="T221">
        <v>3.3</v>
      </c>
      <c r="V221" t="s">
        <v>387</v>
      </c>
      <c r="W221" t="s">
        <v>366</v>
      </c>
      <c r="X221">
        <v>0</v>
      </c>
      <c r="AA221">
        <v>0</v>
      </c>
    </row>
    <row r="222" spans="1:27" x14ac:dyDescent="0.25">
      <c r="A222">
        <v>355</v>
      </c>
      <c r="B222" t="s">
        <v>250</v>
      </c>
      <c r="C222" t="s">
        <v>433</v>
      </c>
      <c r="D222" t="s">
        <v>252</v>
      </c>
      <c r="E222" t="s">
        <v>253</v>
      </c>
      <c r="F222" t="s">
        <v>287</v>
      </c>
      <c r="H222" t="s">
        <v>288</v>
      </c>
      <c r="I222">
        <v>303</v>
      </c>
      <c r="J222">
        <v>0</v>
      </c>
      <c r="K222">
        <v>129</v>
      </c>
      <c r="L222" t="s">
        <v>256</v>
      </c>
      <c r="M222">
        <v>1</v>
      </c>
      <c r="N222" s="154">
        <v>604</v>
      </c>
      <c r="O222" t="s">
        <v>258</v>
      </c>
      <c r="P222" t="s">
        <v>268</v>
      </c>
      <c r="Q222" t="s">
        <v>252</v>
      </c>
      <c r="R222" t="s">
        <v>269</v>
      </c>
      <c r="T222">
        <v>3.3</v>
      </c>
      <c r="U222" t="s">
        <v>410</v>
      </c>
      <c r="V222" t="s">
        <v>387</v>
      </c>
      <c r="W222" t="s">
        <v>271</v>
      </c>
      <c r="X222">
        <v>0</v>
      </c>
      <c r="AA222">
        <v>0</v>
      </c>
    </row>
    <row r="223" spans="1:27" x14ac:dyDescent="0.25">
      <c r="A223">
        <v>355</v>
      </c>
      <c r="B223" t="s">
        <v>250</v>
      </c>
      <c r="C223" t="s">
        <v>433</v>
      </c>
      <c r="D223" t="s">
        <v>252</v>
      </c>
      <c r="E223" t="s">
        <v>253</v>
      </c>
      <c r="F223">
        <v>85018</v>
      </c>
      <c r="G223" t="s">
        <v>420</v>
      </c>
      <c r="H223" t="s">
        <v>421</v>
      </c>
      <c r="I223">
        <v>325</v>
      </c>
      <c r="J223">
        <v>0</v>
      </c>
      <c r="K223">
        <v>129</v>
      </c>
      <c r="L223" t="s">
        <v>256</v>
      </c>
      <c r="M223">
        <v>1</v>
      </c>
      <c r="N223" s="154">
        <v>2.94E-5</v>
      </c>
      <c r="O223" t="s">
        <v>258</v>
      </c>
      <c r="P223" t="s">
        <v>259</v>
      </c>
      <c r="Q223" t="s">
        <v>260</v>
      </c>
      <c r="R223" t="s">
        <v>261</v>
      </c>
      <c r="T223">
        <v>3.3</v>
      </c>
      <c r="V223" t="s">
        <v>387</v>
      </c>
      <c r="W223" t="s">
        <v>366</v>
      </c>
      <c r="X223">
        <v>0</v>
      </c>
      <c r="AA223">
        <v>0</v>
      </c>
    </row>
    <row r="224" spans="1:27" x14ac:dyDescent="0.25">
      <c r="A224">
        <v>355</v>
      </c>
      <c r="B224" t="s">
        <v>250</v>
      </c>
      <c r="C224" t="s">
        <v>433</v>
      </c>
      <c r="D224" t="s">
        <v>252</v>
      </c>
      <c r="E224" t="s">
        <v>253</v>
      </c>
      <c r="F224" t="s">
        <v>289</v>
      </c>
      <c r="H224" t="s">
        <v>290</v>
      </c>
      <c r="I224">
        <v>334</v>
      </c>
      <c r="J224">
        <v>0</v>
      </c>
      <c r="K224">
        <v>129</v>
      </c>
      <c r="L224" t="s">
        <v>256</v>
      </c>
      <c r="M224">
        <v>1</v>
      </c>
      <c r="N224" s="154">
        <v>42.5</v>
      </c>
      <c r="O224" t="s">
        <v>258</v>
      </c>
      <c r="P224" t="s">
        <v>268</v>
      </c>
      <c r="Q224" t="s">
        <v>252</v>
      </c>
      <c r="R224" t="s">
        <v>269</v>
      </c>
      <c r="T224">
        <v>3.3</v>
      </c>
      <c r="U224" t="s">
        <v>410</v>
      </c>
      <c r="V224" t="s">
        <v>387</v>
      </c>
      <c r="W224" t="s">
        <v>271</v>
      </c>
      <c r="X224">
        <v>0</v>
      </c>
      <c r="AA224">
        <v>0</v>
      </c>
    </row>
    <row r="225" spans="1:27" x14ac:dyDescent="0.25">
      <c r="A225">
        <v>355</v>
      </c>
      <c r="B225" t="s">
        <v>250</v>
      </c>
      <c r="C225" t="s">
        <v>433</v>
      </c>
      <c r="D225" t="s">
        <v>252</v>
      </c>
      <c r="E225" t="s">
        <v>253</v>
      </c>
      <c r="F225" t="s">
        <v>341</v>
      </c>
      <c r="H225" t="s">
        <v>342</v>
      </c>
      <c r="I225">
        <v>338</v>
      </c>
      <c r="J225">
        <v>0</v>
      </c>
      <c r="K225">
        <v>129</v>
      </c>
      <c r="L225" t="s">
        <v>256</v>
      </c>
      <c r="M225">
        <v>1</v>
      </c>
      <c r="N225" s="154">
        <v>42.5</v>
      </c>
      <c r="O225" t="s">
        <v>258</v>
      </c>
      <c r="P225" t="s">
        <v>268</v>
      </c>
      <c r="Q225" t="s">
        <v>252</v>
      </c>
      <c r="R225" t="s">
        <v>269</v>
      </c>
      <c r="T225">
        <v>3.3</v>
      </c>
      <c r="U225" t="s">
        <v>422</v>
      </c>
      <c r="V225" t="s">
        <v>387</v>
      </c>
      <c r="W225" t="s">
        <v>271</v>
      </c>
      <c r="X225">
        <v>0</v>
      </c>
      <c r="AA225">
        <v>0</v>
      </c>
    </row>
    <row r="226" spans="1:27" x14ac:dyDescent="0.25">
      <c r="A226">
        <v>355</v>
      </c>
      <c r="B226" t="s">
        <v>250</v>
      </c>
      <c r="C226" t="s">
        <v>433</v>
      </c>
      <c r="D226" t="s">
        <v>252</v>
      </c>
      <c r="E226" t="s">
        <v>253</v>
      </c>
      <c r="F226" t="s">
        <v>349</v>
      </c>
      <c r="H226" t="s">
        <v>350</v>
      </c>
      <c r="I226">
        <v>340</v>
      </c>
      <c r="J226">
        <v>0</v>
      </c>
      <c r="K226">
        <v>129</v>
      </c>
      <c r="L226" t="s">
        <v>256</v>
      </c>
      <c r="M226">
        <v>1</v>
      </c>
      <c r="N226" s="154">
        <v>42.5</v>
      </c>
      <c r="O226" t="s">
        <v>258</v>
      </c>
      <c r="P226" t="s">
        <v>268</v>
      </c>
      <c r="Q226" t="s">
        <v>252</v>
      </c>
      <c r="R226" t="s">
        <v>269</v>
      </c>
      <c r="T226">
        <v>3.3</v>
      </c>
      <c r="U226" t="s">
        <v>422</v>
      </c>
      <c r="V226" t="s">
        <v>387</v>
      </c>
      <c r="W226" t="s">
        <v>271</v>
      </c>
      <c r="X226">
        <v>0</v>
      </c>
      <c r="Y226" s="155">
        <v>36526</v>
      </c>
      <c r="AA226">
        <v>0</v>
      </c>
    </row>
    <row r="227" spans="1:27" x14ac:dyDescent="0.25">
      <c r="A227">
        <v>355</v>
      </c>
      <c r="B227" t="s">
        <v>250</v>
      </c>
      <c r="C227" t="s">
        <v>433</v>
      </c>
      <c r="D227" t="s">
        <v>252</v>
      </c>
      <c r="E227" t="s">
        <v>253</v>
      </c>
      <c r="F227">
        <v>40</v>
      </c>
      <c r="H227" t="s">
        <v>355</v>
      </c>
      <c r="I227">
        <v>347</v>
      </c>
      <c r="J227">
        <v>0</v>
      </c>
      <c r="K227">
        <v>129</v>
      </c>
      <c r="L227" t="s">
        <v>256</v>
      </c>
      <c r="M227">
        <v>1</v>
      </c>
      <c r="N227" s="154">
        <v>1.6799999999999999E-4</v>
      </c>
      <c r="O227" t="s">
        <v>258</v>
      </c>
      <c r="P227" t="s">
        <v>259</v>
      </c>
      <c r="Q227" t="s">
        <v>260</v>
      </c>
      <c r="R227" t="s">
        <v>261</v>
      </c>
      <c r="T227">
        <v>3.3</v>
      </c>
      <c r="V227" t="s">
        <v>387</v>
      </c>
      <c r="W227" t="s">
        <v>366</v>
      </c>
      <c r="X227">
        <v>0</v>
      </c>
      <c r="AA227">
        <v>0</v>
      </c>
    </row>
    <row r="228" spans="1:27" x14ac:dyDescent="0.25">
      <c r="A228">
        <v>355</v>
      </c>
      <c r="B228" t="s">
        <v>250</v>
      </c>
      <c r="C228" t="s">
        <v>433</v>
      </c>
      <c r="D228" t="s">
        <v>252</v>
      </c>
      <c r="E228" t="s">
        <v>253</v>
      </c>
      <c r="G228" t="s">
        <v>423</v>
      </c>
      <c r="H228" t="s">
        <v>424</v>
      </c>
      <c r="I228">
        <v>355</v>
      </c>
      <c r="J228">
        <v>0</v>
      </c>
      <c r="K228">
        <v>129</v>
      </c>
      <c r="L228" t="s">
        <v>256</v>
      </c>
      <c r="M228">
        <v>1</v>
      </c>
      <c r="N228" s="154">
        <v>2.5799999999999998E-3</v>
      </c>
      <c r="O228" t="s">
        <v>258</v>
      </c>
      <c r="P228" t="s">
        <v>259</v>
      </c>
      <c r="Q228" t="s">
        <v>260</v>
      </c>
      <c r="R228" t="s">
        <v>261</v>
      </c>
      <c r="T228">
        <v>3.3</v>
      </c>
      <c r="V228" t="s">
        <v>387</v>
      </c>
      <c r="W228" t="s">
        <v>366</v>
      </c>
      <c r="X228">
        <v>0</v>
      </c>
      <c r="AA228">
        <v>0</v>
      </c>
    </row>
    <row r="229" spans="1:27" x14ac:dyDescent="0.25">
      <c r="A229">
        <v>355</v>
      </c>
      <c r="B229" t="s">
        <v>250</v>
      </c>
      <c r="C229" t="s">
        <v>433</v>
      </c>
      <c r="D229" t="s">
        <v>252</v>
      </c>
      <c r="E229" t="s">
        <v>253</v>
      </c>
      <c r="F229">
        <v>129000</v>
      </c>
      <c r="G229" t="s">
        <v>425</v>
      </c>
      <c r="H229" t="s">
        <v>426</v>
      </c>
      <c r="I229">
        <v>360</v>
      </c>
      <c r="J229">
        <v>0</v>
      </c>
      <c r="K229">
        <v>129</v>
      </c>
      <c r="L229" t="s">
        <v>256</v>
      </c>
      <c r="M229">
        <v>1</v>
      </c>
      <c r="N229" s="154">
        <v>4.78E-6</v>
      </c>
      <c r="O229" t="s">
        <v>258</v>
      </c>
      <c r="P229" t="s">
        <v>259</v>
      </c>
      <c r="Q229" t="s">
        <v>260</v>
      </c>
      <c r="R229" t="s">
        <v>261</v>
      </c>
      <c r="T229">
        <v>3.3</v>
      </c>
      <c r="V229" t="s">
        <v>387</v>
      </c>
      <c r="W229" t="s">
        <v>366</v>
      </c>
      <c r="X229">
        <v>0</v>
      </c>
      <c r="AA229">
        <v>0</v>
      </c>
    </row>
    <row r="230" spans="1:27" x14ac:dyDescent="0.25">
      <c r="A230">
        <v>355</v>
      </c>
      <c r="B230" t="s">
        <v>250</v>
      </c>
      <c r="C230" t="s">
        <v>433</v>
      </c>
      <c r="D230" t="s">
        <v>252</v>
      </c>
      <c r="E230" t="s">
        <v>253</v>
      </c>
      <c r="H230" t="s">
        <v>369</v>
      </c>
      <c r="I230">
        <v>381</v>
      </c>
      <c r="J230">
        <v>0</v>
      </c>
      <c r="K230">
        <v>129</v>
      </c>
      <c r="L230" t="s">
        <v>256</v>
      </c>
      <c r="M230">
        <v>1</v>
      </c>
      <c r="N230" s="154">
        <v>39.700000000000003</v>
      </c>
      <c r="O230" t="s">
        <v>258</v>
      </c>
      <c r="P230" t="s">
        <v>268</v>
      </c>
      <c r="Q230" t="s">
        <v>252</v>
      </c>
      <c r="R230" t="s">
        <v>269</v>
      </c>
      <c r="T230">
        <v>3.3</v>
      </c>
      <c r="V230" t="s">
        <v>387</v>
      </c>
      <c r="W230" t="s">
        <v>271</v>
      </c>
      <c r="X230">
        <v>0</v>
      </c>
      <c r="AA230">
        <v>0</v>
      </c>
    </row>
    <row r="231" spans="1:27" x14ac:dyDescent="0.25">
      <c r="A231">
        <v>355</v>
      </c>
      <c r="B231" t="s">
        <v>250</v>
      </c>
      <c r="C231" t="s">
        <v>433</v>
      </c>
      <c r="D231" t="s">
        <v>252</v>
      </c>
      <c r="E231" t="s">
        <v>253</v>
      </c>
      <c r="F231">
        <v>108883</v>
      </c>
      <c r="G231" t="s">
        <v>370</v>
      </c>
      <c r="H231" t="s">
        <v>371</v>
      </c>
      <c r="I231">
        <v>397</v>
      </c>
      <c r="J231">
        <v>0</v>
      </c>
      <c r="K231">
        <v>129</v>
      </c>
      <c r="L231" t="s">
        <v>256</v>
      </c>
      <c r="M231">
        <v>1</v>
      </c>
      <c r="N231" s="154">
        <v>4.0900000000000002E-4</v>
      </c>
      <c r="O231" t="s">
        <v>258</v>
      </c>
      <c r="P231" t="s">
        <v>259</v>
      </c>
      <c r="Q231" t="s">
        <v>260</v>
      </c>
      <c r="R231" t="s">
        <v>261</v>
      </c>
      <c r="T231">
        <v>3.3</v>
      </c>
      <c r="V231" t="s">
        <v>387</v>
      </c>
      <c r="W231" t="s">
        <v>366</v>
      </c>
      <c r="X231">
        <v>0</v>
      </c>
      <c r="AA231">
        <v>0</v>
      </c>
    </row>
    <row r="232" spans="1:27" x14ac:dyDescent="0.25">
      <c r="A232">
        <v>355</v>
      </c>
      <c r="B232" t="s">
        <v>250</v>
      </c>
      <c r="C232" t="s">
        <v>433</v>
      </c>
      <c r="D232" t="s">
        <v>252</v>
      </c>
      <c r="E232" t="s">
        <v>253</v>
      </c>
      <c r="H232" t="s">
        <v>363</v>
      </c>
      <c r="I232">
        <v>399</v>
      </c>
      <c r="J232">
        <v>0</v>
      </c>
      <c r="K232">
        <v>129</v>
      </c>
      <c r="L232" t="s">
        <v>256</v>
      </c>
      <c r="M232">
        <v>1</v>
      </c>
      <c r="N232" s="154">
        <v>49.3</v>
      </c>
      <c r="O232" t="s">
        <v>258</v>
      </c>
      <c r="P232" t="s">
        <v>268</v>
      </c>
      <c r="Q232" t="s">
        <v>252</v>
      </c>
      <c r="R232" t="s">
        <v>269</v>
      </c>
      <c r="T232">
        <v>3.3</v>
      </c>
      <c r="U232" t="s">
        <v>427</v>
      </c>
      <c r="V232" t="s">
        <v>387</v>
      </c>
      <c r="W232" t="s">
        <v>271</v>
      </c>
      <c r="X232">
        <v>0</v>
      </c>
      <c r="AA232">
        <v>0</v>
      </c>
    </row>
    <row r="233" spans="1:27" x14ac:dyDescent="0.25">
      <c r="A233">
        <v>356</v>
      </c>
      <c r="B233" t="s">
        <v>250</v>
      </c>
      <c r="C233" t="s">
        <v>433</v>
      </c>
      <c r="D233" t="s">
        <v>252</v>
      </c>
      <c r="E233" t="s">
        <v>293</v>
      </c>
      <c r="F233" t="s">
        <v>294</v>
      </c>
      <c r="G233" t="s">
        <v>295</v>
      </c>
      <c r="H233" t="s">
        <v>296</v>
      </c>
      <c r="I233">
        <v>87</v>
      </c>
      <c r="J233">
        <v>107</v>
      </c>
      <c r="K233">
        <v>172</v>
      </c>
      <c r="L233" t="s">
        <v>297</v>
      </c>
      <c r="M233">
        <v>1</v>
      </c>
      <c r="N233" s="154">
        <v>2.9</v>
      </c>
      <c r="O233" t="s">
        <v>258</v>
      </c>
      <c r="P233" t="s">
        <v>268</v>
      </c>
      <c r="Q233" t="s">
        <v>252</v>
      </c>
      <c r="R233" t="s">
        <v>269</v>
      </c>
      <c r="V233" t="s">
        <v>298</v>
      </c>
      <c r="W233" t="s">
        <v>299</v>
      </c>
      <c r="X233">
        <v>0</v>
      </c>
      <c r="Y233" s="155">
        <v>36770</v>
      </c>
      <c r="AA233">
        <v>0</v>
      </c>
    </row>
    <row r="234" spans="1:27" x14ac:dyDescent="0.25">
      <c r="A234">
        <v>356</v>
      </c>
      <c r="B234" t="s">
        <v>250</v>
      </c>
      <c r="C234" t="s">
        <v>433</v>
      </c>
      <c r="D234" t="s">
        <v>252</v>
      </c>
      <c r="E234" t="s">
        <v>293</v>
      </c>
      <c r="F234" t="s">
        <v>294</v>
      </c>
      <c r="G234" t="s">
        <v>295</v>
      </c>
      <c r="H234" t="s">
        <v>296</v>
      </c>
      <c r="I234">
        <v>87</v>
      </c>
      <c r="J234">
        <v>139</v>
      </c>
      <c r="K234">
        <v>198</v>
      </c>
      <c r="L234" t="s">
        <v>300</v>
      </c>
      <c r="M234">
        <v>1</v>
      </c>
      <c r="N234" s="154">
        <v>1.4</v>
      </c>
      <c r="O234" t="s">
        <v>258</v>
      </c>
      <c r="P234" t="s">
        <v>268</v>
      </c>
      <c r="Q234" t="s">
        <v>252</v>
      </c>
      <c r="R234" t="s">
        <v>269</v>
      </c>
      <c r="V234" t="s">
        <v>298</v>
      </c>
      <c r="W234" t="s">
        <v>299</v>
      </c>
      <c r="X234">
        <v>0</v>
      </c>
      <c r="Y234" s="155">
        <v>36770</v>
      </c>
      <c r="AA234">
        <v>0</v>
      </c>
    </row>
    <row r="235" spans="1:27" x14ac:dyDescent="0.25">
      <c r="A235">
        <v>356</v>
      </c>
      <c r="B235" t="s">
        <v>250</v>
      </c>
      <c r="C235" t="s">
        <v>433</v>
      </c>
      <c r="D235" t="s">
        <v>252</v>
      </c>
      <c r="E235" t="s">
        <v>293</v>
      </c>
      <c r="F235">
        <v>7440382</v>
      </c>
      <c r="G235" t="s">
        <v>301</v>
      </c>
      <c r="H235" t="s">
        <v>302</v>
      </c>
      <c r="I235">
        <v>93</v>
      </c>
      <c r="J235">
        <v>0</v>
      </c>
      <c r="K235">
        <v>129</v>
      </c>
      <c r="L235" t="s">
        <v>256</v>
      </c>
      <c r="M235">
        <v>1</v>
      </c>
      <c r="N235" t="s">
        <v>303</v>
      </c>
      <c r="O235" t="s">
        <v>258</v>
      </c>
      <c r="P235" t="s">
        <v>259</v>
      </c>
      <c r="Q235" t="s">
        <v>304</v>
      </c>
      <c r="R235" t="s">
        <v>261</v>
      </c>
      <c r="T235">
        <v>3.1</v>
      </c>
      <c r="U235" t="s">
        <v>305</v>
      </c>
      <c r="V235" t="s">
        <v>306</v>
      </c>
      <c r="W235" t="s">
        <v>271</v>
      </c>
      <c r="X235">
        <v>0</v>
      </c>
      <c r="Y235" s="155">
        <v>36617</v>
      </c>
      <c r="AA235">
        <v>0</v>
      </c>
    </row>
    <row r="236" spans="1:27" x14ac:dyDescent="0.25">
      <c r="A236">
        <v>356</v>
      </c>
      <c r="B236" t="s">
        <v>250</v>
      </c>
      <c r="C236" t="s">
        <v>433</v>
      </c>
      <c r="D236" t="s">
        <v>252</v>
      </c>
      <c r="E236" t="s">
        <v>293</v>
      </c>
      <c r="F236">
        <v>71432</v>
      </c>
      <c r="G236" t="s">
        <v>307</v>
      </c>
      <c r="H236" t="s">
        <v>308</v>
      </c>
      <c r="I236">
        <v>98</v>
      </c>
      <c r="J236">
        <v>0</v>
      </c>
      <c r="K236">
        <v>129</v>
      </c>
      <c r="L236" t="s">
        <v>256</v>
      </c>
      <c r="M236">
        <v>1</v>
      </c>
      <c r="N236" s="154">
        <v>5.5000000000000002E-5</v>
      </c>
      <c r="O236" t="s">
        <v>258</v>
      </c>
      <c r="P236" t="s">
        <v>259</v>
      </c>
      <c r="Q236" t="s">
        <v>304</v>
      </c>
      <c r="R236" t="s">
        <v>261</v>
      </c>
      <c r="T236">
        <v>3.1</v>
      </c>
      <c r="U236" t="s">
        <v>305</v>
      </c>
      <c r="V236" t="s">
        <v>306</v>
      </c>
      <c r="W236" t="s">
        <v>299</v>
      </c>
      <c r="X236">
        <v>0</v>
      </c>
      <c r="Y236" s="155">
        <v>36617</v>
      </c>
      <c r="AA236">
        <v>0</v>
      </c>
    </row>
    <row r="237" spans="1:27" x14ac:dyDescent="0.25">
      <c r="A237">
        <v>356</v>
      </c>
      <c r="B237" t="s">
        <v>250</v>
      </c>
      <c r="C237" t="s">
        <v>433</v>
      </c>
      <c r="D237" t="s">
        <v>252</v>
      </c>
      <c r="E237" t="s">
        <v>293</v>
      </c>
      <c r="F237">
        <v>7440417</v>
      </c>
      <c r="G237" t="s">
        <v>312</v>
      </c>
      <c r="H237" t="s">
        <v>313</v>
      </c>
      <c r="I237">
        <v>119</v>
      </c>
      <c r="J237">
        <v>0</v>
      </c>
      <c r="K237">
        <v>129</v>
      </c>
      <c r="L237" t="s">
        <v>256</v>
      </c>
      <c r="M237">
        <v>1</v>
      </c>
      <c r="N237" t="s">
        <v>314</v>
      </c>
      <c r="O237" t="s">
        <v>258</v>
      </c>
      <c r="P237" t="s">
        <v>259</v>
      </c>
      <c r="Q237" t="s">
        <v>304</v>
      </c>
      <c r="R237" t="s">
        <v>261</v>
      </c>
      <c r="T237">
        <v>3.1</v>
      </c>
      <c r="U237" t="s">
        <v>305</v>
      </c>
      <c r="V237" t="s">
        <v>306</v>
      </c>
      <c r="W237" t="s">
        <v>271</v>
      </c>
      <c r="X237">
        <v>0</v>
      </c>
      <c r="Y237" s="155">
        <v>36617</v>
      </c>
      <c r="AA237">
        <v>0</v>
      </c>
    </row>
    <row r="238" spans="1:27" x14ac:dyDescent="0.25">
      <c r="A238">
        <v>356</v>
      </c>
      <c r="B238" t="s">
        <v>250</v>
      </c>
      <c r="C238" t="s">
        <v>433</v>
      </c>
      <c r="D238" t="s">
        <v>252</v>
      </c>
      <c r="E238" t="s">
        <v>293</v>
      </c>
      <c r="F238">
        <v>106990</v>
      </c>
      <c r="G238" t="s">
        <v>315</v>
      </c>
      <c r="H238" t="s">
        <v>316</v>
      </c>
      <c r="I238">
        <v>25</v>
      </c>
      <c r="J238">
        <v>0</v>
      </c>
      <c r="K238">
        <v>129</v>
      </c>
      <c r="L238" t="s">
        <v>256</v>
      </c>
      <c r="M238">
        <v>1</v>
      </c>
      <c r="N238" t="s">
        <v>317</v>
      </c>
      <c r="O238" t="s">
        <v>258</v>
      </c>
      <c r="P238" t="s">
        <v>259</v>
      </c>
      <c r="Q238" t="s">
        <v>304</v>
      </c>
      <c r="R238" t="s">
        <v>261</v>
      </c>
      <c r="T238">
        <v>3.1</v>
      </c>
      <c r="U238" t="s">
        <v>305</v>
      </c>
      <c r="V238" t="s">
        <v>306</v>
      </c>
      <c r="W238" t="s">
        <v>271</v>
      </c>
      <c r="X238">
        <v>0</v>
      </c>
      <c r="Y238" s="155">
        <v>36617</v>
      </c>
      <c r="AA238">
        <v>0</v>
      </c>
    </row>
    <row r="239" spans="1:27" x14ac:dyDescent="0.25">
      <c r="A239">
        <v>356</v>
      </c>
      <c r="B239" t="s">
        <v>250</v>
      </c>
      <c r="C239" t="s">
        <v>433</v>
      </c>
      <c r="D239" t="s">
        <v>252</v>
      </c>
      <c r="E239" t="s">
        <v>293</v>
      </c>
      <c r="F239">
        <v>7440439</v>
      </c>
      <c r="G239" t="s">
        <v>318</v>
      </c>
      <c r="H239" t="s">
        <v>319</v>
      </c>
      <c r="I239">
        <v>130</v>
      </c>
      <c r="J239">
        <v>0</v>
      </c>
      <c r="K239">
        <v>129</v>
      </c>
      <c r="L239" t="s">
        <v>256</v>
      </c>
      <c r="M239">
        <v>1</v>
      </c>
      <c r="N239" s="154">
        <v>4.7999999999999998E-6</v>
      </c>
      <c r="O239" t="s">
        <v>258</v>
      </c>
      <c r="P239" t="s">
        <v>259</v>
      </c>
      <c r="Q239" t="s">
        <v>304</v>
      </c>
      <c r="R239" t="s">
        <v>261</v>
      </c>
      <c r="T239">
        <v>3.1</v>
      </c>
      <c r="U239" t="s">
        <v>305</v>
      </c>
      <c r="V239" t="s">
        <v>306</v>
      </c>
      <c r="W239" t="s">
        <v>271</v>
      </c>
      <c r="X239">
        <v>0</v>
      </c>
      <c r="Y239" s="155">
        <v>36617</v>
      </c>
      <c r="AA239">
        <v>0</v>
      </c>
    </row>
    <row r="240" spans="1:27" x14ac:dyDescent="0.25">
      <c r="A240">
        <v>356</v>
      </c>
      <c r="B240" t="s">
        <v>250</v>
      </c>
      <c r="C240" t="s">
        <v>433</v>
      </c>
      <c r="D240" t="s">
        <v>252</v>
      </c>
      <c r="E240" t="s">
        <v>293</v>
      </c>
      <c r="F240" t="s">
        <v>320</v>
      </c>
      <c r="G240" t="s">
        <v>321</v>
      </c>
      <c r="H240" t="s">
        <v>322</v>
      </c>
      <c r="I240">
        <v>136</v>
      </c>
      <c r="J240">
        <v>0</v>
      </c>
      <c r="K240">
        <v>129</v>
      </c>
      <c r="L240" t="s">
        <v>256</v>
      </c>
      <c r="M240">
        <v>1</v>
      </c>
      <c r="N240" s="154">
        <v>157</v>
      </c>
      <c r="O240" t="s">
        <v>258</v>
      </c>
      <c r="P240" t="s">
        <v>259</v>
      </c>
      <c r="Q240" t="s">
        <v>304</v>
      </c>
      <c r="R240" t="s">
        <v>261</v>
      </c>
      <c r="T240">
        <v>3.1</v>
      </c>
      <c r="U240" t="s">
        <v>305</v>
      </c>
      <c r="V240" t="s">
        <v>306</v>
      </c>
      <c r="W240" t="s">
        <v>323</v>
      </c>
      <c r="X240">
        <v>0</v>
      </c>
      <c r="Y240" s="155">
        <v>36617</v>
      </c>
      <c r="AA240">
        <v>0</v>
      </c>
    </row>
    <row r="241" spans="1:27" x14ac:dyDescent="0.25">
      <c r="A241">
        <v>356</v>
      </c>
      <c r="B241" t="s">
        <v>250</v>
      </c>
      <c r="C241" t="s">
        <v>433</v>
      </c>
      <c r="D241" t="s">
        <v>252</v>
      </c>
      <c r="E241" t="s">
        <v>293</v>
      </c>
      <c r="F241" t="s">
        <v>265</v>
      </c>
      <c r="G241" t="s">
        <v>266</v>
      </c>
      <c r="H241" t="s">
        <v>267</v>
      </c>
      <c r="I241">
        <v>137</v>
      </c>
      <c r="J241">
        <v>0</v>
      </c>
      <c r="K241">
        <v>129</v>
      </c>
      <c r="L241" t="s">
        <v>256</v>
      </c>
      <c r="M241">
        <v>1</v>
      </c>
      <c r="N241" s="154">
        <v>3.3E-3</v>
      </c>
      <c r="O241" t="s">
        <v>258</v>
      </c>
      <c r="P241" t="s">
        <v>259</v>
      </c>
      <c r="Q241" t="s">
        <v>304</v>
      </c>
      <c r="R241" t="s">
        <v>261</v>
      </c>
      <c r="T241">
        <v>3.1</v>
      </c>
      <c r="U241" t="s">
        <v>305</v>
      </c>
      <c r="V241" t="s">
        <v>306</v>
      </c>
      <c r="W241" t="s">
        <v>299</v>
      </c>
      <c r="X241">
        <v>0</v>
      </c>
      <c r="Y241" s="155">
        <v>36617</v>
      </c>
      <c r="AA241">
        <v>0</v>
      </c>
    </row>
    <row r="242" spans="1:27" x14ac:dyDescent="0.25">
      <c r="A242">
        <v>356</v>
      </c>
      <c r="B242" t="s">
        <v>250</v>
      </c>
      <c r="C242" t="s">
        <v>433</v>
      </c>
      <c r="D242" t="s">
        <v>252</v>
      </c>
      <c r="E242" t="s">
        <v>293</v>
      </c>
      <c r="F242" t="s">
        <v>265</v>
      </c>
      <c r="G242" t="s">
        <v>266</v>
      </c>
      <c r="H242" t="s">
        <v>267</v>
      </c>
      <c r="I242">
        <v>137</v>
      </c>
      <c r="J242">
        <v>28</v>
      </c>
      <c r="K242">
        <v>145</v>
      </c>
      <c r="L242" t="s">
        <v>324</v>
      </c>
      <c r="M242">
        <v>1</v>
      </c>
      <c r="N242" s="154">
        <v>7.5999999999999998E-2</v>
      </c>
      <c r="O242" t="s">
        <v>258</v>
      </c>
      <c r="P242" t="s">
        <v>259</v>
      </c>
      <c r="Q242" t="s">
        <v>304</v>
      </c>
      <c r="R242" t="s">
        <v>261</v>
      </c>
      <c r="T242">
        <v>3.1</v>
      </c>
      <c r="U242" t="s">
        <v>305</v>
      </c>
      <c r="V242" t="s">
        <v>306</v>
      </c>
      <c r="W242" t="s">
        <v>299</v>
      </c>
      <c r="X242">
        <v>0</v>
      </c>
      <c r="Y242" s="155">
        <v>36617</v>
      </c>
      <c r="AA242">
        <v>0</v>
      </c>
    </row>
    <row r="243" spans="1:27" x14ac:dyDescent="0.25">
      <c r="A243">
        <v>356</v>
      </c>
      <c r="B243" t="s">
        <v>250</v>
      </c>
      <c r="C243" t="s">
        <v>433</v>
      </c>
      <c r="D243" t="s">
        <v>252</v>
      </c>
      <c r="E243" t="s">
        <v>293</v>
      </c>
      <c r="F243">
        <v>7440473</v>
      </c>
      <c r="G243" t="s">
        <v>325</v>
      </c>
      <c r="H243" t="s">
        <v>326</v>
      </c>
      <c r="I243">
        <v>149</v>
      </c>
      <c r="J243">
        <v>0</v>
      </c>
      <c r="K243">
        <v>129</v>
      </c>
      <c r="L243" t="s">
        <v>256</v>
      </c>
      <c r="M243">
        <v>1</v>
      </c>
      <c r="N243" s="154">
        <v>1.1E-5</v>
      </c>
      <c r="O243" t="s">
        <v>258</v>
      </c>
      <c r="P243" t="s">
        <v>259</v>
      </c>
      <c r="Q243" t="s">
        <v>304</v>
      </c>
      <c r="R243" t="s">
        <v>261</v>
      </c>
      <c r="T243">
        <v>3.1</v>
      </c>
      <c r="U243" t="s">
        <v>305</v>
      </c>
      <c r="V243" t="s">
        <v>306</v>
      </c>
      <c r="W243" t="s">
        <v>271</v>
      </c>
      <c r="X243">
        <v>0</v>
      </c>
      <c r="Y243" s="155">
        <v>36617</v>
      </c>
      <c r="AA243">
        <v>0</v>
      </c>
    </row>
    <row r="244" spans="1:27" x14ac:dyDescent="0.25">
      <c r="A244">
        <v>356</v>
      </c>
      <c r="B244" t="s">
        <v>250</v>
      </c>
      <c r="C244" t="s">
        <v>433</v>
      </c>
      <c r="D244" t="s">
        <v>252</v>
      </c>
      <c r="E244" t="s">
        <v>293</v>
      </c>
      <c r="F244">
        <v>50000</v>
      </c>
      <c r="G244" t="s">
        <v>281</v>
      </c>
      <c r="H244" t="s">
        <v>282</v>
      </c>
      <c r="I244">
        <v>210</v>
      </c>
      <c r="J244">
        <v>0</v>
      </c>
      <c r="K244">
        <v>129</v>
      </c>
      <c r="L244" t="s">
        <v>256</v>
      </c>
      <c r="M244">
        <v>1</v>
      </c>
      <c r="N244" s="154">
        <v>2.7999999999999998E-4</v>
      </c>
      <c r="O244" t="s">
        <v>258</v>
      </c>
      <c r="P244" t="s">
        <v>259</v>
      </c>
      <c r="Q244" t="s">
        <v>304</v>
      </c>
      <c r="R244" t="s">
        <v>261</v>
      </c>
      <c r="T244">
        <v>3.1</v>
      </c>
      <c r="U244" t="s">
        <v>305</v>
      </c>
      <c r="V244" t="s">
        <v>306</v>
      </c>
      <c r="W244" t="s">
        <v>292</v>
      </c>
      <c r="X244">
        <v>0</v>
      </c>
      <c r="Y244" s="155">
        <v>36617</v>
      </c>
      <c r="AA244">
        <v>0</v>
      </c>
    </row>
    <row r="245" spans="1:27" x14ac:dyDescent="0.25">
      <c r="A245">
        <v>356</v>
      </c>
      <c r="B245" t="s">
        <v>250</v>
      </c>
      <c r="C245" t="s">
        <v>433</v>
      </c>
      <c r="D245" t="s">
        <v>252</v>
      </c>
      <c r="E245" t="s">
        <v>293</v>
      </c>
      <c r="F245">
        <v>7439921</v>
      </c>
      <c r="G245" t="s">
        <v>327</v>
      </c>
      <c r="H245" t="s">
        <v>328</v>
      </c>
      <c r="I245">
        <v>250</v>
      </c>
      <c r="J245">
        <v>0</v>
      </c>
      <c r="K245">
        <v>129</v>
      </c>
      <c r="L245" t="s">
        <v>256</v>
      </c>
      <c r="M245">
        <v>1</v>
      </c>
      <c r="N245" s="154">
        <v>1.4E-5</v>
      </c>
      <c r="O245" t="s">
        <v>258</v>
      </c>
      <c r="P245" t="s">
        <v>259</v>
      </c>
      <c r="Q245" t="s">
        <v>304</v>
      </c>
      <c r="R245" t="s">
        <v>261</v>
      </c>
      <c r="T245">
        <v>3.1</v>
      </c>
      <c r="U245" t="s">
        <v>305</v>
      </c>
      <c r="V245" t="s">
        <v>306</v>
      </c>
      <c r="W245" t="s">
        <v>299</v>
      </c>
      <c r="X245">
        <v>0</v>
      </c>
      <c r="Y245" s="155">
        <v>36617</v>
      </c>
      <c r="AA245">
        <v>0</v>
      </c>
    </row>
    <row r="246" spans="1:27" x14ac:dyDescent="0.25">
      <c r="A246">
        <v>356</v>
      </c>
      <c r="B246" t="s">
        <v>250</v>
      </c>
      <c r="C246" t="s">
        <v>433</v>
      </c>
      <c r="D246" t="s">
        <v>252</v>
      </c>
      <c r="E246" t="s">
        <v>293</v>
      </c>
      <c r="F246">
        <v>7439965</v>
      </c>
      <c r="G246" t="s">
        <v>329</v>
      </c>
      <c r="H246" t="s">
        <v>330</v>
      </c>
      <c r="I246">
        <v>257</v>
      </c>
      <c r="J246">
        <v>0</v>
      </c>
      <c r="K246">
        <v>129</v>
      </c>
      <c r="L246" t="s">
        <v>256</v>
      </c>
      <c r="M246">
        <v>1</v>
      </c>
      <c r="N246" s="154">
        <v>7.9000000000000001E-4</v>
      </c>
      <c r="O246" t="s">
        <v>258</v>
      </c>
      <c r="P246" t="s">
        <v>259</v>
      </c>
      <c r="Q246" t="s">
        <v>304</v>
      </c>
      <c r="R246" t="s">
        <v>261</v>
      </c>
      <c r="T246">
        <v>3.1</v>
      </c>
      <c r="U246" t="s">
        <v>305</v>
      </c>
      <c r="V246" t="s">
        <v>306</v>
      </c>
      <c r="W246" t="s">
        <v>271</v>
      </c>
      <c r="X246">
        <v>0</v>
      </c>
      <c r="Y246" s="155">
        <v>36617</v>
      </c>
      <c r="AA246">
        <v>0</v>
      </c>
    </row>
    <row r="247" spans="1:27" x14ac:dyDescent="0.25">
      <c r="A247">
        <v>356</v>
      </c>
      <c r="B247" t="s">
        <v>250</v>
      </c>
      <c r="C247" t="s">
        <v>433</v>
      </c>
      <c r="D247" t="s">
        <v>252</v>
      </c>
      <c r="E247" t="s">
        <v>293</v>
      </c>
      <c r="F247">
        <v>7439976</v>
      </c>
      <c r="G247" t="s">
        <v>331</v>
      </c>
      <c r="H247" t="s">
        <v>332</v>
      </c>
      <c r="I247">
        <v>260</v>
      </c>
      <c r="J247">
        <v>0</v>
      </c>
      <c r="K247">
        <v>129</v>
      </c>
      <c r="L247" t="s">
        <v>256</v>
      </c>
      <c r="M247">
        <v>1</v>
      </c>
      <c r="N247" s="154">
        <v>1.1999999999999999E-6</v>
      </c>
      <c r="O247" t="s">
        <v>258</v>
      </c>
      <c r="P247" t="s">
        <v>259</v>
      </c>
      <c r="Q247" t="s">
        <v>304</v>
      </c>
      <c r="R247" t="s">
        <v>261</v>
      </c>
      <c r="T247">
        <v>3.1</v>
      </c>
      <c r="U247" t="s">
        <v>305</v>
      </c>
      <c r="V247" t="s">
        <v>306</v>
      </c>
      <c r="W247" t="s">
        <v>271</v>
      </c>
      <c r="X247">
        <v>0</v>
      </c>
      <c r="Y247" s="155">
        <v>36617</v>
      </c>
      <c r="AA247">
        <v>0</v>
      </c>
    </row>
    <row r="248" spans="1:27" x14ac:dyDescent="0.25">
      <c r="A248">
        <v>356</v>
      </c>
      <c r="B248" t="s">
        <v>250</v>
      </c>
      <c r="C248" t="s">
        <v>433</v>
      </c>
      <c r="D248" t="s">
        <v>252</v>
      </c>
      <c r="E248" t="s">
        <v>293</v>
      </c>
      <c r="F248">
        <v>91203</v>
      </c>
      <c r="G248" t="s">
        <v>285</v>
      </c>
      <c r="H248" t="s">
        <v>286</v>
      </c>
      <c r="I248">
        <v>291</v>
      </c>
      <c r="J248">
        <v>0</v>
      </c>
      <c r="K248">
        <v>129</v>
      </c>
      <c r="L248" t="s">
        <v>256</v>
      </c>
      <c r="M248">
        <v>1</v>
      </c>
      <c r="N248" s="154">
        <v>3.4999999999999997E-5</v>
      </c>
      <c r="O248" t="s">
        <v>258</v>
      </c>
      <c r="P248" t="s">
        <v>259</v>
      </c>
      <c r="Q248" t="s">
        <v>304</v>
      </c>
      <c r="R248" t="s">
        <v>261</v>
      </c>
      <c r="T248">
        <v>3.1</v>
      </c>
      <c r="U248" t="s">
        <v>305</v>
      </c>
      <c r="V248" t="s">
        <v>306</v>
      </c>
      <c r="W248" t="s">
        <v>299</v>
      </c>
      <c r="X248">
        <v>0</v>
      </c>
      <c r="Y248" s="155">
        <v>36617</v>
      </c>
      <c r="AA248">
        <v>0</v>
      </c>
    </row>
    <row r="249" spans="1:27" x14ac:dyDescent="0.25">
      <c r="A249">
        <v>356</v>
      </c>
      <c r="B249" t="s">
        <v>250</v>
      </c>
      <c r="C249" t="s">
        <v>433</v>
      </c>
      <c r="D249" t="s">
        <v>252</v>
      </c>
      <c r="E249" t="s">
        <v>293</v>
      </c>
      <c r="F249">
        <v>7440020</v>
      </c>
      <c r="G249" t="s">
        <v>333</v>
      </c>
      <c r="H249" t="s">
        <v>334</v>
      </c>
      <c r="I249">
        <v>296</v>
      </c>
      <c r="J249">
        <v>0</v>
      </c>
      <c r="K249">
        <v>129</v>
      </c>
      <c r="L249" t="s">
        <v>256</v>
      </c>
      <c r="M249">
        <v>1</v>
      </c>
      <c r="N249" t="s">
        <v>335</v>
      </c>
      <c r="O249" t="s">
        <v>258</v>
      </c>
      <c r="P249" t="s">
        <v>259</v>
      </c>
      <c r="Q249" t="s">
        <v>304</v>
      </c>
      <c r="R249" t="s">
        <v>261</v>
      </c>
      <c r="T249">
        <v>3.1</v>
      </c>
      <c r="U249" t="s">
        <v>305</v>
      </c>
      <c r="V249" t="s">
        <v>306</v>
      </c>
      <c r="W249" t="s">
        <v>271</v>
      </c>
      <c r="X249">
        <v>0</v>
      </c>
      <c r="Y249" s="155">
        <v>36617</v>
      </c>
      <c r="AA249">
        <v>0</v>
      </c>
    </row>
    <row r="250" spans="1:27" x14ac:dyDescent="0.25">
      <c r="A250">
        <v>356</v>
      </c>
      <c r="B250" t="s">
        <v>250</v>
      </c>
      <c r="C250" t="s">
        <v>433</v>
      </c>
      <c r="D250" t="s">
        <v>252</v>
      </c>
      <c r="E250" t="s">
        <v>293</v>
      </c>
      <c r="F250" t="s">
        <v>287</v>
      </c>
      <c r="H250" t="s">
        <v>288</v>
      </c>
      <c r="I250">
        <v>303</v>
      </c>
      <c r="J250">
        <v>0</v>
      </c>
      <c r="K250">
        <v>129</v>
      </c>
      <c r="L250" t="s">
        <v>256</v>
      </c>
      <c r="M250">
        <v>1</v>
      </c>
      <c r="N250" s="154">
        <v>0.88</v>
      </c>
      <c r="O250" t="s">
        <v>258</v>
      </c>
      <c r="P250" t="s">
        <v>259</v>
      </c>
      <c r="Q250" t="s">
        <v>304</v>
      </c>
      <c r="R250" t="s">
        <v>261</v>
      </c>
      <c r="T250">
        <v>3.1</v>
      </c>
      <c r="U250" t="s">
        <v>305</v>
      </c>
      <c r="V250" t="s">
        <v>306</v>
      </c>
      <c r="W250" t="s">
        <v>299</v>
      </c>
      <c r="X250">
        <v>0</v>
      </c>
      <c r="Y250" s="155">
        <v>36617</v>
      </c>
      <c r="AA250">
        <v>0</v>
      </c>
    </row>
    <row r="251" spans="1:27" x14ac:dyDescent="0.25">
      <c r="A251">
        <v>356</v>
      </c>
      <c r="B251" t="s">
        <v>250</v>
      </c>
      <c r="C251" t="s">
        <v>433</v>
      </c>
      <c r="D251" t="s">
        <v>252</v>
      </c>
      <c r="E251" t="s">
        <v>293</v>
      </c>
      <c r="F251" t="s">
        <v>287</v>
      </c>
      <c r="H251" t="s">
        <v>288</v>
      </c>
      <c r="I251">
        <v>303</v>
      </c>
      <c r="J251">
        <v>28</v>
      </c>
      <c r="K251">
        <v>145</v>
      </c>
      <c r="L251" t="s">
        <v>324</v>
      </c>
      <c r="M251">
        <v>1</v>
      </c>
      <c r="N251" s="154">
        <v>0.24</v>
      </c>
      <c r="O251" t="s">
        <v>258</v>
      </c>
      <c r="P251" t="s">
        <v>259</v>
      </c>
      <c r="Q251" t="s">
        <v>304</v>
      </c>
      <c r="R251" t="s">
        <v>261</v>
      </c>
      <c r="T251">
        <v>3.1</v>
      </c>
      <c r="U251" t="s">
        <v>336</v>
      </c>
      <c r="V251" t="s">
        <v>306</v>
      </c>
      <c r="W251" t="s">
        <v>292</v>
      </c>
      <c r="X251">
        <v>0</v>
      </c>
      <c r="Y251" s="155">
        <v>36617</v>
      </c>
      <c r="AA251">
        <v>0</v>
      </c>
    </row>
    <row r="252" spans="1:27" x14ac:dyDescent="0.25">
      <c r="A252">
        <v>356</v>
      </c>
      <c r="B252" t="s">
        <v>250</v>
      </c>
      <c r="C252" t="s">
        <v>433</v>
      </c>
      <c r="D252" t="s">
        <v>252</v>
      </c>
      <c r="E252" t="s">
        <v>293</v>
      </c>
      <c r="F252" t="s">
        <v>337</v>
      </c>
      <c r="H252" t="s">
        <v>338</v>
      </c>
      <c r="I252">
        <v>330</v>
      </c>
      <c r="J252">
        <v>28</v>
      </c>
      <c r="K252">
        <v>145</v>
      </c>
      <c r="L252" t="s">
        <v>324</v>
      </c>
      <c r="M252">
        <v>1</v>
      </c>
      <c r="N252" s="154">
        <v>7.1999999999999998E-3</v>
      </c>
      <c r="O252" t="s">
        <v>258</v>
      </c>
      <c r="P252" t="s">
        <v>259</v>
      </c>
      <c r="Q252" t="s">
        <v>304</v>
      </c>
      <c r="R252" t="s">
        <v>261</v>
      </c>
      <c r="T252">
        <v>3.1</v>
      </c>
      <c r="U252" t="s">
        <v>305</v>
      </c>
      <c r="V252" t="s">
        <v>306</v>
      </c>
      <c r="W252" t="s">
        <v>299</v>
      </c>
      <c r="X252">
        <v>0</v>
      </c>
      <c r="Y252" s="155">
        <v>36617</v>
      </c>
      <c r="AA252">
        <v>0</v>
      </c>
    </row>
    <row r="253" spans="1:27" x14ac:dyDescent="0.25">
      <c r="A253">
        <v>356</v>
      </c>
      <c r="B253" t="s">
        <v>250</v>
      </c>
      <c r="C253" t="s">
        <v>433</v>
      </c>
      <c r="D253" t="s">
        <v>252</v>
      </c>
      <c r="E253" t="s">
        <v>293</v>
      </c>
      <c r="F253" t="s">
        <v>289</v>
      </c>
      <c r="H253" t="s">
        <v>290</v>
      </c>
      <c r="I253">
        <v>334</v>
      </c>
      <c r="J253">
        <v>28</v>
      </c>
      <c r="K253">
        <v>145</v>
      </c>
      <c r="L253" t="s">
        <v>324</v>
      </c>
      <c r="M253">
        <v>1</v>
      </c>
      <c r="N253" s="154">
        <v>4.3E-3</v>
      </c>
      <c r="O253" t="s">
        <v>258</v>
      </c>
      <c r="P253" t="s">
        <v>259</v>
      </c>
      <c r="Q253" t="s">
        <v>304</v>
      </c>
      <c r="R253" t="s">
        <v>261</v>
      </c>
      <c r="T253">
        <v>3.1</v>
      </c>
      <c r="U253" t="s">
        <v>305</v>
      </c>
      <c r="V253" t="s">
        <v>306</v>
      </c>
      <c r="W253" t="s">
        <v>299</v>
      </c>
      <c r="X253">
        <v>0</v>
      </c>
      <c r="Y253" s="155">
        <v>36617</v>
      </c>
      <c r="AA253">
        <v>0</v>
      </c>
    </row>
    <row r="254" spans="1:27" x14ac:dyDescent="0.25">
      <c r="A254">
        <v>356</v>
      </c>
      <c r="B254" t="s">
        <v>250</v>
      </c>
      <c r="C254" t="s">
        <v>433</v>
      </c>
      <c r="D254" t="s">
        <v>252</v>
      </c>
      <c r="E254" t="s">
        <v>293</v>
      </c>
      <c r="F254" t="s">
        <v>339</v>
      </c>
      <c r="H254" t="s">
        <v>340</v>
      </c>
      <c r="I254">
        <v>336</v>
      </c>
      <c r="J254">
        <v>28</v>
      </c>
      <c r="K254">
        <v>145</v>
      </c>
      <c r="L254" t="s">
        <v>324</v>
      </c>
      <c r="M254">
        <v>1</v>
      </c>
      <c r="N254" s="154">
        <v>1.2E-2</v>
      </c>
      <c r="O254" t="s">
        <v>258</v>
      </c>
      <c r="P254" t="s">
        <v>259</v>
      </c>
      <c r="Q254" t="s">
        <v>304</v>
      </c>
      <c r="R254" t="s">
        <v>261</v>
      </c>
      <c r="T254">
        <v>3.1</v>
      </c>
      <c r="U254" t="s">
        <v>305</v>
      </c>
      <c r="V254" t="s">
        <v>306</v>
      </c>
      <c r="W254" t="s">
        <v>299</v>
      </c>
      <c r="X254">
        <v>0</v>
      </c>
      <c r="Y254" s="155">
        <v>36617</v>
      </c>
      <c r="AA254">
        <v>0</v>
      </c>
    </row>
    <row r="255" spans="1:27" x14ac:dyDescent="0.25">
      <c r="A255">
        <v>356</v>
      </c>
      <c r="B255" t="s">
        <v>250</v>
      </c>
      <c r="C255" t="s">
        <v>433</v>
      </c>
      <c r="D255" t="s">
        <v>252</v>
      </c>
      <c r="E255" t="s">
        <v>293</v>
      </c>
      <c r="F255" t="s">
        <v>341</v>
      </c>
      <c r="H255" t="s">
        <v>342</v>
      </c>
      <c r="I255">
        <v>338</v>
      </c>
      <c r="J255">
        <v>28</v>
      </c>
      <c r="K255">
        <v>145</v>
      </c>
      <c r="L255" t="s">
        <v>324</v>
      </c>
      <c r="M255">
        <v>1</v>
      </c>
      <c r="N255" s="154">
        <v>4.13E-3</v>
      </c>
      <c r="O255" t="s">
        <v>258</v>
      </c>
      <c r="P255" t="s">
        <v>259</v>
      </c>
      <c r="Q255" t="s">
        <v>304</v>
      </c>
      <c r="R255" t="s">
        <v>261</v>
      </c>
      <c r="U255" t="s">
        <v>343</v>
      </c>
      <c r="V255" t="s">
        <v>383</v>
      </c>
      <c r="W255" t="s">
        <v>264</v>
      </c>
      <c r="X255">
        <v>0</v>
      </c>
      <c r="Y255" s="155">
        <v>38018</v>
      </c>
      <c r="AA255">
        <v>0</v>
      </c>
    </row>
    <row r="256" spans="1:27" x14ac:dyDescent="0.25">
      <c r="A256">
        <v>356</v>
      </c>
      <c r="B256" t="s">
        <v>250</v>
      </c>
      <c r="C256" t="s">
        <v>433</v>
      </c>
      <c r="D256" t="s">
        <v>252</v>
      </c>
      <c r="E256" t="s">
        <v>293</v>
      </c>
      <c r="F256" t="s">
        <v>345</v>
      </c>
      <c r="H256" t="s">
        <v>346</v>
      </c>
      <c r="I256">
        <v>339</v>
      </c>
      <c r="J256">
        <v>28</v>
      </c>
      <c r="K256">
        <v>145</v>
      </c>
      <c r="L256" t="s">
        <v>324</v>
      </c>
      <c r="M256">
        <v>1</v>
      </c>
      <c r="N256" s="154">
        <v>1.133E-2</v>
      </c>
      <c r="O256" t="s">
        <v>258</v>
      </c>
      <c r="P256" t="s">
        <v>259</v>
      </c>
      <c r="Q256" t="s">
        <v>304</v>
      </c>
      <c r="R256" t="s">
        <v>261</v>
      </c>
      <c r="U256" t="s">
        <v>347</v>
      </c>
      <c r="V256" t="s">
        <v>348</v>
      </c>
      <c r="W256" t="s">
        <v>264</v>
      </c>
      <c r="X256">
        <v>0</v>
      </c>
      <c r="Y256" s="155">
        <v>38018</v>
      </c>
      <c r="AA256">
        <v>0</v>
      </c>
    </row>
    <row r="257" spans="1:27" x14ac:dyDescent="0.25">
      <c r="A257">
        <v>356</v>
      </c>
      <c r="B257" t="s">
        <v>250</v>
      </c>
      <c r="C257" t="s">
        <v>433</v>
      </c>
      <c r="D257" t="s">
        <v>252</v>
      </c>
      <c r="E257" t="s">
        <v>293</v>
      </c>
      <c r="F257" t="s">
        <v>349</v>
      </c>
      <c r="H257" t="s">
        <v>350</v>
      </c>
      <c r="I257">
        <v>340</v>
      </c>
      <c r="J257">
        <v>28</v>
      </c>
      <c r="K257">
        <v>145</v>
      </c>
      <c r="L257" t="s">
        <v>324</v>
      </c>
      <c r="M257">
        <v>1</v>
      </c>
      <c r="N257" s="154">
        <v>3.8700000000000002E-3</v>
      </c>
      <c r="O257" t="s">
        <v>258</v>
      </c>
      <c r="P257" t="s">
        <v>259</v>
      </c>
      <c r="Q257" t="s">
        <v>304</v>
      </c>
      <c r="R257" t="s">
        <v>261</v>
      </c>
      <c r="U257" t="s">
        <v>351</v>
      </c>
      <c r="V257" t="s">
        <v>383</v>
      </c>
      <c r="W257" t="s">
        <v>264</v>
      </c>
      <c r="X257">
        <v>0</v>
      </c>
      <c r="Y257" s="155">
        <v>38018</v>
      </c>
      <c r="AA257">
        <v>0</v>
      </c>
    </row>
    <row r="258" spans="1:27" x14ac:dyDescent="0.25">
      <c r="A258">
        <v>356</v>
      </c>
      <c r="B258" t="s">
        <v>250</v>
      </c>
      <c r="C258" t="s">
        <v>433</v>
      </c>
      <c r="D258" t="s">
        <v>252</v>
      </c>
      <c r="E258" t="s">
        <v>293</v>
      </c>
      <c r="F258" t="s">
        <v>352</v>
      </c>
      <c r="H258" t="s">
        <v>353</v>
      </c>
      <c r="I258">
        <v>341</v>
      </c>
      <c r="J258">
        <v>28</v>
      </c>
      <c r="K258">
        <v>145</v>
      </c>
      <c r="L258" t="s">
        <v>324</v>
      </c>
      <c r="M258">
        <v>1</v>
      </c>
      <c r="N258" s="154">
        <v>1.107E-2</v>
      </c>
      <c r="O258" t="s">
        <v>258</v>
      </c>
      <c r="P258" t="s">
        <v>259</v>
      </c>
      <c r="Q258" t="s">
        <v>304</v>
      </c>
      <c r="R258" t="s">
        <v>261</v>
      </c>
      <c r="U258" t="s">
        <v>354</v>
      </c>
      <c r="V258" t="s">
        <v>348</v>
      </c>
      <c r="W258" t="s">
        <v>264</v>
      </c>
      <c r="X258">
        <v>0</v>
      </c>
      <c r="Y258" s="155">
        <v>38018</v>
      </c>
      <c r="AA258">
        <v>0</v>
      </c>
    </row>
    <row r="259" spans="1:27" x14ac:dyDescent="0.25">
      <c r="A259">
        <v>356</v>
      </c>
      <c r="B259" t="s">
        <v>250</v>
      </c>
      <c r="C259" t="s">
        <v>433</v>
      </c>
      <c r="D259" t="s">
        <v>252</v>
      </c>
      <c r="E259" t="s">
        <v>293</v>
      </c>
      <c r="F259">
        <v>40</v>
      </c>
      <c r="H259" t="s">
        <v>355</v>
      </c>
      <c r="I259">
        <v>347</v>
      </c>
      <c r="J259">
        <v>0</v>
      </c>
      <c r="K259">
        <v>129</v>
      </c>
      <c r="L259" t="s">
        <v>256</v>
      </c>
      <c r="M259">
        <v>1</v>
      </c>
      <c r="N259" s="154">
        <v>4.0000000000000003E-5</v>
      </c>
      <c r="O259" t="s">
        <v>258</v>
      </c>
      <c r="P259" t="s">
        <v>259</v>
      </c>
      <c r="Q259" t="s">
        <v>304</v>
      </c>
      <c r="R259" t="s">
        <v>261</v>
      </c>
      <c r="T259">
        <v>3.1</v>
      </c>
      <c r="U259" t="s">
        <v>305</v>
      </c>
      <c r="V259" t="s">
        <v>306</v>
      </c>
      <c r="W259" t="s">
        <v>299</v>
      </c>
      <c r="X259">
        <v>0</v>
      </c>
      <c r="Y259" s="155">
        <v>36617</v>
      </c>
      <c r="AA259">
        <v>0</v>
      </c>
    </row>
    <row r="260" spans="1:27" x14ac:dyDescent="0.25">
      <c r="A260">
        <v>356</v>
      </c>
      <c r="B260" t="s">
        <v>250</v>
      </c>
      <c r="C260" t="s">
        <v>433</v>
      </c>
      <c r="D260" t="s">
        <v>252</v>
      </c>
      <c r="E260" t="s">
        <v>293</v>
      </c>
      <c r="F260">
        <v>7782492</v>
      </c>
      <c r="G260" t="s">
        <v>356</v>
      </c>
      <c r="H260" t="s">
        <v>357</v>
      </c>
      <c r="I260">
        <v>370</v>
      </c>
      <c r="J260">
        <v>0</v>
      </c>
      <c r="K260">
        <v>129</v>
      </c>
      <c r="L260" t="s">
        <v>256</v>
      </c>
      <c r="M260">
        <v>1</v>
      </c>
      <c r="N260" t="s">
        <v>358</v>
      </c>
      <c r="O260" t="s">
        <v>258</v>
      </c>
      <c r="P260" t="s">
        <v>259</v>
      </c>
      <c r="Q260" t="s">
        <v>304</v>
      </c>
      <c r="R260" t="s">
        <v>261</v>
      </c>
      <c r="T260">
        <v>3.1</v>
      </c>
      <c r="U260" t="s">
        <v>305</v>
      </c>
      <c r="V260" t="s">
        <v>306</v>
      </c>
      <c r="W260" t="s">
        <v>271</v>
      </c>
      <c r="X260">
        <v>0</v>
      </c>
      <c r="Y260" s="155">
        <v>36617</v>
      </c>
      <c r="AA260">
        <v>0</v>
      </c>
    </row>
    <row r="261" spans="1:27" x14ac:dyDescent="0.25">
      <c r="A261">
        <v>356</v>
      </c>
      <c r="B261" t="s">
        <v>250</v>
      </c>
      <c r="C261" t="s">
        <v>433</v>
      </c>
      <c r="D261" t="s">
        <v>252</v>
      </c>
      <c r="E261" t="s">
        <v>293</v>
      </c>
      <c r="F261" t="s">
        <v>359</v>
      </c>
      <c r="G261" s="155">
        <v>2025884</v>
      </c>
      <c r="H261" t="s">
        <v>360</v>
      </c>
      <c r="I261">
        <v>380</v>
      </c>
      <c r="J261">
        <v>0</v>
      </c>
      <c r="K261">
        <v>129</v>
      </c>
      <c r="L261" t="s">
        <v>256</v>
      </c>
      <c r="M261">
        <v>1</v>
      </c>
      <c r="N261" t="s">
        <v>58</v>
      </c>
      <c r="O261" t="s">
        <v>258</v>
      </c>
      <c r="P261" t="s">
        <v>259</v>
      </c>
      <c r="Q261" t="s">
        <v>304</v>
      </c>
      <c r="R261" t="s">
        <v>261</v>
      </c>
      <c r="S261" t="s">
        <v>361</v>
      </c>
      <c r="T261">
        <v>3.1</v>
      </c>
      <c r="U261" t="s">
        <v>362</v>
      </c>
      <c r="V261" t="s">
        <v>306</v>
      </c>
      <c r="W261" t="s">
        <v>292</v>
      </c>
      <c r="X261">
        <v>0</v>
      </c>
      <c r="Y261" s="155">
        <v>36617</v>
      </c>
      <c r="AA261">
        <v>0</v>
      </c>
    </row>
    <row r="262" spans="1:27" x14ac:dyDescent="0.25">
      <c r="A262">
        <v>356</v>
      </c>
      <c r="B262" t="s">
        <v>250</v>
      </c>
      <c r="C262" t="s">
        <v>433</v>
      </c>
      <c r="D262" t="s">
        <v>252</v>
      </c>
      <c r="E262" t="s">
        <v>293</v>
      </c>
      <c r="H262" t="s">
        <v>363</v>
      </c>
      <c r="I262">
        <v>399</v>
      </c>
      <c r="J262">
        <v>0</v>
      </c>
      <c r="K262">
        <v>129</v>
      </c>
      <c r="L262" t="s">
        <v>256</v>
      </c>
      <c r="M262">
        <v>1</v>
      </c>
      <c r="N262" s="154">
        <v>4.0000000000000001E-3</v>
      </c>
      <c r="O262" t="s">
        <v>258</v>
      </c>
      <c r="P262" t="s">
        <v>259</v>
      </c>
      <c r="Q262" t="s">
        <v>304</v>
      </c>
      <c r="R262" t="s">
        <v>261</v>
      </c>
      <c r="T262">
        <v>3.1</v>
      </c>
      <c r="U262" t="s">
        <v>305</v>
      </c>
      <c r="V262" t="s">
        <v>306</v>
      </c>
      <c r="W262" t="s">
        <v>299</v>
      </c>
      <c r="X262">
        <v>0</v>
      </c>
      <c r="Y262" s="155">
        <v>36617</v>
      </c>
      <c r="AA262">
        <v>0</v>
      </c>
    </row>
    <row r="263" spans="1:27" x14ac:dyDescent="0.25">
      <c r="A263">
        <v>356</v>
      </c>
      <c r="B263" t="s">
        <v>250</v>
      </c>
      <c r="C263" t="s">
        <v>433</v>
      </c>
      <c r="D263" t="s">
        <v>252</v>
      </c>
      <c r="E263" t="s">
        <v>293</v>
      </c>
      <c r="F263" t="s">
        <v>364</v>
      </c>
      <c r="H263" t="s">
        <v>365</v>
      </c>
      <c r="I263">
        <v>417</v>
      </c>
      <c r="J263">
        <v>0</v>
      </c>
      <c r="K263">
        <v>129</v>
      </c>
      <c r="L263" t="s">
        <v>256</v>
      </c>
      <c r="M263">
        <v>1</v>
      </c>
      <c r="N263" s="154">
        <v>4.0999999999999999E-4</v>
      </c>
      <c r="O263" t="s">
        <v>258</v>
      </c>
      <c r="P263" t="s">
        <v>259</v>
      </c>
      <c r="Q263" t="s">
        <v>304</v>
      </c>
      <c r="R263" t="s">
        <v>261</v>
      </c>
      <c r="T263">
        <v>3.1</v>
      </c>
      <c r="U263" t="s">
        <v>305</v>
      </c>
      <c r="V263" t="s">
        <v>306</v>
      </c>
      <c r="W263" t="s">
        <v>366</v>
      </c>
      <c r="X263">
        <v>0</v>
      </c>
      <c r="Y263" s="155">
        <v>36617</v>
      </c>
      <c r="AA263">
        <v>0</v>
      </c>
    </row>
    <row r="264" spans="1:27" x14ac:dyDescent="0.25">
      <c r="A264">
        <v>357</v>
      </c>
      <c r="B264" t="s">
        <v>250</v>
      </c>
      <c r="C264" t="s">
        <v>433</v>
      </c>
      <c r="D264" t="s">
        <v>252</v>
      </c>
      <c r="E264" t="s">
        <v>372</v>
      </c>
      <c r="F264" t="s">
        <v>294</v>
      </c>
      <c r="G264" t="s">
        <v>295</v>
      </c>
      <c r="H264" t="s">
        <v>296</v>
      </c>
      <c r="I264">
        <v>87</v>
      </c>
      <c r="J264">
        <v>107</v>
      </c>
      <c r="K264">
        <v>172</v>
      </c>
      <c r="L264" t="s">
        <v>297</v>
      </c>
      <c r="M264">
        <v>1</v>
      </c>
      <c r="N264" s="154">
        <v>2.9</v>
      </c>
      <c r="O264" t="s">
        <v>258</v>
      </c>
      <c r="P264" t="s">
        <v>268</v>
      </c>
      <c r="Q264" t="s">
        <v>252</v>
      </c>
      <c r="R264" t="s">
        <v>269</v>
      </c>
      <c r="V264" t="s">
        <v>298</v>
      </c>
      <c r="W264" t="s">
        <v>299</v>
      </c>
      <c r="X264">
        <v>0</v>
      </c>
      <c r="Y264" s="155">
        <v>36770</v>
      </c>
      <c r="AA264">
        <v>0</v>
      </c>
    </row>
    <row r="265" spans="1:27" x14ac:dyDescent="0.25">
      <c r="A265">
        <v>357</v>
      </c>
      <c r="B265" t="s">
        <v>250</v>
      </c>
      <c r="C265" t="s">
        <v>433</v>
      </c>
      <c r="D265" t="s">
        <v>252</v>
      </c>
      <c r="E265" t="s">
        <v>372</v>
      </c>
      <c r="F265" t="s">
        <v>294</v>
      </c>
      <c r="G265" t="s">
        <v>295</v>
      </c>
      <c r="H265" t="s">
        <v>296</v>
      </c>
      <c r="I265">
        <v>87</v>
      </c>
      <c r="J265">
        <v>139</v>
      </c>
      <c r="K265">
        <v>198</v>
      </c>
      <c r="L265" t="s">
        <v>300</v>
      </c>
      <c r="M265">
        <v>1</v>
      </c>
      <c r="N265" s="154">
        <v>1.4</v>
      </c>
      <c r="O265" t="s">
        <v>258</v>
      </c>
      <c r="P265" t="s">
        <v>268</v>
      </c>
      <c r="Q265" t="s">
        <v>252</v>
      </c>
      <c r="R265" t="s">
        <v>269</v>
      </c>
      <c r="V265" t="s">
        <v>298</v>
      </c>
      <c r="W265" t="s">
        <v>299</v>
      </c>
      <c r="X265">
        <v>0</v>
      </c>
      <c r="Y265" s="155">
        <v>36770</v>
      </c>
      <c r="AA265">
        <v>0</v>
      </c>
    </row>
    <row r="266" spans="1:27" x14ac:dyDescent="0.25">
      <c r="A266">
        <v>358</v>
      </c>
      <c r="B266" t="s">
        <v>250</v>
      </c>
      <c r="C266" t="s">
        <v>433</v>
      </c>
      <c r="D266" t="s">
        <v>252</v>
      </c>
      <c r="E266" t="s">
        <v>373</v>
      </c>
      <c r="F266" t="s">
        <v>294</v>
      </c>
      <c r="G266" t="s">
        <v>295</v>
      </c>
      <c r="H266" t="s">
        <v>296</v>
      </c>
      <c r="I266">
        <v>87</v>
      </c>
      <c r="J266">
        <v>107</v>
      </c>
      <c r="K266">
        <v>172</v>
      </c>
      <c r="L266" t="s">
        <v>297</v>
      </c>
      <c r="M266">
        <v>1</v>
      </c>
      <c r="N266" s="154">
        <v>2.9</v>
      </c>
      <c r="O266" t="s">
        <v>258</v>
      </c>
      <c r="P266" t="s">
        <v>268</v>
      </c>
      <c r="Q266" t="s">
        <v>252</v>
      </c>
      <c r="R266" t="s">
        <v>269</v>
      </c>
      <c r="V266" t="s">
        <v>298</v>
      </c>
      <c r="W266" t="s">
        <v>299</v>
      </c>
      <c r="X266">
        <v>0</v>
      </c>
      <c r="Y266" s="155">
        <v>36770</v>
      </c>
      <c r="AA266">
        <v>0</v>
      </c>
    </row>
    <row r="267" spans="1:27" x14ac:dyDescent="0.25">
      <c r="A267">
        <v>358</v>
      </c>
      <c r="B267" t="s">
        <v>250</v>
      </c>
      <c r="C267" t="s">
        <v>433</v>
      </c>
      <c r="D267" t="s">
        <v>252</v>
      </c>
      <c r="E267" t="s">
        <v>373</v>
      </c>
      <c r="F267" t="s">
        <v>294</v>
      </c>
      <c r="G267" t="s">
        <v>295</v>
      </c>
      <c r="H267" t="s">
        <v>296</v>
      </c>
      <c r="I267">
        <v>87</v>
      </c>
      <c r="J267">
        <v>139</v>
      </c>
      <c r="K267">
        <v>198</v>
      </c>
      <c r="L267" t="s">
        <v>300</v>
      </c>
      <c r="M267">
        <v>1</v>
      </c>
      <c r="N267" s="154">
        <v>1.4</v>
      </c>
      <c r="O267" t="s">
        <v>258</v>
      </c>
      <c r="P267" t="s">
        <v>268</v>
      </c>
      <c r="Q267" t="s">
        <v>252</v>
      </c>
      <c r="R267" t="s">
        <v>269</v>
      </c>
      <c r="V267" t="s">
        <v>298</v>
      </c>
      <c r="W267" t="s">
        <v>299</v>
      </c>
      <c r="X267">
        <v>0</v>
      </c>
      <c r="Y267" s="155">
        <v>36770</v>
      </c>
      <c r="AA267">
        <v>0</v>
      </c>
    </row>
    <row r="268" spans="1:27" x14ac:dyDescent="0.25">
      <c r="A268">
        <v>359</v>
      </c>
      <c r="B268" t="s">
        <v>250</v>
      </c>
      <c r="C268" t="s">
        <v>433</v>
      </c>
      <c r="D268" t="s">
        <v>252</v>
      </c>
      <c r="E268" t="s">
        <v>374</v>
      </c>
      <c r="F268" t="s">
        <v>294</v>
      </c>
      <c r="G268" t="s">
        <v>295</v>
      </c>
      <c r="H268" t="s">
        <v>296</v>
      </c>
      <c r="I268">
        <v>87</v>
      </c>
      <c r="J268">
        <v>107</v>
      </c>
      <c r="K268">
        <v>172</v>
      </c>
      <c r="L268" t="s">
        <v>297</v>
      </c>
      <c r="M268">
        <v>1</v>
      </c>
      <c r="N268" s="154">
        <v>2.9</v>
      </c>
      <c r="O268" t="s">
        <v>258</v>
      </c>
      <c r="P268" t="s">
        <v>268</v>
      </c>
      <c r="Q268" t="s">
        <v>252</v>
      </c>
      <c r="R268" t="s">
        <v>269</v>
      </c>
      <c r="V268" t="s">
        <v>298</v>
      </c>
      <c r="W268" t="s">
        <v>299</v>
      </c>
      <c r="X268">
        <v>0</v>
      </c>
      <c r="Y268" s="155">
        <v>36770</v>
      </c>
      <c r="AA268">
        <v>0</v>
      </c>
    </row>
    <row r="269" spans="1:27" x14ac:dyDescent="0.25">
      <c r="A269">
        <v>359</v>
      </c>
      <c r="B269" t="s">
        <v>250</v>
      </c>
      <c r="C269" t="s">
        <v>433</v>
      </c>
      <c r="D269" t="s">
        <v>252</v>
      </c>
      <c r="E269" t="s">
        <v>374</v>
      </c>
      <c r="F269" t="s">
        <v>294</v>
      </c>
      <c r="G269" t="s">
        <v>295</v>
      </c>
      <c r="H269" t="s">
        <v>296</v>
      </c>
      <c r="I269">
        <v>87</v>
      </c>
      <c r="J269">
        <v>139</v>
      </c>
      <c r="K269">
        <v>198</v>
      </c>
      <c r="L269" t="s">
        <v>300</v>
      </c>
      <c r="M269">
        <v>1</v>
      </c>
      <c r="N269" s="154">
        <v>1.4</v>
      </c>
      <c r="O269" t="s">
        <v>258</v>
      </c>
      <c r="P269" t="s">
        <v>268</v>
      </c>
      <c r="Q269" t="s">
        <v>252</v>
      </c>
      <c r="R269" t="s">
        <v>269</v>
      </c>
      <c r="V269" t="s">
        <v>298</v>
      </c>
      <c r="W269" t="s">
        <v>299</v>
      </c>
      <c r="X269">
        <v>0</v>
      </c>
      <c r="Y269" s="155">
        <v>36770</v>
      </c>
      <c r="AA269">
        <v>0</v>
      </c>
    </row>
    <row r="270" spans="1:27" x14ac:dyDescent="0.25">
      <c r="A270">
        <v>360</v>
      </c>
      <c r="B270" t="s">
        <v>250</v>
      </c>
      <c r="C270" t="s">
        <v>433</v>
      </c>
      <c r="D270" t="s">
        <v>252</v>
      </c>
      <c r="E270" t="s">
        <v>375</v>
      </c>
      <c r="F270" t="s">
        <v>294</v>
      </c>
      <c r="G270" t="s">
        <v>295</v>
      </c>
      <c r="H270" t="s">
        <v>296</v>
      </c>
      <c r="I270">
        <v>87</v>
      </c>
      <c r="J270">
        <v>107</v>
      </c>
      <c r="K270">
        <v>172</v>
      </c>
      <c r="L270" t="s">
        <v>297</v>
      </c>
      <c r="M270">
        <v>1</v>
      </c>
      <c r="N270" s="154">
        <v>2.9</v>
      </c>
      <c r="O270" t="s">
        <v>258</v>
      </c>
      <c r="P270" t="s">
        <v>268</v>
      </c>
      <c r="Q270" t="s">
        <v>252</v>
      </c>
      <c r="R270" t="s">
        <v>269</v>
      </c>
      <c r="V270" t="s">
        <v>298</v>
      </c>
      <c r="W270" t="s">
        <v>299</v>
      </c>
      <c r="X270">
        <v>0</v>
      </c>
      <c r="Y270" s="155">
        <v>36770</v>
      </c>
      <c r="AA270">
        <v>0</v>
      </c>
    </row>
    <row r="271" spans="1:27" x14ac:dyDescent="0.25">
      <c r="A271">
        <v>360</v>
      </c>
      <c r="B271" t="s">
        <v>250</v>
      </c>
      <c r="C271" t="s">
        <v>433</v>
      </c>
      <c r="D271" t="s">
        <v>252</v>
      </c>
      <c r="E271" t="s">
        <v>375</v>
      </c>
      <c r="F271" t="s">
        <v>294</v>
      </c>
      <c r="G271" t="s">
        <v>295</v>
      </c>
      <c r="H271" t="s">
        <v>296</v>
      </c>
      <c r="I271">
        <v>87</v>
      </c>
      <c r="J271">
        <v>139</v>
      </c>
      <c r="K271">
        <v>198</v>
      </c>
      <c r="L271" t="s">
        <v>300</v>
      </c>
      <c r="M271">
        <v>1</v>
      </c>
      <c r="N271" s="154">
        <v>1.4</v>
      </c>
      <c r="O271" t="s">
        <v>258</v>
      </c>
      <c r="P271" t="s">
        <v>268</v>
      </c>
      <c r="Q271" t="s">
        <v>252</v>
      </c>
      <c r="R271" t="s">
        <v>269</v>
      </c>
      <c r="V271" t="s">
        <v>298</v>
      </c>
      <c r="W271" t="s">
        <v>299</v>
      </c>
      <c r="X271">
        <v>0</v>
      </c>
      <c r="Y271" s="155">
        <v>36770</v>
      </c>
      <c r="AA271">
        <v>0</v>
      </c>
    </row>
    <row r="272" spans="1:27" x14ac:dyDescent="0.25">
      <c r="A272">
        <v>361</v>
      </c>
      <c r="B272" t="s">
        <v>250</v>
      </c>
      <c r="C272" t="s">
        <v>433</v>
      </c>
      <c r="D272" t="s">
        <v>252</v>
      </c>
      <c r="E272" t="s">
        <v>376</v>
      </c>
      <c r="F272" t="s">
        <v>294</v>
      </c>
      <c r="G272" t="s">
        <v>295</v>
      </c>
      <c r="H272" t="s">
        <v>296</v>
      </c>
      <c r="I272">
        <v>87</v>
      </c>
      <c r="J272">
        <v>107</v>
      </c>
      <c r="K272">
        <v>172</v>
      </c>
      <c r="L272" t="s">
        <v>297</v>
      </c>
      <c r="M272">
        <v>1</v>
      </c>
      <c r="N272" s="154">
        <v>2.9</v>
      </c>
      <c r="O272" t="s">
        <v>258</v>
      </c>
      <c r="P272" t="s">
        <v>268</v>
      </c>
      <c r="Q272" t="s">
        <v>252</v>
      </c>
      <c r="R272" t="s">
        <v>269</v>
      </c>
      <c r="V272" t="s">
        <v>298</v>
      </c>
      <c r="W272" t="s">
        <v>299</v>
      </c>
      <c r="X272">
        <v>0</v>
      </c>
      <c r="Y272" s="155">
        <v>36770</v>
      </c>
      <c r="AA272">
        <v>0</v>
      </c>
    </row>
    <row r="273" spans="1:27" x14ac:dyDescent="0.25">
      <c r="A273">
        <v>361</v>
      </c>
      <c r="B273" t="s">
        <v>250</v>
      </c>
      <c r="C273" t="s">
        <v>433</v>
      </c>
      <c r="D273" t="s">
        <v>252</v>
      </c>
      <c r="E273" t="s">
        <v>376</v>
      </c>
      <c r="F273" t="s">
        <v>294</v>
      </c>
      <c r="G273" t="s">
        <v>295</v>
      </c>
      <c r="H273" t="s">
        <v>296</v>
      </c>
      <c r="I273">
        <v>87</v>
      </c>
      <c r="J273">
        <v>139</v>
      </c>
      <c r="K273">
        <v>198</v>
      </c>
      <c r="L273" t="s">
        <v>300</v>
      </c>
      <c r="M273">
        <v>1</v>
      </c>
      <c r="N273" s="154">
        <v>1.4</v>
      </c>
      <c r="O273" t="s">
        <v>258</v>
      </c>
      <c r="P273" t="s">
        <v>268</v>
      </c>
      <c r="Q273" t="s">
        <v>252</v>
      </c>
      <c r="R273" t="s">
        <v>269</v>
      </c>
      <c r="V273" t="s">
        <v>298</v>
      </c>
      <c r="W273" t="s">
        <v>299</v>
      </c>
      <c r="X273">
        <v>0</v>
      </c>
      <c r="Y273" s="155">
        <v>36770</v>
      </c>
      <c r="AA273">
        <v>0</v>
      </c>
    </row>
    <row r="274" spans="1:27" x14ac:dyDescent="0.25">
      <c r="A274">
        <v>823</v>
      </c>
      <c r="B274" t="s">
        <v>434</v>
      </c>
      <c r="C274" t="s">
        <v>435</v>
      </c>
      <c r="D274" t="s">
        <v>436</v>
      </c>
      <c r="E274" t="s">
        <v>437</v>
      </c>
      <c r="F274" t="s">
        <v>294</v>
      </c>
      <c r="G274" t="s">
        <v>295</v>
      </c>
      <c r="H274" t="s">
        <v>296</v>
      </c>
      <c r="I274">
        <v>87</v>
      </c>
      <c r="J274">
        <v>0</v>
      </c>
      <c r="K274">
        <v>129</v>
      </c>
      <c r="L274" t="s">
        <v>256</v>
      </c>
      <c r="N274" s="154">
        <v>0.95</v>
      </c>
      <c r="O274" t="s">
        <v>258</v>
      </c>
      <c r="P274" t="s">
        <v>268</v>
      </c>
      <c r="Q274" t="s">
        <v>438</v>
      </c>
      <c r="R274" t="s">
        <v>269</v>
      </c>
      <c r="V274" t="s">
        <v>298</v>
      </c>
      <c r="W274" t="s">
        <v>366</v>
      </c>
      <c r="X274">
        <v>0</v>
      </c>
      <c r="Y274" s="155">
        <v>36770</v>
      </c>
      <c r="AA274">
        <v>0</v>
      </c>
    </row>
    <row r="275" spans="1:27" x14ac:dyDescent="0.25">
      <c r="A275">
        <v>824</v>
      </c>
      <c r="B275" t="s">
        <v>434</v>
      </c>
      <c r="C275" t="s">
        <v>435</v>
      </c>
      <c r="D275" t="s">
        <v>436</v>
      </c>
      <c r="E275" t="s">
        <v>439</v>
      </c>
      <c r="F275" t="s">
        <v>294</v>
      </c>
      <c r="G275" t="s">
        <v>295</v>
      </c>
      <c r="H275" t="s">
        <v>296</v>
      </c>
      <c r="I275">
        <v>87</v>
      </c>
      <c r="J275">
        <v>0</v>
      </c>
      <c r="K275">
        <v>129</v>
      </c>
      <c r="L275" t="s">
        <v>256</v>
      </c>
      <c r="N275" s="154">
        <v>0.95</v>
      </c>
      <c r="O275" t="s">
        <v>258</v>
      </c>
      <c r="P275" t="s">
        <v>268</v>
      </c>
      <c r="Q275" t="s">
        <v>438</v>
      </c>
      <c r="R275" t="s">
        <v>269</v>
      </c>
      <c r="V275" t="s">
        <v>298</v>
      </c>
      <c r="W275" t="s">
        <v>366</v>
      </c>
      <c r="X275">
        <v>0</v>
      </c>
      <c r="Y275" s="155">
        <v>36770</v>
      </c>
      <c r="AA275">
        <v>0</v>
      </c>
    </row>
    <row r="276" spans="1:27" x14ac:dyDescent="0.25">
      <c r="A276">
        <v>828</v>
      </c>
      <c r="B276" t="s">
        <v>434</v>
      </c>
      <c r="C276" t="s">
        <v>435</v>
      </c>
      <c r="D276" t="s">
        <v>436</v>
      </c>
      <c r="E276" t="s">
        <v>440</v>
      </c>
      <c r="F276" t="s">
        <v>294</v>
      </c>
      <c r="G276" t="s">
        <v>295</v>
      </c>
      <c r="H276" t="s">
        <v>296</v>
      </c>
      <c r="I276">
        <v>87</v>
      </c>
      <c r="J276">
        <v>0</v>
      </c>
      <c r="K276">
        <v>129</v>
      </c>
      <c r="L276" t="s">
        <v>256</v>
      </c>
      <c r="N276" s="154">
        <v>0.95</v>
      </c>
      <c r="O276" t="s">
        <v>258</v>
      </c>
      <c r="P276" t="s">
        <v>268</v>
      </c>
      <c r="Q276" t="s">
        <v>438</v>
      </c>
      <c r="R276" t="s">
        <v>269</v>
      </c>
      <c r="V276" t="s">
        <v>298</v>
      </c>
      <c r="W276" t="s">
        <v>366</v>
      </c>
      <c r="X276">
        <v>0</v>
      </c>
      <c r="Y276" s="155">
        <v>36770</v>
      </c>
      <c r="AA276">
        <v>0</v>
      </c>
    </row>
    <row r="277" spans="1:27" x14ac:dyDescent="0.25">
      <c r="A277">
        <v>832</v>
      </c>
      <c r="B277" t="s">
        <v>434</v>
      </c>
      <c r="C277" t="s">
        <v>435</v>
      </c>
      <c r="D277" t="s">
        <v>436</v>
      </c>
      <c r="E277" t="s">
        <v>441</v>
      </c>
      <c r="F277" t="s">
        <v>294</v>
      </c>
      <c r="G277" t="s">
        <v>295</v>
      </c>
      <c r="H277" t="s">
        <v>296</v>
      </c>
      <c r="I277">
        <v>87</v>
      </c>
      <c r="J277">
        <v>0</v>
      </c>
      <c r="K277">
        <v>129</v>
      </c>
      <c r="L277" t="s">
        <v>256</v>
      </c>
      <c r="N277" s="154">
        <v>0.95</v>
      </c>
      <c r="O277" t="s">
        <v>258</v>
      </c>
      <c r="P277" t="s">
        <v>268</v>
      </c>
      <c r="Q277" t="s">
        <v>438</v>
      </c>
      <c r="R277" t="s">
        <v>269</v>
      </c>
      <c r="V277" t="s">
        <v>298</v>
      </c>
      <c r="W277" t="s">
        <v>366</v>
      </c>
      <c r="X277">
        <v>0</v>
      </c>
      <c r="Y277" s="155">
        <v>36770</v>
      </c>
      <c r="AA277">
        <v>0</v>
      </c>
    </row>
    <row r="278" spans="1:27" x14ac:dyDescent="0.25">
      <c r="A278">
        <v>836</v>
      </c>
      <c r="B278" t="s">
        <v>434</v>
      </c>
      <c r="C278" t="s">
        <v>435</v>
      </c>
      <c r="D278" t="s">
        <v>436</v>
      </c>
      <c r="E278" t="s">
        <v>442</v>
      </c>
      <c r="F278" t="s">
        <v>294</v>
      </c>
      <c r="G278" t="s">
        <v>295</v>
      </c>
      <c r="H278" t="s">
        <v>296</v>
      </c>
      <c r="I278">
        <v>87</v>
      </c>
      <c r="J278">
        <v>0</v>
      </c>
      <c r="K278">
        <v>129</v>
      </c>
      <c r="L278" t="s">
        <v>256</v>
      </c>
      <c r="N278" s="154">
        <v>0.95</v>
      </c>
      <c r="O278" t="s">
        <v>258</v>
      </c>
      <c r="P278" t="s">
        <v>268</v>
      </c>
      <c r="Q278" t="s">
        <v>438</v>
      </c>
      <c r="R278" t="s">
        <v>269</v>
      </c>
      <c r="V278" t="s">
        <v>298</v>
      </c>
      <c r="W278" t="s">
        <v>366</v>
      </c>
      <c r="X278">
        <v>0</v>
      </c>
      <c r="Y278" s="155">
        <v>36770</v>
      </c>
      <c r="AA278">
        <v>0</v>
      </c>
    </row>
    <row r="279" spans="1:27" x14ac:dyDescent="0.25">
      <c r="A279">
        <v>840</v>
      </c>
      <c r="B279" t="s">
        <v>434</v>
      </c>
      <c r="C279" t="s">
        <v>435</v>
      </c>
      <c r="D279" t="s">
        <v>436</v>
      </c>
      <c r="E279" t="s">
        <v>443</v>
      </c>
      <c r="F279" t="s">
        <v>294</v>
      </c>
      <c r="G279" t="s">
        <v>295</v>
      </c>
      <c r="H279" t="s">
        <v>296</v>
      </c>
      <c r="I279">
        <v>87</v>
      </c>
      <c r="J279">
        <v>0</v>
      </c>
      <c r="K279">
        <v>129</v>
      </c>
      <c r="L279" t="s">
        <v>256</v>
      </c>
      <c r="N279" s="154">
        <v>0.95</v>
      </c>
      <c r="O279" t="s">
        <v>258</v>
      </c>
      <c r="P279" t="s">
        <v>268</v>
      </c>
      <c r="Q279" t="s">
        <v>438</v>
      </c>
      <c r="R279" t="s">
        <v>269</v>
      </c>
      <c r="V279" t="s">
        <v>298</v>
      </c>
      <c r="W279" t="s">
        <v>366</v>
      </c>
      <c r="X279">
        <v>0</v>
      </c>
      <c r="Y279" s="155">
        <v>36770</v>
      </c>
      <c r="AA279">
        <v>0</v>
      </c>
    </row>
    <row r="280" spans="1:27" x14ac:dyDescent="0.25">
      <c r="A280">
        <v>844</v>
      </c>
      <c r="B280" t="s">
        <v>434</v>
      </c>
      <c r="C280" t="s">
        <v>435</v>
      </c>
      <c r="D280" t="s">
        <v>436</v>
      </c>
      <c r="E280" t="s">
        <v>444</v>
      </c>
      <c r="F280" t="s">
        <v>294</v>
      </c>
      <c r="G280" t="s">
        <v>295</v>
      </c>
      <c r="H280" t="s">
        <v>296</v>
      </c>
      <c r="I280">
        <v>87</v>
      </c>
      <c r="J280">
        <v>0</v>
      </c>
      <c r="K280">
        <v>129</v>
      </c>
      <c r="L280" t="s">
        <v>256</v>
      </c>
      <c r="N280" s="154">
        <v>0.95</v>
      </c>
      <c r="O280" t="s">
        <v>258</v>
      </c>
      <c r="P280" t="s">
        <v>268</v>
      </c>
      <c r="Q280" t="s">
        <v>438</v>
      </c>
      <c r="R280" t="s">
        <v>269</v>
      </c>
      <c r="V280" t="s">
        <v>298</v>
      </c>
      <c r="W280" t="s">
        <v>366</v>
      </c>
      <c r="X280">
        <v>0</v>
      </c>
      <c r="Y280" s="155">
        <v>36770</v>
      </c>
      <c r="AA280">
        <v>0</v>
      </c>
    </row>
    <row r="281" spans="1:27" x14ac:dyDescent="0.25">
      <c r="A281">
        <v>848</v>
      </c>
      <c r="B281" t="s">
        <v>434</v>
      </c>
      <c r="C281" t="s">
        <v>435</v>
      </c>
      <c r="D281" t="s">
        <v>436</v>
      </c>
      <c r="E281" t="s">
        <v>445</v>
      </c>
      <c r="F281" t="s">
        <v>294</v>
      </c>
      <c r="G281" t="s">
        <v>295</v>
      </c>
      <c r="H281" t="s">
        <v>296</v>
      </c>
      <c r="I281">
        <v>87</v>
      </c>
      <c r="J281">
        <v>0</v>
      </c>
      <c r="K281">
        <v>129</v>
      </c>
      <c r="L281" t="s">
        <v>256</v>
      </c>
      <c r="N281" s="154">
        <v>0.95</v>
      </c>
      <c r="O281" t="s">
        <v>258</v>
      </c>
      <c r="P281" t="s">
        <v>268</v>
      </c>
      <c r="Q281" t="s">
        <v>438</v>
      </c>
      <c r="R281" t="s">
        <v>269</v>
      </c>
      <c r="V281" t="s">
        <v>298</v>
      </c>
      <c r="W281" t="s">
        <v>366</v>
      </c>
      <c r="X281">
        <v>0</v>
      </c>
      <c r="Y281" s="155">
        <v>36770</v>
      </c>
      <c r="AA281">
        <v>0</v>
      </c>
    </row>
    <row r="282" spans="1:27" x14ac:dyDescent="0.25">
      <c r="A282">
        <v>852</v>
      </c>
      <c r="B282" t="s">
        <v>434</v>
      </c>
      <c r="C282" t="s">
        <v>435</v>
      </c>
      <c r="D282" t="s">
        <v>436</v>
      </c>
      <c r="E282" t="s">
        <v>446</v>
      </c>
      <c r="F282" t="s">
        <v>294</v>
      </c>
      <c r="G282" t="s">
        <v>295</v>
      </c>
      <c r="H282" t="s">
        <v>296</v>
      </c>
      <c r="I282">
        <v>87</v>
      </c>
      <c r="J282">
        <v>0</v>
      </c>
      <c r="K282">
        <v>129</v>
      </c>
      <c r="L282" t="s">
        <v>256</v>
      </c>
      <c r="N282" s="154">
        <v>0.95</v>
      </c>
      <c r="O282" t="s">
        <v>258</v>
      </c>
      <c r="P282" t="s">
        <v>268</v>
      </c>
      <c r="Q282" t="s">
        <v>438</v>
      </c>
      <c r="R282" t="s">
        <v>269</v>
      </c>
      <c r="V282" t="s">
        <v>298</v>
      </c>
      <c r="W282" t="s">
        <v>366</v>
      </c>
      <c r="X282">
        <v>0</v>
      </c>
      <c r="Y282" s="155">
        <v>36770</v>
      </c>
      <c r="AA282">
        <v>0</v>
      </c>
    </row>
    <row r="283" spans="1:27" x14ac:dyDescent="0.25">
      <c r="A283">
        <v>856</v>
      </c>
      <c r="B283" t="s">
        <v>434</v>
      </c>
      <c r="C283" t="s">
        <v>435</v>
      </c>
      <c r="D283" t="s">
        <v>436</v>
      </c>
      <c r="E283" t="s">
        <v>447</v>
      </c>
      <c r="F283" t="s">
        <v>294</v>
      </c>
      <c r="G283" t="s">
        <v>295</v>
      </c>
      <c r="H283" t="s">
        <v>296</v>
      </c>
      <c r="I283">
        <v>87</v>
      </c>
      <c r="J283">
        <v>0</v>
      </c>
      <c r="K283">
        <v>129</v>
      </c>
      <c r="L283" t="s">
        <v>256</v>
      </c>
      <c r="N283" s="154">
        <v>0.95</v>
      </c>
      <c r="O283" t="s">
        <v>258</v>
      </c>
      <c r="P283" t="s">
        <v>268</v>
      </c>
      <c r="Q283" t="s">
        <v>438</v>
      </c>
      <c r="R283" t="s">
        <v>269</v>
      </c>
      <c r="V283" t="s">
        <v>298</v>
      </c>
      <c r="W283" t="s">
        <v>366</v>
      </c>
      <c r="X283">
        <v>0</v>
      </c>
      <c r="Y283" s="155">
        <v>36770</v>
      </c>
      <c r="AA283">
        <v>0</v>
      </c>
    </row>
    <row r="284" spans="1:27" x14ac:dyDescent="0.25">
      <c r="A284">
        <v>860</v>
      </c>
      <c r="B284" t="s">
        <v>434</v>
      </c>
      <c r="C284" t="s">
        <v>435</v>
      </c>
      <c r="D284" t="s">
        <v>436</v>
      </c>
      <c r="E284" t="s">
        <v>448</v>
      </c>
      <c r="F284" t="s">
        <v>294</v>
      </c>
      <c r="G284" t="s">
        <v>295</v>
      </c>
      <c r="H284" t="s">
        <v>296</v>
      </c>
      <c r="I284">
        <v>87</v>
      </c>
      <c r="J284">
        <v>0</v>
      </c>
      <c r="K284">
        <v>129</v>
      </c>
      <c r="L284" t="s">
        <v>256</v>
      </c>
      <c r="N284" s="154">
        <v>0.95</v>
      </c>
      <c r="O284" t="s">
        <v>258</v>
      </c>
      <c r="P284" t="s">
        <v>268</v>
      </c>
      <c r="Q284" t="s">
        <v>438</v>
      </c>
      <c r="R284" t="s">
        <v>269</v>
      </c>
      <c r="V284" t="s">
        <v>298</v>
      </c>
      <c r="W284" t="s">
        <v>366</v>
      </c>
      <c r="X284">
        <v>0</v>
      </c>
      <c r="Y284" s="155">
        <v>36770</v>
      </c>
      <c r="AA284">
        <v>0</v>
      </c>
    </row>
    <row r="285" spans="1:27" x14ac:dyDescent="0.25">
      <c r="A285">
        <v>864</v>
      </c>
      <c r="B285" t="s">
        <v>434</v>
      </c>
      <c r="C285" t="s">
        <v>435</v>
      </c>
      <c r="D285" t="s">
        <v>436</v>
      </c>
      <c r="E285" t="s">
        <v>449</v>
      </c>
      <c r="F285" t="s">
        <v>294</v>
      </c>
      <c r="G285" t="s">
        <v>295</v>
      </c>
      <c r="H285" t="s">
        <v>296</v>
      </c>
      <c r="I285">
        <v>87</v>
      </c>
      <c r="J285">
        <v>0</v>
      </c>
      <c r="K285">
        <v>129</v>
      </c>
      <c r="L285" t="s">
        <v>256</v>
      </c>
      <c r="N285" s="154">
        <v>0.95</v>
      </c>
      <c r="O285" t="s">
        <v>258</v>
      </c>
      <c r="P285" t="s">
        <v>268</v>
      </c>
      <c r="Q285" t="s">
        <v>438</v>
      </c>
      <c r="R285" t="s">
        <v>269</v>
      </c>
      <c r="V285" t="s">
        <v>298</v>
      </c>
      <c r="W285" t="s">
        <v>366</v>
      </c>
      <c r="X285">
        <v>0</v>
      </c>
      <c r="Y285" s="155">
        <v>36770</v>
      </c>
      <c r="AA285">
        <v>0</v>
      </c>
    </row>
    <row r="286" spans="1:27" x14ac:dyDescent="0.25">
      <c r="A286">
        <v>868</v>
      </c>
      <c r="B286" t="s">
        <v>434</v>
      </c>
      <c r="C286" t="s">
        <v>435</v>
      </c>
      <c r="D286" t="s">
        <v>436</v>
      </c>
      <c r="E286" t="s">
        <v>450</v>
      </c>
      <c r="F286" t="s">
        <v>294</v>
      </c>
      <c r="G286" t="s">
        <v>295</v>
      </c>
      <c r="H286" t="s">
        <v>296</v>
      </c>
      <c r="I286">
        <v>87</v>
      </c>
      <c r="J286">
        <v>0</v>
      </c>
      <c r="K286">
        <v>129</v>
      </c>
      <c r="L286" t="s">
        <v>256</v>
      </c>
      <c r="N286" s="154">
        <v>0.95</v>
      </c>
      <c r="O286" t="s">
        <v>258</v>
      </c>
      <c r="P286" t="s">
        <v>268</v>
      </c>
      <c r="Q286" t="s">
        <v>438</v>
      </c>
      <c r="R286" t="s">
        <v>269</v>
      </c>
      <c r="V286" t="s">
        <v>298</v>
      </c>
      <c r="W286" t="s">
        <v>366</v>
      </c>
      <c r="X286">
        <v>0</v>
      </c>
      <c r="Y286" s="155">
        <v>36770</v>
      </c>
      <c r="AA286">
        <v>0</v>
      </c>
    </row>
    <row r="287" spans="1:27" x14ac:dyDescent="0.25">
      <c r="A287">
        <v>872</v>
      </c>
      <c r="B287" t="s">
        <v>434</v>
      </c>
      <c r="C287" t="s">
        <v>435</v>
      </c>
      <c r="D287" t="s">
        <v>451</v>
      </c>
      <c r="E287" t="s">
        <v>437</v>
      </c>
      <c r="F287" t="s">
        <v>294</v>
      </c>
      <c r="G287" t="s">
        <v>295</v>
      </c>
      <c r="H287" t="s">
        <v>296</v>
      </c>
      <c r="I287">
        <v>87</v>
      </c>
      <c r="J287">
        <v>0</v>
      </c>
      <c r="K287">
        <v>129</v>
      </c>
      <c r="L287" t="s">
        <v>256</v>
      </c>
      <c r="N287" s="154">
        <v>0.95</v>
      </c>
      <c r="O287" t="s">
        <v>258</v>
      </c>
      <c r="P287" t="s">
        <v>268</v>
      </c>
      <c r="Q287" t="s">
        <v>438</v>
      </c>
      <c r="R287" t="s">
        <v>269</v>
      </c>
      <c r="V287" t="s">
        <v>298</v>
      </c>
      <c r="W287" t="s">
        <v>366</v>
      </c>
      <c r="X287">
        <v>0</v>
      </c>
      <c r="Y287" s="155">
        <v>36770</v>
      </c>
      <c r="AA287">
        <v>0</v>
      </c>
    </row>
    <row r="288" spans="1:27" x14ac:dyDescent="0.25">
      <c r="A288">
        <v>873</v>
      </c>
      <c r="B288" t="s">
        <v>434</v>
      </c>
      <c r="C288" t="s">
        <v>435</v>
      </c>
      <c r="D288" t="s">
        <v>451</v>
      </c>
      <c r="E288" t="s">
        <v>439</v>
      </c>
      <c r="F288" t="s">
        <v>294</v>
      </c>
      <c r="G288" t="s">
        <v>295</v>
      </c>
      <c r="H288" t="s">
        <v>296</v>
      </c>
      <c r="I288">
        <v>87</v>
      </c>
      <c r="J288">
        <v>0</v>
      </c>
      <c r="K288">
        <v>129</v>
      </c>
      <c r="L288" t="s">
        <v>256</v>
      </c>
      <c r="N288" s="154">
        <v>0.95</v>
      </c>
      <c r="O288" t="s">
        <v>258</v>
      </c>
      <c r="P288" t="s">
        <v>268</v>
      </c>
      <c r="Q288" t="s">
        <v>438</v>
      </c>
      <c r="R288" t="s">
        <v>269</v>
      </c>
      <c r="V288" t="s">
        <v>298</v>
      </c>
      <c r="W288" t="s">
        <v>366</v>
      </c>
      <c r="X288">
        <v>0</v>
      </c>
      <c r="Y288" s="155">
        <v>36770</v>
      </c>
      <c r="AA288">
        <v>0</v>
      </c>
    </row>
    <row r="289" spans="1:27" x14ac:dyDescent="0.25">
      <c r="A289">
        <v>877</v>
      </c>
      <c r="B289" t="s">
        <v>434</v>
      </c>
      <c r="C289" t="s">
        <v>435</v>
      </c>
      <c r="D289" t="s">
        <v>451</v>
      </c>
      <c r="E289" t="s">
        <v>440</v>
      </c>
      <c r="F289" t="s">
        <v>294</v>
      </c>
      <c r="G289" t="s">
        <v>295</v>
      </c>
      <c r="H289" t="s">
        <v>296</v>
      </c>
      <c r="I289">
        <v>87</v>
      </c>
      <c r="J289">
        <v>0</v>
      </c>
      <c r="K289">
        <v>129</v>
      </c>
      <c r="L289" t="s">
        <v>256</v>
      </c>
      <c r="N289" s="154">
        <v>0.95</v>
      </c>
      <c r="O289" t="s">
        <v>258</v>
      </c>
      <c r="P289" t="s">
        <v>268</v>
      </c>
      <c r="Q289" t="s">
        <v>438</v>
      </c>
      <c r="R289" t="s">
        <v>269</v>
      </c>
      <c r="V289" t="s">
        <v>298</v>
      </c>
      <c r="W289" t="s">
        <v>366</v>
      </c>
      <c r="X289">
        <v>0</v>
      </c>
      <c r="Y289" s="155">
        <v>36770</v>
      </c>
      <c r="AA289">
        <v>0</v>
      </c>
    </row>
    <row r="290" spans="1:27" x14ac:dyDescent="0.25">
      <c r="A290">
        <v>881</v>
      </c>
      <c r="B290" t="s">
        <v>434</v>
      </c>
      <c r="C290" t="s">
        <v>435</v>
      </c>
      <c r="D290" t="s">
        <v>451</v>
      </c>
      <c r="E290" t="s">
        <v>441</v>
      </c>
      <c r="F290" t="s">
        <v>294</v>
      </c>
      <c r="G290" t="s">
        <v>295</v>
      </c>
      <c r="H290" t="s">
        <v>296</v>
      </c>
      <c r="I290">
        <v>87</v>
      </c>
      <c r="J290">
        <v>0</v>
      </c>
      <c r="K290">
        <v>129</v>
      </c>
      <c r="L290" t="s">
        <v>256</v>
      </c>
      <c r="N290" s="154">
        <v>0.95</v>
      </c>
      <c r="O290" t="s">
        <v>258</v>
      </c>
      <c r="P290" t="s">
        <v>268</v>
      </c>
      <c r="Q290" t="s">
        <v>438</v>
      </c>
      <c r="R290" t="s">
        <v>269</v>
      </c>
      <c r="V290" t="s">
        <v>298</v>
      </c>
      <c r="W290" t="s">
        <v>366</v>
      </c>
      <c r="X290">
        <v>0</v>
      </c>
      <c r="Y290" s="155">
        <v>36770</v>
      </c>
      <c r="AA290">
        <v>0</v>
      </c>
    </row>
    <row r="291" spans="1:27" x14ac:dyDescent="0.25">
      <c r="A291">
        <v>885</v>
      </c>
      <c r="B291" t="s">
        <v>434</v>
      </c>
      <c r="C291" t="s">
        <v>435</v>
      </c>
      <c r="D291" t="s">
        <v>451</v>
      </c>
      <c r="E291" t="s">
        <v>442</v>
      </c>
      <c r="F291" t="s">
        <v>294</v>
      </c>
      <c r="G291" t="s">
        <v>295</v>
      </c>
      <c r="H291" t="s">
        <v>296</v>
      </c>
      <c r="I291">
        <v>87</v>
      </c>
      <c r="J291">
        <v>0</v>
      </c>
      <c r="K291">
        <v>129</v>
      </c>
      <c r="L291" t="s">
        <v>256</v>
      </c>
      <c r="N291" s="154">
        <v>0.95</v>
      </c>
      <c r="O291" t="s">
        <v>258</v>
      </c>
      <c r="P291" t="s">
        <v>268</v>
      </c>
      <c r="Q291" t="s">
        <v>438</v>
      </c>
      <c r="R291" t="s">
        <v>269</v>
      </c>
      <c r="V291" t="s">
        <v>298</v>
      </c>
      <c r="W291" t="s">
        <v>366</v>
      </c>
      <c r="X291">
        <v>0</v>
      </c>
      <c r="Y291" s="155">
        <v>36770</v>
      </c>
      <c r="AA291">
        <v>0</v>
      </c>
    </row>
    <row r="292" spans="1:27" x14ac:dyDescent="0.25">
      <c r="A292">
        <v>889</v>
      </c>
      <c r="B292" t="s">
        <v>434</v>
      </c>
      <c r="C292" t="s">
        <v>435</v>
      </c>
      <c r="D292" t="s">
        <v>451</v>
      </c>
      <c r="E292" t="s">
        <v>443</v>
      </c>
      <c r="F292" t="s">
        <v>294</v>
      </c>
      <c r="G292" t="s">
        <v>295</v>
      </c>
      <c r="H292" t="s">
        <v>296</v>
      </c>
      <c r="I292">
        <v>87</v>
      </c>
      <c r="J292">
        <v>0</v>
      </c>
      <c r="K292">
        <v>129</v>
      </c>
      <c r="L292" t="s">
        <v>256</v>
      </c>
      <c r="N292" s="154">
        <v>0.95</v>
      </c>
      <c r="O292" t="s">
        <v>258</v>
      </c>
      <c r="P292" t="s">
        <v>268</v>
      </c>
      <c r="Q292" t="s">
        <v>438</v>
      </c>
      <c r="R292" t="s">
        <v>269</v>
      </c>
      <c r="V292" t="s">
        <v>298</v>
      </c>
      <c r="W292" t="s">
        <v>366</v>
      </c>
      <c r="X292">
        <v>0</v>
      </c>
      <c r="Y292" s="155">
        <v>36770</v>
      </c>
      <c r="AA292">
        <v>0</v>
      </c>
    </row>
    <row r="293" spans="1:27" x14ac:dyDescent="0.25">
      <c r="A293">
        <v>893</v>
      </c>
      <c r="B293" t="s">
        <v>434</v>
      </c>
      <c r="C293" t="s">
        <v>435</v>
      </c>
      <c r="D293" t="s">
        <v>451</v>
      </c>
      <c r="E293" t="s">
        <v>444</v>
      </c>
      <c r="F293" t="s">
        <v>294</v>
      </c>
      <c r="G293" t="s">
        <v>295</v>
      </c>
      <c r="H293" t="s">
        <v>296</v>
      </c>
      <c r="I293">
        <v>87</v>
      </c>
      <c r="J293">
        <v>0</v>
      </c>
      <c r="K293">
        <v>129</v>
      </c>
      <c r="L293" t="s">
        <v>256</v>
      </c>
      <c r="N293" s="154">
        <v>0.95</v>
      </c>
      <c r="O293" t="s">
        <v>258</v>
      </c>
      <c r="P293" t="s">
        <v>268</v>
      </c>
      <c r="Q293" t="s">
        <v>438</v>
      </c>
      <c r="R293" t="s">
        <v>269</v>
      </c>
      <c r="V293" t="s">
        <v>298</v>
      </c>
      <c r="W293" t="s">
        <v>366</v>
      </c>
      <c r="X293">
        <v>0</v>
      </c>
      <c r="Y293" s="155">
        <v>36770</v>
      </c>
      <c r="AA293">
        <v>0</v>
      </c>
    </row>
    <row r="294" spans="1:27" x14ac:dyDescent="0.25">
      <c r="A294">
        <v>897</v>
      </c>
      <c r="B294" t="s">
        <v>434</v>
      </c>
      <c r="C294" t="s">
        <v>435</v>
      </c>
      <c r="D294" t="s">
        <v>451</v>
      </c>
      <c r="E294" t="s">
        <v>445</v>
      </c>
      <c r="F294" t="s">
        <v>294</v>
      </c>
      <c r="G294" t="s">
        <v>295</v>
      </c>
      <c r="H294" t="s">
        <v>296</v>
      </c>
      <c r="I294">
        <v>87</v>
      </c>
      <c r="J294">
        <v>0</v>
      </c>
      <c r="K294">
        <v>129</v>
      </c>
      <c r="L294" t="s">
        <v>256</v>
      </c>
      <c r="N294" s="154">
        <v>0.95</v>
      </c>
      <c r="O294" t="s">
        <v>258</v>
      </c>
      <c r="P294" t="s">
        <v>268</v>
      </c>
      <c r="Q294" t="s">
        <v>438</v>
      </c>
      <c r="R294" t="s">
        <v>269</v>
      </c>
      <c r="V294" t="s">
        <v>298</v>
      </c>
      <c r="W294" t="s">
        <v>366</v>
      </c>
      <c r="X294">
        <v>0</v>
      </c>
      <c r="Y294" s="155">
        <v>36770</v>
      </c>
      <c r="AA294">
        <v>0</v>
      </c>
    </row>
    <row r="295" spans="1:27" x14ac:dyDescent="0.25">
      <c r="A295">
        <v>901</v>
      </c>
      <c r="B295" t="s">
        <v>434</v>
      </c>
      <c r="C295" t="s">
        <v>435</v>
      </c>
      <c r="D295" t="s">
        <v>451</v>
      </c>
      <c r="E295" t="s">
        <v>446</v>
      </c>
      <c r="F295" t="s">
        <v>294</v>
      </c>
      <c r="G295" t="s">
        <v>295</v>
      </c>
      <c r="H295" t="s">
        <v>296</v>
      </c>
      <c r="I295">
        <v>87</v>
      </c>
      <c r="J295">
        <v>0</v>
      </c>
      <c r="K295">
        <v>129</v>
      </c>
      <c r="L295" t="s">
        <v>256</v>
      </c>
      <c r="N295" s="154">
        <v>0.95</v>
      </c>
      <c r="O295" t="s">
        <v>258</v>
      </c>
      <c r="P295" t="s">
        <v>268</v>
      </c>
      <c r="Q295" t="s">
        <v>438</v>
      </c>
      <c r="R295" t="s">
        <v>269</v>
      </c>
      <c r="V295" t="s">
        <v>298</v>
      </c>
      <c r="W295" t="s">
        <v>366</v>
      </c>
      <c r="X295">
        <v>0</v>
      </c>
      <c r="Y295" s="155">
        <v>36770</v>
      </c>
      <c r="AA295">
        <v>0</v>
      </c>
    </row>
    <row r="296" spans="1:27" x14ac:dyDescent="0.25">
      <c r="A296">
        <v>905</v>
      </c>
      <c r="B296" t="s">
        <v>434</v>
      </c>
      <c r="C296" t="s">
        <v>435</v>
      </c>
      <c r="D296" t="s">
        <v>451</v>
      </c>
      <c r="E296" t="s">
        <v>447</v>
      </c>
      <c r="F296" t="s">
        <v>294</v>
      </c>
      <c r="G296" t="s">
        <v>295</v>
      </c>
      <c r="H296" t="s">
        <v>296</v>
      </c>
      <c r="I296">
        <v>87</v>
      </c>
      <c r="J296">
        <v>0</v>
      </c>
      <c r="K296">
        <v>129</v>
      </c>
      <c r="L296" t="s">
        <v>256</v>
      </c>
      <c r="N296" s="154">
        <v>0.95</v>
      </c>
      <c r="O296" t="s">
        <v>258</v>
      </c>
      <c r="P296" t="s">
        <v>268</v>
      </c>
      <c r="Q296" t="s">
        <v>438</v>
      </c>
      <c r="R296" t="s">
        <v>269</v>
      </c>
      <c r="V296" t="s">
        <v>298</v>
      </c>
      <c r="W296" t="s">
        <v>366</v>
      </c>
      <c r="X296">
        <v>0</v>
      </c>
      <c r="Y296" s="155">
        <v>36770</v>
      </c>
      <c r="AA296">
        <v>0</v>
      </c>
    </row>
    <row r="297" spans="1:27" x14ac:dyDescent="0.25">
      <c r="A297">
        <v>909</v>
      </c>
      <c r="B297" t="s">
        <v>434</v>
      </c>
      <c r="C297" t="s">
        <v>435</v>
      </c>
      <c r="D297" t="s">
        <v>451</v>
      </c>
      <c r="E297" t="s">
        <v>448</v>
      </c>
      <c r="F297" t="s">
        <v>294</v>
      </c>
      <c r="G297" t="s">
        <v>295</v>
      </c>
      <c r="H297" t="s">
        <v>296</v>
      </c>
      <c r="I297">
        <v>87</v>
      </c>
      <c r="J297">
        <v>0</v>
      </c>
      <c r="K297">
        <v>129</v>
      </c>
      <c r="L297" t="s">
        <v>256</v>
      </c>
      <c r="N297" s="154">
        <v>0.95</v>
      </c>
      <c r="O297" t="s">
        <v>258</v>
      </c>
      <c r="P297" t="s">
        <v>268</v>
      </c>
      <c r="Q297" t="s">
        <v>438</v>
      </c>
      <c r="R297" t="s">
        <v>269</v>
      </c>
      <c r="V297" t="s">
        <v>298</v>
      </c>
      <c r="W297" t="s">
        <v>366</v>
      </c>
      <c r="X297">
        <v>0</v>
      </c>
      <c r="Y297" s="155">
        <v>36770</v>
      </c>
      <c r="AA297">
        <v>0</v>
      </c>
    </row>
    <row r="298" spans="1:27" x14ac:dyDescent="0.25">
      <c r="A298">
        <v>913</v>
      </c>
      <c r="B298" t="s">
        <v>434</v>
      </c>
      <c r="C298" t="s">
        <v>435</v>
      </c>
      <c r="D298" t="s">
        <v>451</v>
      </c>
      <c r="E298" t="s">
        <v>449</v>
      </c>
      <c r="F298" t="s">
        <v>294</v>
      </c>
      <c r="G298" t="s">
        <v>295</v>
      </c>
      <c r="H298" t="s">
        <v>296</v>
      </c>
      <c r="I298">
        <v>87</v>
      </c>
      <c r="J298">
        <v>0</v>
      </c>
      <c r="K298">
        <v>129</v>
      </c>
      <c r="L298" t="s">
        <v>256</v>
      </c>
      <c r="N298" s="154">
        <v>0.95</v>
      </c>
      <c r="O298" t="s">
        <v>258</v>
      </c>
      <c r="P298" t="s">
        <v>268</v>
      </c>
      <c r="Q298" t="s">
        <v>438</v>
      </c>
      <c r="R298" t="s">
        <v>269</v>
      </c>
      <c r="V298" t="s">
        <v>298</v>
      </c>
      <c r="W298" t="s">
        <v>366</v>
      </c>
      <c r="X298">
        <v>0</v>
      </c>
      <c r="Y298" s="155">
        <v>36770</v>
      </c>
      <c r="AA298">
        <v>0</v>
      </c>
    </row>
    <row r="299" spans="1:27" x14ac:dyDescent="0.25">
      <c r="A299">
        <v>917</v>
      </c>
      <c r="B299" t="s">
        <v>434</v>
      </c>
      <c r="C299" t="s">
        <v>435</v>
      </c>
      <c r="D299" t="s">
        <v>451</v>
      </c>
      <c r="E299" t="s">
        <v>450</v>
      </c>
      <c r="F299" t="s">
        <v>294</v>
      </c>
      <c r="G299" t="s">
        <v>295</v>
      </c>
      <c r="H299" t="s">
        <v>296</v>
      </c>
      <c r="I299">
        <v>87</v>
      </c>
      <c r="J299">
        <v>0</v>
      </c>
      <c r="K299">
        <v>129</v>
      </c>
      <c r="L299" t="s">
        <v>256</v>
      </c>
      <c r="N299" s="154">
        <v>0.95</v>
      </c>
      <c r="O299" t="s">
        <v>258</v>
      </c>
      <c r="P299" t="s">
        <v>268</v>
      </c>
      <c r="Q299" t="s">
        <v>438</v>
      </c>
      <c r="R299" t="s">
        <v>269</v>
      </c>
      <c r="V299" t="s">
        <v>298</v>
      </c>
      <c r="W299" t="s">
        <v>366</v>
      </c>
      <c r="X299">
        <v>0</v>
      </c>
      <c r="Y299" s="155">
        <v>36770</v>
      </c>
      <c r="AA299">
        <v>0</v>
      </c>
    </row>
    <row r="300" spans="1:27" x14ac:dyDescent="0.25">
      <c r="A300">
        <v>229</v>
      </c>
      <c r="B300" t="s">
        <v>250</v>
      </c>
      <c r="C300" t="s">
        <v>251</v>
      </c>
      <c r="D300" t="s">
        <v>252</v>
      </c>
      <c r="E300" t="s">
        <v>253</v>
      </c>
      <c r="F300" t="s">
        <v>289</v>
      </c>
      <c r="H300" t="s">
        <v>290</v>
      </c>
      <c r="I300">
        <v>334</v>
      </c>
      <c r="J300">
        <v>0</v>
      </c>
      <c r="K300">
        <v>129</v>
      </c>
      <c r="L300" t="s">
        <v>256</v>
      </c>
      <c r="M300">
        <v>1</v>
      </c>
      <c r="N300" s="154">
        <v>42.5</v>
      </c>
      <c r="O300" t="s">
        <v>258</v>
      </c>
      <c r="P300" t="s">
        <v>268</v>
      </c>
      <c r="Q300" t="s">
        <v>252</v>
      </c>
      <c r="R300" t="s">
        <v>269</v>
      </c>
      <c r="T300">
        <v>3.3</v>
      </c>
      <c r="V300" t="s">
        <v>270</v>
      </c>
      <c r="W300" t="s">
        <v>271</v>
      </c>
      <c r="X300">
        <v>0</v>
      </c>
      <c r="Z300" s="155">
        <v>38231</v>
      </c>
      <c r="AA300">
        <v>0</v>
      </c>
    </row>
    <row r="301" spans="1:27" x14ac:dyDescent="0.25">
      <c r="A301">
        <v>229</v>
      </c>
      <c r="B301" t="s">
        <v>250</v>
      </c>
      <c r="C301" t="s">
        <v>251</v>
      </c>
      <c r="D301" t="s">
        <v>252</v>
      </c>
      <c r="E301" t="s">
        <v>253</v>
      </c>
      <c r="F301" t="s">
        <v>341</v>
      </c>
      <c r="H301" t="s">
        <v>342</v>
      </c>
      <c r="I301">
        <v>338</v>
      </c>
      <c r="J301">
        <v>0</v>
      </c>
      <c r="K301">
        <v>129</v>
      </c>
      <c r="L301" t="s">
        <v>256</v>
      </c>
      <c r="M301">
        <v>1</v>
      </c>
      <c r="N301" s="154">
        <v>42.5</v>
      </c>
      <c r="O301" t="s">
        <v>258</v>
      </c>
      <c r="P301" t="s">
        <v>268</v>
      </c>
      <c r="Q301" t="s">
        <v>252</v>
      </c>
      <c r="R301" t="s">
        <v>269</v>
      </c>
      <c r="T301">
        <v>3.3</v>
      </c>
      <c r="V301" t="s">
        <v>270</v>
      </c>
      <c r="W301" t="s">
        <v>271</v>
      </c>
      <c r="X301">
        <v>0</v>
      </c>
      <c r="Z301" s="155">
        <v>38231</v>
      </c>
      <c r="AA301">
        <v>0</v>
      </c>
    </row>
    <row r="302" spans="1:27" x14ac:dyDescent="0.25">
      <c r="A302">
        <v>229</v>
      </c>
      <c r="B302" t="s">
        <v>250</v>
      </c>
      <c r="C302" t="s">
        <v>251</v>
      </c>
      <c r="D302" t="s">
        <v>252</v>
      </c>
      <c r="E302" t="s">
        <v>253</v>
      </c>
      <c r="F302" t="s">
        <v>349</v>
      </c>
      <c r="H302" t="s">
        <v>350</v>
      </c>
      <c r="I302">
        <v>340</v>
      </c>
      <c r="J302">
        <v>0</v>
      </c>
      <c r="K302">
        <v>129</v>
      </c>
      <c r="L302" t="s">
        <v>256</v>
      </c>
      <c r="M302">
        <v>1</v>
      </c>
      <c r="N302" s="154">
        <v>42.5</v>
      </c>
      <c r="O302" t="s">
        <v>258</v>
      </c>
      <c r="P302" t="s">
        <v>268</v>
      </c>
      <c r="Q302" t="s">
        <v>252</v>
      </c>
      <c r="R302" t="s">
        <v>269</v>
      </c>
      <c r="T302">
        <v>3.3</v>
      </c>
      <c r="U302" t="s">
        <v>422</v>
      </c>
      <c r="V302" t="s">
        <v>387</v>
      </c>
      <c r="W302" t="s">
        <v>271</v>
      </c>
      <c r="X302">
        <v>0</v>
      </c>
      <c r="Y302" s="155">
        <v>38018</v>
      </c>
      <c r="Z302" s="155">
        <v>38231</v>
      </c>
      <c r="AA302">
        <v>0</v>
      </c>
    </row>
    <row r="303" spans="1:27" x14ac:dyDescent="0.25">
      <c r="A303">
        <v>228</v>
      </c>
      <c r="B303" t="s">
        <v>250</v>
      </c>
      <c r="C303" t="s">
        <v>251</v>
      </c>
      <c r="D303" t="s">
        <v>252</v>
      </c>
      <c r="E303" t="s">
        <v>293</v>
      </c>
      <c r="G303" t="s">
        <v>452</v>
      </c>
      <c r="H303" t="s">
        <v>453</v>
      </c>
      <c r="I303">
        <v>86</v>
      </c>
      <c r="J303">
        <v>0</v>
      </c>
      <c r="K303">
        <v>129</v>
      </c>
      <c r="L303" t="s">
        <v>256</v>
      </c>
      <c r="M303">
        <v>1</v>
      </c>
      <c r="N303" s="154">
        <v>1.4999999999999999E-4</v>
      </c>
      <c r="O303" t="s">
        <v>258</v>
      </c>
      <c r="P303" t="s">
        <v>259</v>
      </c>
      <c r="Q303" t="s">
        <v>260</v>
      </c>
      <c r="R303" t="s">
        <v>261</v>
      </c>
      <c r="T303">
        <v>3.1</v>
      </c>
      <c r="V303" t="s">
        <v>454</v>
      </c>
      <c r="W303" t="s">
        <v>366</v>
      </c>
      <c r="X303">
        <v>0</v>
      </c>
      <c r="Z303" s="155">
        <v>36617</v>
      </c>
      <c r="AA303">
        <v>0</v>
      </c>
    </row>
    <row r="304" spans="1:27" x14ac:dyDescent="0.25">
      <c r="A304">
        <v>228</v>
      </c>
      <c r="B304" t="s">
        <v>250</v>
      </c>
      <c r="C304" t="s">
        <v>251</v>
      </c>
      <c r="D304" t="s">
        <v>252</v>
      </c>
      <c r="E304" t="s">
        <v>293</v>
      </c>
      <c r="F304">
        <v>7440360</v>
      </c>
      <c r="G304" t="s">
        <v>455</v>
      </c>
      <c r="H304" t="s">
        <v>456</v>
      </c>
      <c r="I304">
        <v>92</v>
      </c>
      <c r="J304">
        <v>0</v>
      </c>
      <c r="K304">
        <v>129</v>
      </c>
      <c r="L304" t="s">
        <v>256</v>
      </c>
      <c r="M304">
        <v>1</v>
      </c>
      <c r="N304" s="154">
        <v>2.1999999999999999E-5</v>
      </c>
      <c r="O304" t="s">
        <v>258</v>
      </c>
      <c r="P304" t="s">
        <v>259</v>
      </c>
      <c r="Q304" t="s">
        <v>260</v>
      </c>
      <c r="R304" t="s">
        <v>261</v>
      </c>
      <c r="T304">
        <v>3.1</v>
      </c>
      <c r="V304" t="s">
        <v>454</v>
      </c>
      <c r="W304" t="s">
        <v>366</v>
      </c>
      <c r="X304">
        <v>0</v>
      </c>
      <c r="Z304" s="155">
        <v>36617</v>
      </c>
      <c r="AA304">
        <v>0</v>
      </c>
    </row>
    <row r="305" spans="1:27" x14ac:dyDescent="0.25">
      <c r="A305">
        <v>228</v>
      </c>
      <c r="B305" t="s">
        <v>250</v>
      </c>
      <c r="C305" t="s">
        <v>251</v>
      </c>
      <c r="D305" t="s">
        <v>252</v>
      </c>
      <c r="E305" t="s">
        <v>293</v>
      </c>
      <c r="F305">
        <v>7440382</v>
      </c>
      <c r="G305" t="s">
        <v>301</v>
      </c>
      <c r="H305" t="s">
        <v>302</v>
      </c>
      <c r="I305">
        <v>93</v>
      </c>
      <c r="J305">
        <v>0</v>
      </c>
      <c r="K305">
        <v>129</v>
      </c>
      <c r="L305" t="s">
        <v>256</v>
      </c>
      <c r="M305">
        <v>1</v>
      </c>
      <c r="N305" s="154">
        <v>4.8999999999999997E-6</v>
      </c>
      <c r="O305" t="s">
        <v>258</v>
      </c>
      <c r="P305" t="s">
        <v>259</v>
      </c>
      <c r="Q305" t="s">
        <v>260</v>
      </c>
      <c r="R305" t="s">
        <v>261</v>
      </c>
      <c r="T305">
        <v>3.1</v>
      </c>
      <c r="V305" t="s">
        <v>454</v>
      </c>
      <c r="W305" t="s">
        <v>366</v>
      </c>
      <c r="X305">
        <v>0</v>
      </c>
      <c r="Z305" s="155">
        <v>36617</v>
      </c>
      <c r="AA305">
        <v>0</v>
      </c>
    </row>
    <row r="306" spans="1:27" x14ac:dyDescent="0.25">
      <c r="A306">
        <v>228</v>
      </c>
      <c r="B306" t="s">
        <v>250</v>
      </c>
      <c r="C306" t="s">
        <v>251</v>
      </c>
      <c r="D306" t="s">
        <v>252</v>
      </c>
      <c r="E306" t="s">
        <v>293</v>
      </c>
      <c r="G306" t="s">
        <v>457</v>
      </c>
      <c r="H306" t="s">
        <v>458</v>
      </c>
      <c r="I306">
        <v>96</v>
      </c>
      <c r="J306">
        <v>0</v>
      </c>
      <c r="K306">
        <v>129</v>
      </c>
      <c r="L306" t="s">
        <v>256</v>
      </c>
      <c r="M306">
        <v>1</v>
      </c>
      <c r="N306" s="154">
        <v>2.0000000000000002E-5</v>
      </c>
      <c r="O306" t="s">
        <v>258</v>
      </c>
      <c r="P306" t="s">
        <v>259</v>
      </c>
      <c r="Q306" t="s">
        <v>260</v>
      </c>
      <c r="R306" t="s">
        <v>261</v>
      </c>
      <c r="T306">
        <v>3.1</v>
      </c>
      <c r="V306" t="s">
        <v>454</v>
      </c>
      <c r="W306" t="s">
        <v>366</v>
      </c>
      <c r="X306">
        <v>0</v>
      </c>
      <c r="Z306" s="155">
        <v>36617</v>
      </c>
      <c r="AA306">
        <v>0</v>
      </c>
    </row>
    <row r="307" spans="1:27" x14ac:dyDescent="0.25">
      <c r="A307">
        <v>228</v>
      </c>
      <c r="B307" t="s">
        <v>250</v>
      </c>
      <c r="C307" t="s">
        <v>251</v>
      </c>
      <c r="D307" t="s">
        <v>252</v>
      </c>
      <c r="E307" t="s">
        <v>293</v>
      </c>
      <c r="F307">
        <v>71432</v>
      </c>
      <c r="G307" t="s">
        <v>307</v>
      </c>
      <c r="H307" t="s">
        <v>308</v>
      </c>
      <c r="I307">
        <v>98</v>
      </c>
      <c r="J307">
        <v>0</v>
      </c>
      <c r="K307">
        <v>129</v>
      </c>
      <c r="L307" t="s">
        <v>256</v>
      </c>
      <c r="M307">
        <v>1</v>
      </c>
      <c r="N307" s="154">
        <v>3.9399999999999999E-3</v>
      </c>
      <c r="O307" t="s">
        <v>258</v>
      </c>
      <c r="P307" t="s">
        <v>268</v>
      </c>
      <c r="Q307" t="s">
        <v>252</v>
      </c>
      <c r="R307" t="s">
        <v>269</v>
      </c>
      <c r="V307" t="s">
        <v>459</v>
      </c>
      <c r="W307" t="s">
        <v>264</v>
      </c>
      <c r="X307">
        <v>0</v>
      </c>
      <c r="Z307" s="155">
        <v>36617</v>
      </c>
      <c r="AA307">
        <v>0</v>
      </c>
    </row>
    <row r="308" spans="1:27" x14ac:dyDescent="0.25">
      <c r="A308">
        <v>228</v>
      </c>
      <c r="B308" t="s">
        <v>250</v>
      </c>
      <c r="C308" t="s">
        <v>251</v>
      </c>
      <c r="D308" t="s">
        <v>252</v>
      </c>
      <c r="E308" t="s">
        <v>293</v>
      </c>
      <c r="F308">
        <v>7440417</v>
      </c>
      <c r="G308" t="s">
        <v>312</v>
      </c>
      <c r="H308" t="s">
        <v>313</v>
      </c>
      <c r="I308">
        <v>119</v>
      </c>
      <c r="J308">
        <v>0</v>
      </c>
      <c r="K308">
        <v>129</v>
      </c>
      <c r="L308" t="s">
        <v>256</v>
      </c>
      <c r="M308">
        <v>1</v>
      </c>
      <c r="N308" s="154">
        <v>3.3000000000000002E-7</v>
      </c>
      <c r="O308" t="s">
        <v>258</v>
      </c>
      <c r="P308" t="s">
        <v>259</v>
      </c>
      <c r="Q308" t="s">
        <v>260</v>
      </c>
      <c r="R308" t="s">
        <v>261</v>
      </c>
      <c r="T308">
        <v>3.1</v>
      </c>
      <c r="V308" t="s">
        <v>454</v>
      </c>
      <c r="W308" t="s">
        <v>366</v>
      </c>
      <c r="X308">
        <v>0</v>
      </c>
      <c r="Z308" s="155">
        <v>36617</v>
      </c>
      <c r="AA308">
        <v>0</v>
      </c>
    </row>
    <row r="309" spans="1:27" x14ac:dyDescent="0.25">
      <c r="A309">
        <v>228</v>
      </c>
      <c r="B309" t="s">
        <v>250</v>
      </c>
      <c r="C309" t="s">
        <v>251</v>
      </c>
      <c r="D309" t="s">
        <v>252</v>
      </c>
      <c r="E309" t="s">
        <v>293</v>
      </c>
      <c r="G309" t="s">
        <v>460</v>
      </c>
      <c r="H309" t="s">
        <v>461</v>
      </c>
      <c r="I309">
        <v>123</v>
      </c>
      <c r="J309">
        <v>0</v>
      </c>
      <c r="K309">
        <v>129</v>
      </c>
      <c r="L309" t="s">
        <v>256</v>
      </c>
      <c r="M309">
        <v>1</v>
      </c>
      <c r="N309" s="154">
        <v>6.4999999999999994E-5</v>
      </c>
      <c r="O309" t="s">
        <v>258</v>
      </c>
      <c r="P309" t="s">
        <v>259</v>
      </c>
      <c r="Q309" t="s">
        <v>260</v>
      </c>
      <c r="R309" t="s">
        <v>261</v>
      </c>
      <c r="T309">
        <v>3.1</v>
      </c>
      <c r="V309" t="s">
        <v>454</v>
      </c>
      <c r="W309" t="s">
        <v>366</v>
      </c>
      <c r="X309">
        <v>0</v>
      </c>
      <c r="Z309" s="155">
        <v>36617</v>
      </c>
      <c r="AA309">
        <v>0</v>
      </c>
    </row>
    <row r="310" spans="1:27" x14ac:dyDescent="0.25">
      <c r="A310">
        <v>228</v>
      </c>
      <c r="B310" t="s">
        <v>250</v>
      </c>
      <c r="C310" t="s">
        <v>251</v>
      </c>
      <c r="D310" t="s">
        <v>252</v>
      </c>
      <c r="E310" t="s">
        <v>293</v>
      </c>
      <c r="G310" t="s">
        <v>462</v>
      </c>
      <c r="H310" t="s">
        <v>463</v>
      </c>
      <c r="I310">
        <v>124</v>
      </c>
      <c r="J310">
        <v>0</v>
      </c>
      <c r="K310">
        <v>129</v>
      </c>
      <c r="L310" t="s">
        <v>256</v>
      </c>
      <c r="M310">
        <v>1</v>
      </c>
      <c r="N310" s="154">
        <v>4.1999999999999996E-6</v>
      </c>
      <c r="O310" t="s">
        <v>258</v>
      </c>
      <c r="P310" t="s">
        <v>259</v>
      </c>
      <c r="Q310" t="s">
        <v>260</v>
      </c>
      <c r="R310" t="s">
        <v>261</v>
      </c>
      <c r="T310">
        <v>3.1</v>
      </c>
      <c r="V310" t="s">
        <v>454</v>
      </c>
      <c r="W310" t="s">
        <v>366</v>
      </c>
      <c r="X310">
        <v>0</v>
      </c>
      <c r="Z310" s="155">
        <v>36617</v>
      </c>
      <c r="AA310">
        <v>0</v>
      </c>
    </row>
    <row r="311" spans="1:27" x14ac:dyDescent="0.25">
      <c r="A311">
        <v>228</v>
      </c>
      <c r="B311" t="s">
        <v>250</v>
      </c>
      <c r="C311" t="s">
        <v>251</v>
      </c>
      <c r="D311" t="s">
        <v>252</v>
      </c>
      <c r="E311" t="s">
        <v>293</v>
      </c>
      <c r="F311">
        <v>7440439</v>
      </c>
      <c r="G311" t="s">
        <v>318</v>
      </c>
      <c r="H311" t="s">
        <v>319</v>
      </c>
      <c r="I311">
        <v>130</v>
      </c>
      <c r="J311">
        <v>0</v>
      </c>
      <c r="K311">
        <v>129</v>
      </c>
      <c r="L311" t="s">
        <v>256</v>
      </c>
      <c r="M311">
        <v>1</v>
      </c>
      <c r="N311" s="154">
        <v>4.1999999999999996E-6</v>
      </c>
      <c r="O311" t="s">
        <v>258</v>
      </c>
      <c r="P311" t="s">
        <v>259</v>
      </c>
      <c r="Q311" t="s">
        <v>260</v>
      </c>
      <c r="R311" t="s">
        <v>261</v>
      </c>
      <c r="T311">
        <v>3.1</v>
      </c>
      <c r="V311" t="s">
        <v>454</v>
      </c>
      <c r="W311" t="s">
        <v>366</v>
      </c>
      <c r="X311">
        <v>0</v>
      </c>
      <c r="Z311" s="155">
        <v>36617</v>
      </c>
      <c r="AA311">
        <v>0</v>
      </c>
    </row>
    <row r="312" spans="1:27" x14ac:dyDescent="0.25">
      <c r="A312">
        <v>228</v>
      </c>
      <c r="B312" t="s">
        <v>250</v>
      </c>
      <c r="C312" t="s">
        <v>251</v>
      </c>
      <c r="D312" t="s">
        <v>252</v>
      </c>
      <c r="E312" t="s">
        <v>293</v>
      </c>
      <c r="G312" t="s">
        <v>464</v>
      </c>
      <c r="H312" t="s">
        <v>465</v>
      </c>
      <c r="I312">
        <v>131</v>
      </c>
      <c r="J312">
        <v>0</v>
      </c>
      <c r="K312">
        <v>129</v>
      </c>
      <c r="L312" t="s">
        <v>256</v>
      </c>
      <c r="M312">
        <v>1</v>
      </c>
      <c r="N312" s="154">
        <v>7.6999999999999996E-4</v>
      </c>
      <c r="O312" t="s">
        <v>258</v>
      </c>
      <c r="P312" t="s">
        <v>259</v>
      </c>
      <c r="Q312" t="s">
        <v>260</v>
      </c>
      <c r="R312" t="s">
        <v>261</v>
      </c>
      <c r="T312">
        <v>3.1</v>
      </c>
      <c r="V312" t="s">
        <v>454</v>
      </c>
      <c r="W312" t="s">
        <v>366</v>
      </c>
      <c r="X312">
        <v>0</v>
      </c>
      <c r="Z312" s="155">
        <v>36617</v>
      </c>
      <c r="AA312">
        <v>0</v>
      </c>
    </row>
    <row r="313" spans="1:27" x14ac:dyDescent="0.25">
      <c r="A313">
        <v>228</v>
      </c>
      <c r="B313" t="s">
        <v>250</v>
      </c>
      <c r="C313" t="s">
        <v>251</v>
      </c>
      <c r="D313" t="s">
        <v>252</v>
      </c>
      <c r="E313" t="s">
        <v>293</v>
      </c>
      <c r="F313" t="s">
        <v>320</v>
      </c>
      <c r="G313" t="s">
        <v>321</v>
      </c>
      <c r="H313" t="s">
        <v>322</v>
      </c>
      <c r="I313">
        <v>136</v>
      </c>
      <c r="J313">
        <v>0</v>
      </c>
      <c r="K313">
        <v>129</v>
      </c>
      <c r="L313" t="s">
        <v>256</v>
      </c>
      <c r="M313">
        <v>1</v>
      </c>
      <c r="N313" s="154">
        <v>23000</v>
      </c>
      <c r="O313" t="s">
        <v>258</v>
      </c>
      <c r="P313" t="s">
        <v>268</v>
      </c>
      <c r="Q313" t="s">
        <v>252</v>
      </c>
      <c r="R313" t="s">
        <v>269</v>
      </c>
      <c r="T313">
        <v>3.1</v>
      </c>
      <c r="V313" t="s">
        <v>454</v>
      </c>
      <c r="W313" t="s">
        <v>292</v>
      </c>
      <c r="X313">
        <v>0</v>
      </c>
      <c r="Z313" s="155">
        <v>36617</v>
      </c>
      <c r="AA313">
        <v>0</v>
      </c>
    </row>
    <row r="314" spans="1:27" x14ac:dyDescent="0.25">
      <c r="A314">
        <v>228</v>
      </c>
      <c r="B314" t="s">
        <v>250</v>
      </c>
      <c r="C314" t="s">
        <v>251</v>
      </c>
      <c r="D314" t="s">
        <v>252</v>
      </c>
      <c r="E314" t="s">
        <v>293</v>
      </c>
      <c r="F314" t="s">
        <v>265</v>
      </c>
      <c r="G314" t="s">
        <v>266</v>
      </c>
      <c r="H314" t="s">
        <v>267</v>
      </c>
      <c r="I314">
        <v>137</v>
      </c>
      <c r="J314">
        <v>0</v>
      </c>
      <c r="K314">
        <v>129</v>
      </c>
      <c r="L314" t="s">
        <v>256</v>
      </c>
      <c r="M314">
        <v>1</v>
      </c>
      <c r="N314" s="154">
        <v>6.72</v>
      </c>
      <c r="O314" t="s">
        <v>258</v>
      </c>
      <c r="P314" t="s">
        <v>268</v>
      </c>
      <c r="Q314" t="s">
        <v>252</v>
      </c>
      <c r="R314" t="s">
        <v>269</v>
      </c>
      <c r="T314">
        <v>3.1</v>
      </c>
      <c r="V314" t="s">
        <v>454</v>
      </c>
      <c r="W314" t="s">
        <v>271</v>
      </c>
      <c r="X314">
        <v>0</v>
      </c>
      <c r="Z314" s="155">
        <v>36617</v>
      </c>
      <c r="AA314">
        <v>0</v>
      </c>
    </row>
    <row r="315" spans="1:27" x14ac:dyDescent="0.25">
      <c r="A315">
        <v>228</v>
      </c>
      <c r="B315" t="s">
        <v>250</v>
      </c>
      <c r="C315" t="s">
        <v>251</v>
      </c>
      <c r="D315" t="s">
        <v>252</v>
      </c>
      <c r="E315" t="s">
        <v>293</v>
      </c>
      <c r="F315" t="s">
        <v>265</v>
      </c>
      <c r="G315" t="s">
        <v>266</v>
      </c>
      <c r="H315" t="s">
        <v>267</v>
      </c>
      <c r="I315">
        <v>137</v>
      </c>
      <c r="J315">
        <v>28</v>
      </c>
      <c r="K315">
        <v>145</v>
      </c>
      <c r="L315" t="s">
        <v>324</v>
      </c>
      <c r="M315">
        <v>1</v>
      </c>
      <c r="N315" s="154">
        <v>2.69</v>
      </c>
      <c r="O315" t="s">
        <v>258</v>
      </c>
      <c r="P315" t="s">
        <v>268</v>
      </c>
      <c r="Q315" t="s">
        <v>252</v>
      </c>
      <c r="R315" t="s">
        <v>269</v>
      </c>
      <c r="T315">
        <v>3.1</v>
      </c>
      <c r="U315" t="s">
        <v>466</v>
      </c>
      <c r="V315" t="s">
        <v>454</v>
      </c>
      <c r="W315" t="s">
        <v>366</v>
      </c>
      <c r="X315">
        <v>0</v>
      </c>
      <c r="Z315" s="155">
        <v>36617</v>
      </c>
      <c r="AA315">
        <v>0</v>
      </c>
    </row>
    <row r="316" spans="1:27" x14ac:dyDescent="0.25">
      <c r="A316">
        <v>228</v>
      </c>
      <c r="B316" t="s">
        <v>250</v>
      </c>
      <c r="C316" t="s">
        <v>251</v>
      </c>
      <c r="D316" t="s">
        <v>252</v>
      </c>
      <c r="E316" t="s">
        <v>293</v>
      </c>
      <c r="F316">
        <v>7440473</v>
      </c>
      <c r="G316" t="s">
        <v>325</v>
      </c>
      <c r="H316" t="s">
        <v>326</v>
      </c>
      <c r="I316">
        <v>149</v>
      </c>
      <c r="J316">
        <v>0</v>
      </c>
      <c r="K316">
        <v>129</v>
      </c>
      <c r="L316" t="s">
        <v>256</v>
      </c>
      <c r="M316">
        <v>1</v>
      </c>
      <c r="N316" s="154">
        <v>4.6999999999999997E-5</v>
      </c>
      <c r="O316" t="s">
        <v>258</v>
      </c>
      <c r="P316" t="s">
        <v>259</v>
      </c>
      <c r="Q316" t="s">
        <v>260</v>
      </c>
      <c r="R316" t="s">
        <v>261</v>
      </c>
      <c r="T316">
        <v>3.1</v>
      </c>
      <c r="V316" t="s">
        <v>454</v>
      </c>
      <c r="W316" t="s">
        <v>366</v>
      </c>
      <c r="X316">
        <v>0</v>
      </c>
      <c r="Z316" s="155">
        <v>36617</v>
      </c>
      <c r="AA316">
        <v>0</v>
      </c>
    </row>
    <row r="317" spans="1:27" x14ac:dyDescent="0.25">
      <c r="A317">
        <v>228</v>
      </c>
      <c r="B317" t="s">
        <v>250</v>
      </c>
      <c r="C317" t="s">
        <v>251</v>
      </c>
      <c r="D317" t="s">
        <v>252</v>
      </c>
      <c r="E317" t="s">
        <v>293</v>
      </c>
      <c r="F317">
        <v>7440484</v>
      </c>
      <c r="G317" t="s">
        <v>467</v>
      </c>
      <c r="H317" t="s">
        <v>468</v>
      </c>
      <c r="I317">
        <v>154</v>
      </c>
      <c r="J317">
        <v>0</v>
      </c>
      <c r="K317">
        <v>129</v>
      </c>
      <c r="L317" t="s">
        <v>256</v>
      </c>
      <c r="M317">
        <v>1</v>
      </c>
      <c r="N317" s="154">
        <v>9.0999999999999993E-6</v>
      </c>
      <c r="O317" t="s">
        <v>258</v>
      </c>
      <c r="P317" t="s">
        <v>259</v>
      </c>
      <c r="Q317" t="s">
        <v>260</v>
      </c>
      <c r="R317" t="s">
        <v>261</v>
      </c>
      <c r="T317">
        <v>3.1</v>
      </c>
      <c r="V317" t="s">
        <v>454</v>
      </c>
      <c r="W317" t="s">
        <v>366</v>
      </c>
      <c r="X317">
        <v>0</v>
      </c>
      <c r="Z317" s="155">
        <v>36617</v>
      </c>
      <c r="AA317">
        <v>0</v>
      </c>
    </row>
    <row r="318" spans="1:27" x14ac:dyDescent="0.25">
      <c r="A318">
        <v>228</v>
      </c>
      <c r="B318" t="s">
        <v>250</v>
      </c>
      <c r="C318" t="s">
        <v>251</v>
      </c>
      <c r="D318" t="s">
        <v>252</v>
      </c>
      <c r="E318" t="s">
        <v>293</v>
      </c>
      <c r="G318" t="s">
        <v>469</v>
      </c>
      <c r="H318" t="s">
        <v>470</v>
      </c>
      <c r="I318">
        <v>156</v>
      </c>
      <c r="J318">
        <v>0</v>
      </c>
      <c r="K318">
        <v>129</v>
      </c>
      <c r="L318" t="s">
        <v>256</v>
      </c>
      <c r="M318">
        <v>1</v>
      </c>
      <c r="N318" s="154">
        <v>1.2999999999999999E-3</v>
      </c>
      <c r="O318" t="s">
        <v>258</v>
      </c>
      <c r="P318" t="s">
        <v>259</v>
      </c>
      <c r="Q318" t="s">
        <v>260</v>
      </c>
      <c r="R318" t="s">
        <v>261</v>
      </c>
      <c r="T318">
        <v>3.1</v>
      </c>
      <c r="V318" t="s">
        <v>454</v>
      </c>
      <c r="W318" t="s">
        <v>366</v>
      </c>
      <c r="X318">
        <v>0</v>
      </c>
      <c r="Z318" s="155">
        <v>36617</v>
      </c>
      <c r="AA318">
        <v>0</v>
      </c>
    </row>
    <row r="319" spans="1:27" x14ac:dyDescent="0.25">
      <c r="A319">
        <v>228</v>
      </c>
      <c r="B319" t="s">
        <v>250</v>
      </c>
      <c r="C319" t="s">
        <v>251</v>
      </c>
      <c r="D319" t="s">
        <v>252</v>
      </c>
      <c r="E319" t="s">
        <v>293</v>
      </c>
      <c r="F319">
        <v>50000</v>
      </c>
      <c r="G319" t="s">
        <v>281</v>
      </c>
      <c r="H319" t="s">
        <v>282</v>
      </c>
      <c r="I319">
        <v>210</v>
      </c>
      <c r="J319">
        <v>0</v>
      </c>
      <c r="K319">
        <v>129</v>
      </c>
      <c r="L319" t="s">
        <v>256</v>
      </c>
      <c r="M319">
        <v>1</v>
      </c>
      <c r="N319" s="154">
        <v>1.3100000000000001E-2</v>
      </c>
      <c r="O319" t="s">
        <v>258</v>
      </c>
      <c r="P319" t="s">
        <v>268</v>
      </c>
      <c r="Q319" t="s">
        <v>252</v>
      </c>
      <c r="R319" t="s">
        <v>269</v>
      </c>
      <c r="V319" t="s">
        <v>459</v>
      </c>
      <c r="W319" t="s">
        <v>264</v>
      </c>
      <c r="X319">
        <v>0</v>
      </c>
      <c r="Z319" s="155">
        <v>36617</v>
      </c>
      <c r="AA319">
        <v>0</v>
      </c>
    </row>
    <row r="320" spans="1:27" x14ac:dyDescent="0.25">
      <c r="A320">
        <v>228</v>
      </c>
      <c r="B320" t="s">
        <v>250</v>
      </c>
      <c r="C320" t="s">
        <v>251</v>
      </c>
      <c r="D320" t="s">
        <v>252</v>
      </c>
      <c r="E320" t="s">
        <v>293</v>
      </c>
      <c r="G320" t="s">
        <v>471</v>
      </c>
      <c r="H320" t="s">
        <v>472</v>
      </c>
      <c r="I320">
        <v>239</v>
      </c>
      <c r="J320">
        <v>0</v>
      </c>
      <c r="K320">
        <v>129</v>
      </c>
      <c r="L320" t="s">
        <v>256</v>
      </c>
      <c r="M320">
        <v>1</v>
      </c>
      <c r="N320" s="154">
        <v>5.9999999999999995E-4</v>
      </c>
      <c r="O320" t="s">
        <v>258</v>
      </c>
      <c r="P320" t="s">
        <v>259</v>
      </c>
      <c r="Q320" t="s">
        <v>260</v>
      </c>
      <c r="R320" t="s">
        <v>261</v>
      </c>
      <c r="T320">
        <v>3.1</v>
      </c>
      <c r="V320" t="s">
        <v>454</v>
      </c>
      <c r="W320" t="s">
        <v>366</v>
      </c>
      <c r="X320">
        <v>0</v>
      </c>
      <c r="Z320" s="155">
        <v>36617</v>
      </c>
      <c r="AA320">
        <v>0</v>
      </c>
    </row>
    <row r="321" spans="1:27" x14ac:dyDescent="0.25">
      <c r="A321">
        <v>228</v>
      </c>
      <c r="B321" t="s">
        <v>250</v>
      </c>
      <c r="C321" t="s">
        <v>251</v>
      </c>
      <c r="D321" t="s">
        <v>252</v>
      </c>
      <c r="E321" t="s">
        <v>293</v>
      </c>
      <c r="F321">
        <v>7439921</v>
      </c>
      <c r="G321" t="s">
        <v>327</v>
      </c>
      <c r="H321" t="s">
        <v>328</v>
      </c>
      <c r="I321">
        <v>250</v>
      </c>
      <c r="J321">
        <v>0</v>
      </c>
      <c r="K321">
        <v>129</v>
      </c>
      <c r="L321" t="s">
        <v>256</v>
      </c>
      <c r="M321">
        <v>1</v>
      </c>
      <c r="N321" s="154">
        <v>8.0999999999999996E-3</v>
      </c>
      <c r="O321" t="s">
        <v>258</v>
      </c>
      <c r="P321" t="s">
        <v>268</v>
      </c>
      <c r="Q321" t="s">
        <v>252</v>
      </c>
      <c r="R321" t="s">
        <v>269</v>
      </c>
      <c r="T321">
        <v>3.1</v>
      </c>
      <c r="V321" t="s">
        <v>454</v>
      </c>
      <c r="W321" t="s">
        <v>366</v>
      </c>
      <c r="X321">
        <v>0</v>
      </c>
      <c r="Z321" s="155">
        <v>36617</v>
      </c>
      <c r="AA321">
        <v>0</v>
      </c>
    </row>
    <row r="322" spans="1:27" x14ac:dyDescent="0.25">
      <c r="A322">
        <v>228</v>
      </c>
      <c r="B322" t="s">
        <v>250</v>
      </c>
      <c r="C322" t="s">
        <v>251</v>
      </c>
      <c r="D322" t="s">
        <v>252</v>
      </c>
      <c r="E322" t="s">
        <v>293</v>
      </c>
      <c r="G322" t="s">
        <v>473</v>
      </c>
      <c r="H322" t="s">
        <v>474</v>
      </c>
      <c r="I322">
        <v>255</v>
      </c>
      <c r="J322">
        <v>0</v>
      </c>
      <c r="K322">
        <v>129</v>
      </c>
      <c r="L322" t="s">
        <v>256</v>
      </c>
      <c r="M322">
        <v>1</v>
      </c>
      <c r="N322" s="154">
        <v>2.3000000000000001E-4</v>
      </c>
      <c r="O322" t="s">
        <v>258</v>
      </c>
      <c r="P322" t="s">
        <v>259</v>
      </c>
      <c r="Q322" t="s">
        <v>260</v>
      </c>
      <c r="R322" t="s">
        <v>261</v>
      </c>
      <c r="T322">
        <v>3.1</v>
      </c>
      <c r="V322" t="s">
        <v>454</v>
      </c>
      <c r="W322" t="s">
        <v>366</v>
      </c>
      <c r="X322">
        <v>0</v>
      </c>
      <c r="Z322" s="155">
        <v>36617</v>
      </c>
      <c r="AA322">
        <v>0</v>
      </c>
    </row>
    <row r="323" spans="1:27" x14ac:dyDescent="0.25">
      <c r="A323">
        <v>228</v>
      </c>
      <c r="B323" t="s">
        <v>250</v>
      </c>
      <c r="C323" t="s">
        <v>251</v>
      </c>
      <c r="D323" t="s">
        <v>252</v>
      </c>
      <c r="E323" t="s">
        <v>293</v>
      </c>
      <c r="F323">
        <v>7439965</v>
      </c>
      <c r="G323" t="s">
        <v>329</v>
      </c>
      <c r="H323" t="s">
        <v>330</v>
      </c>
      <c r="I323">
        <v>257</v>
      </c>
      <c r="J323">
        <v>0</v>
      </c>
      <c r="K323">
        <v>129</v>
      </c>
      <c r="L323" t="s">
        <v>256</v>
      </c>
      <c r="M323">
        <v>1</v>
      </c>
      <c r="N323" s="154">
        <v>3.4000000000000002E-4</v>
      </c>
      <c r="O323" t="s">
        <v>258</v>
      </c>
      <c r="P323" t="s">
        <v>259</v>
      </c>
      <c r="Q323" t="s">
        <v>260</v>
      </c>
      <c r="R323" t="s">
        <v>261</v>
      </c>
      <c r="T323">
        <v>3.1</v>
      </c>
      <c r="V323" t="s">
        <v>454</v>
      </c>
      <c r="W323" t="s">
        <v>366</v>
      </c>
      <c r="X323">
        <v>0</v>
      </c>
      <c r="Z323" s="155">
        <v>36617</v>
      </c>
      <c r="AA323">
        <v>0</v>
      </c>
    </row>
    <row r="324" spans="1:27" x14ac:dyDescent="0.25">
      <c r="A324">
        <v>228</v>
      </c>
      <c r="B324" t="s">
        <v>250</v>
      </c>
      <c r="C324" t="s">
        <v>251</v>
      </c>
      <c r="D324" t="s">
        <v>252</v>
      </c>
      <c r="E324" t="s">
        <v>293</v>
      </c>
      <c r="F324">
        <v>7439976</v>
      </c>
      <c r="G324" t="s">
        <v>331</v>
      </c>
      <c r="H324" t="s">
        <v>332</v>
      </c>
      <c r="I324">
        <v>260</v>
      </c>
      <c r="J324">
        <v>0</v>
      </c>
      <c r="K324">
        <v>129</v>
      </c>
      <c r="L324" t="s">
        <v>256</v>
      </c>
      <c r="M324">
        <v>1</v>
      </c>
      <c r="N324" s="154">
        <v>9.0999999999999997E-7</v>
      </c>
      <c r="O324" t="s">
        <v>258</v>
      </c>
      <c r="P324" t="s">
        <v>259</v>
      </c>
      <c r="Q324" t="s">
        <v>260</v>
      </c>
      <c r="R324" t="s">
        <v>261</v>
      </c>
      <c r="T324">
        <v>3.1</v>
      </c>
      <c r="V324" t="s">
        <v>454</v>
      </c>
      <c r="W324" t="s">
        <v>366</v>
      </c>
      <c r="X324">
        <v>0</v>
      </c>
      <c r="Z324" s="155">
        <v>36617</v>
      </c>
      <c r="AA324">
        <v>0</v>
      </c>
    </row>
    <row r="325" spans="1:27" x14ac:dyDescent="0.25">
      <c r="A325">
        <v>228</v>
      </c>
      <c r="B325" t="s">
        <v>250</v>
      </c>
      <c r="C325" t="s">
        <v>251</v>
      </c>
      <c r="D325" t="s">
        <v>252</v>
      </c>
      <c r="E325" t="s">
        <v>293</v>
      </c>
      <c r="G325" t="s">
        <v>475</v>
      </c>
      <c r="H325" t="s">
        <v>476</v>
      </c>
      <c r="I325">
        <v>287</v>
      </c>
      <c r="J325">
        <v>0</v>
      </c>
      <c r="K325">
        <v>129</v>
      </c>
      <c r="L325" t="s">
        <v>256</v>
      </c>
      <c r="M325">
        <v>1</v>
      </c>
      <c r="N325" s="154">
        <v>8.3999999999999992E-6</v>
      </c>
      <c r="O325" t="s">
        <v>258</v>
      </c>
      <c r="P325" t="s">
        <v>259</v>
      </c>
      <c r="Q325" t="s">
        <v>260</v>
      </c>
      <c r="R325" t="s">
        <v>261</v>
      </c>
      <c r="T325">
        <v>3.1</v>
      </c>
      <c r="V325" t="s">
        <v>454</v>
      </c>
      <c r="W325" t="s">
        <v>366</v>
      </c>
      <c r="X325">
        <v>0</v>
      </c>
      <c r="Z325" s="155">
        <v>36617</v>
      </c>
      <c r="AA325">
        <v>0</v>
      </c>
    </row>
    <row r="326" spans="1:27" x14ac:dyDescent="0.25">
      <c r="A326">
        <v>228</v>
      </c>
      <c r="B326" t="s">
        <v>250</v>
      </c>
      <c r="C326" t="s">
        <v>251</v>
      </c>
      <c r="D326" t="s">
        <v>252</v>
      </c>
      <c r="E326" t="s">
        <v>293</v>
      </c>
      <c r="F326">
        <v>7440020</v>
      </c>
      <c r="G326" t="s">
        <v>333</v>
      </c>
      <c r="H326" t="s">
        <v>334</v>
      </c>
      <c r="I326">
        <v>296</v>
      </c>
      <c r="J326">
        <v>0</v>
      </c>
      <c r="K326">
        <v>129</v>
      </c>
      <c r="L326" t="s">
        <v>256</v>
      </c>
      <c r="M326">
        <v>1</v>
      </c>
      <c r="N326" s="154">
        <v>1.1999999999999999E-3</v>
      </c>
      <c r="O326" t="s">
        <v>258</v>
      </c>
      <c r="P326" t="s">
        <v>259</v>
      </c>
      <c r="Q326" t="s">
        <v>260</v>
      </c>
      <c r="R326" t="s">
        <v>261</v>
      </c>
      <c r="T326">
        <v>3.1</v>
      </c>
      <c r="V326" t="s">
        <v>454</v>
      </c>
      <c r="W326" t="s">
        <v>366</v>
      </c>
      <c r="X326">
        <v>0</v>
      </c>
      <c r="Z326" s="155">
        <v>36617</v>
      </c>
      <c r="AA326">
        <v>0</v>
      </c>
    </row>
    <row r="327" spans="1:27" x14ac:dyDescent="0.25">
      <c r="A327">
        <v>228</v>
      </c>
      <c r="B327" t="s">
        <v>250</v>
      </c>
      <c r="C327" t="s">
        <v>251</v>
      </c>
      <c r="D327" t="s">
        <v>252</v>
      </c>
      <c r="E327" t="s">
        <v>293</v>
      </c>
      <c r="F327" t="s">
        <v>287</v>
      </c>
      <c r="H327" t="s">
        <v>288</v>
      </c>
      <c r="I327">
        <v>303</v>
      </c>
      <c r="J327">
        <v>0</v>
      </c>
      <c r="K327">
        <v>129</v>
      </c>
      <c r="L327" t="s">
        <v>256</v>
      </c>
      <c r="M327">
        <v>1</v>
      </c>
      <c r="N327" s="154">
        <v>97.7</v>
      </c>
      <c r="O327" t="s">
        <v>258</v>
      </c>
      <c r="P327" t="s">
        <v>268</v>
      </c>
      <c r="Q327" t="s">
        <v>252</v>
      </c>
      <c r="R327" t="s">
        <v>269</v>
      </c>
      <c r="T327">
        <v>3.1</v>
      </c>
      <c r="V327" t="s">
        <v>454</v>
      </c>
      <c r="W327" t="s">
        <v>299</v>
      </c>
      <c r="X327">
        <v>0</v>
      </c>
      <c r="Z327" s="155">
        <v>36617</v>
      </c>
      <c r="AA327">
        <v>0</v>
      </c>
    </row>
    <row r="328" spans="1:27" x14ac:dyDescent="0.25">
      <c r="A328">
        <v>228</v>
      </c>
      <c r="B328" t="s">
        <v>250</v>
      </c>
      <c r="C328" t="s">
        <v>251</v>
      </c>
      <c r="D328" t="s">
        <v>252</v>
      </c>
      <c r="E328" t="s">
        <v>293</v>
      </c>
      <c r="F328" t="s">
        <v>287</v>
      </c>
      <c r="H328" t="s">
        <v>288</v>
      </c>
      <c r="I328">
        <v>303</v>
      </c>
      <c r="J328">
        <v>28</v>
      </c>
      <c r="K328">
        <v>145</v>
      </c>
      <c r="L328" t="s">
        <v>324</v>
      </c>
      <c r="M328">
        <v>1</v>
      </c>
      <c r="N328" s="154">
        <v>40.6</v>
      </c>
      <c r="O328" t="s">
        <v>258</v>
      </c>
      <c r="P328" t="s">
        <v>268</v>
      </c>
      <c r="Q328" t="s">
        <v>252</v>
      </c>
      <c r="R328" t="s">
        <v>269</v>
      </c>
      <c r="T328">
        <v>3.1</v>
      </c>
      <c r="U328" t="s">
        <v>466</v>
      </c>
      <c r="V328" t="s">
        <v>454</v>
      </c>
      <c r="W328" t="s">
        <v>366</v>
      </c>
      <c r="X328">
        <v>0</v>
      </c>
      <c r="Z328" s="155">
        <v>36617</v>
      </c>
      <c r="AA328">
        <v>0</v>
      </c>
    </row>
    <row r="329" spans="1:27" x14ac:dyDescent="0.25">
      <c r="A329">
        <v>228</v>
      </c>
      <c r="B329" t="s">
        <v>250</v>
      </c>
      <c r="C329" t="s">
        <v>251</v>
      </c>
      <c r="D329" t="s">
        <v>252</v>
      </c>
      <c r="E329" t="s">
        <v>293</v>
      </c>
      <c r="F329">
        <v>7723140</v>
      </c>
      <c r="G329" t="s">
        <v>477</v>
      </c>
      <c r="H329" t="s">
        <v>478</v>
      </c>
      <c r="I329">
        <v>328</v>
      </c>
      <c r="J329">
        <v>0</v>
      </c>
      <c r="K329">
        <v>129</v>
      </c>
      <c r="L329" t="s">
        <v>256</v>
      </c>
      <c r="M329">
        <v>1</v>
      </c>
      <c r="N329" s="154">
        <v>2.9999999999999997E-4</v>
      </c>
      <c r="O329" t="s">
        <v>258</v>
      </c>
      <c r="P329" t="s">
        <v>259</v>
      </c>
      <c r="Q329" t="s">
        <v>260</v>
      </c>
      <c r="R329" t="s">
        <v>261</v>
      </c>
      <c r="T329">
        <v>3.1</v>
      </c>
      <c r="V329" t="s">
        <v>454</v>
      </c>
      <c r="W329" t="s">
        <v>366</v>
      </c>
      <c r="X329">
        <v>0</v>
      </c>
      <c r="Z329" s="155">
        <v>36617</v>
      </c>
      <c r="AA329">
        <v>0</v>
      </c>
    </row>
    <row r="330" spans="1:27" x14ac:dyDescent="0.25">
      <c r="A330">
        <v>228</v>
      </c>
      <c r="B330" t="s">
        <v>250</v>
      </c>
      <c r="C330" t="s">
        <v>251</v>
      </c>
      <c r="D330" t="s">
        <v>252</v>
      </c>
      <c r="E330" t="s">
        <v>293</v>
      </c>
      <c r="F330" t="s">
        <v>337</v>
      </c>
      <c r="H330" t="s">
        <v>338</v>
      </c>
      <c r="I330">
        <v>330</v>
      </c>
      <c r="J330">
        <v>0</v>
      </c>
      <c r="K330">
        <v>129</v>
      </c>
      <c r="L330" t="s">
        <v>256</v>
      </c>
      <c r="M330">
        <v>1</v>
      </c>
      <c r="N330" s="154">
        <v>3.22</v>
      </c>
      <c r="O330" t="s">
        <v>258</v>
      </c>
      <c r="P330" t="s">
        <v>268</v>
      </c>
      <c r="Q330" t="s">
        <v>252</v>
      </c>
      <c r="R330" t="s">
        <v>269</v>
      </c>
      <c r="T330">
        <v>3.1</v>
      </c>
      <c r="U330" t="s">
        <v>479</v>
      </c>
      <c r="V330" t="s">
        <v>480</v>
      </c>
      <c r="W330" t="s">
        <v>366</v>
      </c>
      <c r="X330">
        <v>0</v>
      </c>
      <c r="Z330" s="155">
        <v>36617</v>
      </c>
      <c r="AA330">
        <v>0</v>
      </c>
    </row>
    <row r="331" spans="1:27" x14ac:dyDescent="0.25">
      <c r="A331">
        <v>228</v>
      </c>
      <c r="B331" t="s">
        <v>250</v>
      </c>
      <c r="C331" t="s">
        <v>251</v>
      </c>
      <c r="D331" t="s">
        <v>252</v>
      </c>
      <c r="E331" t="s">
        <v>293</v>
      </c>
      <c r="F331" t="s">
        <v>339</v>
      </c>
      <c r="H331" t="s">
        <v>340</v>
      </c>
      <c r="I331">
        <v>336</v>
      </c>
      <c r="J331">
        <v>0</v>
      </c>
      <c r="K331">
        <v>129</v>
      </c>
      <c r="L331" t="s">
        <v>256</v>
      </c>
      <c r="M331">
        <v>1</v>
      </c>
      <c r="N331" s="154">
        <v>8.5399999999999991</v>
      </c>
      <c r="O331" t="s">
        <v>258</v>
      </c>
      <c r="P331" t="s">
        <v>268</v>
      </c>
      <c r="Q331" t="s">
        <v>252</v>
      </c>
      <c r="R331" t="s">
        <v>269</v>
      </c>
      <c r="T331">
        <v>3.1</v>
      </c>
      <c r="V331" t="s">
        <v>454</v>
      </c>
      <c r="W331" t="s">
        <v>366</v>
      </c>
      <c r="X331">
        <v>0</v>
      </c>
      <c r="Z331" s="155">
        <v>36617</v>
      </c>
      <c r="AA331">
        <v>0</v>
      </c>
    </row>
    <row r="332" spans="1:27" x14ac:dyDescent="0.25">
      <c r="A332">
        <v>228</v>
      </c>
      <c r="B332" t="s">
        <v>250</v>
      </c>
      <c r="C332" t="s">
        <v>251</v>
      </c>
      <c r="D332" t="s">
        <v>252</v>
      </c>
      <c r="E332" t="s">
        <v>293</v>
      </c>
      <c r="F332" t="s">
        <v>341</v>
      </c>
      <c r="H332" t="s">
        <v>342</v>
      </c>
      <c r="I332">
        <v>338</v>
      </c>
      <c r="J332">
        <v>0</v>
      </c>
      <c r="K332">
        <v>129</v>
      </c>
      <c r="L332" t="s">
        <v>256</v>
      </c>
      <c r="M332">
        <v>1</v>
      </c>
      <c r="N332" s="154">
        <v>5.32</v>
      </c>
      <c r="O332" t="s">
        <v>258</v>
      </c>
      <c r="P332" t="s">
        <v>268</v>
      </c>
      <c r="Q332" t="s">
        <v>252</v>
      </c>
      <c r="R332" t="s">
        <v>269</v>
      </c>
      <c r="T332">
        <v>3.1</v>
      </c>
      <c r="V332" t="s">
        <v>454</v>
      </c>
      <c r="W332" t="s">
        <v>366</v>
      </c>
      <c r="X332">
        <v>0</v>
      </c>
      <c r="Z332" s="155">
        <v>36617</v>
      </c>
      <c r="AA332">
        <v>0</v>
      </c>
    </row>
    <row r="333" spans="1:27" x14ac:dyDescent="0.25">
      <c r="A333">
        <v>228</v>
      </c>
      <c r="B333" t="s">
        <v>250</v>
      </c>
      <c r="C333" t="s">
        <v>251</v>
      </c>
      <c r="D333" t="s">
        <v>252</v>
      </c>
      <c r="E333" t="s">
        <v>293</v>
      </c>
      <c r="F333" t="s">
        <v>341</v>
      </c>
      <c r="H333" t="s">
        <v>342</v>
      </c>
      <c r="I333">
        <v>338</v>
      </c>
      <c r="J333">
        <v>28</v>
      </c>
      <c r="K333">
        <v>145</v>
      </c>
      <c r="L333" t="s">
        <v>324</v>
      </c>
      <c r="M333">
        <v>1</v>
      </c>
      <c r="N333" s="154">
        <v>5.21</v>
      </c>
      <c r="O333" t="s">
        <v>258</v>
      </c>
      <c r="P333" t="s">
        <v>268</v>
      </c>
      <c r="Q333" t="s">
        <v>252</v>
      </c>
      <c r="R333" t="s">
        <v>269</v>
      </c>
      <c r="T333">
        <v>3.1</v>
      </c>
      <c r="U333" t="s">
        <v>481</v>
      </c>
      <c r="V333" t="s">
        <v>454</v>
      </c>
      <c r="W333" t="s">
        <v>366</v>
      </c>
      <c r="X333">
        <v>0</v>
      </c>
      <c r="Z333" s="155">
        <v>36617</v>
      </c>
      <c r="AA333">
        <v>0</v>
      </c>
    </row>
    <row r="334" spans="1:27" x14ac:dyDescent="0.25">
      <c r="A334">
        <v>228</v>
      </c>
      <c r="B334" t="s">
        <v>250</v>
      </c>
      <c r="C334" t="s">
        <v>251</v>
      </c>
      <c r="D334" t="s">
        <v>252</v>
      </c>
      <c r="E334" t="s">
        <v>293</v>
      </c>
      <c r="F334" t="s">
        <v>345</v>
      </c>
      <c r="H334" t="s">
        <v>346</v>
      </c>
      <c r="I334">
        <v>339</v>
      </c>
      <c r="J334">
        <v>0</v>
      </c>
      <c r="K334">
        <v>129</v>
      </c>
      <c r="L334" t="s">
        <v>256</v>
      </c>
      <c r="M334">
        <v>1</v>
      </c>
      <c r="N334" s="154">
        <v>8.5399999999999991</v>
      </c>
      <c r="O334" t="s">
        <v>258</v>
      </c>
      <c r="P334" t="s">
        <v>268</v>
      </c>
      <c r="Q334" t="s">
        <v>252</v>
      </c>
      <c r="R334" t="s">
        <v>269</v>
      </c>
      <c r="T334">
        <v>3.1</v>
      </c>
      <c r="V334" t="s">
        <v>454</v>
      </c>
      <c r="W334" t="s">
        <v>366</v>
      </c>
      <c r="X334">
        <v>0</v>
      </c>
      <c r="Z334" s="155">
        <v>36617</v>
      </c>
      <c r="AA334">
        <v>0</v>
      </c>
    </row>
    <row r="335" spans="1:27" x14ac:dyDescent="0.25">
      <c r="A335">
        <v>228</v>
      </c>
      <c r="B335" t="s">
        <v>250</v>
      </c>
      <c r="C335" t="s">
        <v>251</v>
      </c>
      <c r="D335" t="s">
        <v>252</v>
      </c>
      <c r="E335" t="s">
        <v>293</v>
      </c>
      <c r="G335" s="155">
        <v>2023695</v>
      </c>
      <c r="H335" t="s">
        <v>482</v>
      </c>
      <c r="I335">
        <v>349</v>
      </c>
      <c r="J335">
        <v>0</v>
      </c>
      <c r="K335">
        <v>129</v>
      </c>
      <c r="L335" t="s">
        <v>256</v>
      </c>
      <c r="M335">
        <v>1</v>
      </c>
      <c r="N335" s="154">
        <v>4.2999999999999999E-4</v>
      </c>
      <c r="O335" t="s">
        <v>258</v>
      </c>
      <c r="P335" t="s">
        <v>259</v>
      </c>
      <c r="Q335" t="s">
        <v>260</v>
      </c>
      <c r="R335" t="s">
        <v>261</v>
      </c>
      <c r="T335">
        <v>3.1</v>
      </c>
      <c r="V335" t="s">
        <v>454</v>
      </c>
      <c r="W335" t="s">
        <v>366</v>
      </c>
      <c r="X335">
        <v>0</v>
      </c>
      <c r="Z335" s="155">
        <v>36617</v>
      </c>
      <c r="AA335">
        <v>0</v>
      </c>
    </row>
    <row r="336" spans="1:27" x14ac:dyDescent="0.25">
      <c r="A336">
        <v>228</v>
      </c>
      <c r="B336" t="s">
        <v>250</v>
      </c>
      <c r="C336" t="s">
        <v>251</v>
      </c>
      <c r="D336" t="s">
        <v>252</v>
      </c>
      <c r="E336" t="s">
        <v>293</v>
      </c>
      <c r="F336">
        <v>7782492</v>
      </c>
      <c r="G336" t="s">
        <v>356</v>
      </c>
      <c r="H336" t="s">
        <v>357</v>
      </c>
      <c r="I336">
        <v>370</v>
      </c>
      <c r="J336">
        <v>0</v>
      </c>
      <c r="K336">
        <v>129</v>
      </c>
      <c r="L336" t="s">
        <v>256</v>
      </c>
      <c r="M336">
        <v>1</v>
      </c>
      <c r="N336" s="154">
        <v>5.3000000000000001E-6</v>
      </c>
      <c r="O336" t="s">
        <v>258</v>
      </c>
      <c r="P336" t="s">
        <v>259</v>
      </c>
      <c r="Q336" t="s">
        <v>260</v>
      </c>
      <c r="R336" t="s">
        <v>261</v>
      </c>
      <c r="T336">
        <v>3.1</v>
      </c>
      <c r="V336" t="s">
        <v>454</v>
      </c>
      <c r="W336" t="s">
        <v>366</v>
      </c>
      <c r="X336">
        <v>0</v>
      </c>
      <c r="Z336" s="155">
        <v>36617</v>
      </c>
      <c r="AA336">
        <v>0</v>
      </c>
    </row>
    <row r="337" spans="1:27" x14ac:dyDescent="0.25">
      <c r="A337">
        <v>228</v>
      </c>
      <c r="B337" t="s">
        <v>250</v>
      </c>
      <c r="C337" t="s">
        <v>251</v>
      </c>
      <c r="D337" t="s">
        <v>252</v>
      </c>
      <c r="E337" t="s">
        <v>293</v>
      </c>
      <c r="G337" t="s">
        <v>483</v>
      </c>
      <c r="H337" t="s">
        <v>484</v>
      </c>
      <c r="I337">
        <v>371</v>
      </c>
      <c r="J337">
        <v>0</v>
      </c>
      <c r="K337">
        <v>129</v>
      </c>
      <c r="L337" t="s">
        <v>256</v>
      </c>
      <c r="M337">
        <v>1</v>
      </c>
      <c r="N337" s="154">
        <v>1.2999999999999999E-3</v>
      </c>
      <c r="O337" t="s">
        <v>258</v>
      </c>
      <c r="P337" t="s">
        <v>259</v>
      </c>
      <c r="Q337" t="s">
        <v>260</v>
      </c>
      <c r="R337" t="s">
        <v>261</v>
      </c>
      <c r="T337">
        <v>3.1</v>
      </c>
      <c r="V337" t="s">
        <v>454</v>
      </c>
      <c r="W337" t="s">
        <v>366</v>
      </c>
      <c r="X337">
        <v>0</v>
      </c>
      <c r="Z337" s="155">
        <v>36617</v>
      </c>
      <c r="AA337">
        <v>0</v>
      </c>
    </row>
    <row r="338" spans="1:27" x14ac:dyDescent="0.25">
      <c r="A338">
        <v>228</v>
      </c>
      <c r="B338" t="s">
        <v>250</v>
      </c>
      <c r="C338" t="s">
        <v>251</v>
      </c>
      <c r="D338" t="s">
        <v>252</v>
      </c>
      <c r="E338" t="s">
        <v>293</v>
      </c>
      <c r="G338" t="s">
        <v>485</v>
      </c>
      <c r="H338" t="s">
        <v>486</v>
      </c>
      <c r="I338">
        <v>374</v>
      </c>
      <c r="J338">
        <v>0</v>
      </c>
      <c r="K338">
        <v>129</v>
      </c>
      <c r="L338" t="s">
        <v>256</v>
      </c>
      <c r="M338">
        <v>1</v>
      </c>
      <c r="N338" s="154">
        <v>1.4E-3</v>
      </c>
      <c r="O338" t="s">
        <v>258</v>
      </c>
      <c r="P338" t="s">
        <v>259</v>
      </c>
      <c r="Q338" t="s">
        <v>260</v>
      </c>
      <c r="R338" t="s">
        <v>261</v>
      </c>
      <c r="T338">
        <v>3.1</v>
      </c>
      <c r="V338" t="s">
        <v>454</v>
      </c>
      <c r="W338" t="s">
        <v>366</v>
      </c>
      <c r="X338">
        <v>0</v>
      </c>
      <c r="Z338" s="155">
        <v>36617</v>
      </c>
      <c r="AA338">
        <v>0</v>
      </c>
    </row>
    <row r="339" spans="1:27" x14ac:dyDescent="0.25">
      <c r="A339">
        <v>228</v>
      </c>
      <c r="B339" t="s">
        <v>250</v>
      </c>
      <c r="C339" t="s">
        <v>251</v>
      </c>
      <c r="D339" t="s">
        <v>252</v>
      </c>
      <c r="E339" t="s">
        <v>293</v>
      </c>
      <c r="H339" t="s">
        <v>369</v>
      </c>
      <c r="I339">
        <v>381</v>
      </c>
      <c r="J339">
        <v>0</v>
      </c>
      <c r="K339">
        <v>129</v>
      </c>
      <c r="L339" t="s">
        <v>256</v>
      </c>
      <c r="M339">
        <v>1</v>
      </c>
      <c r="N339" t="s">
        <v>58</v>
      </c>
      <c r="O339" t="s">
        <v>258</v>
      </c>
      <c r="P339" t="s">
        <v>268</v>
      </c>
      <c r="Q339" t="s">
        <v>252</v>
      </c>
      <c r="R339" t="s">
        <v>269</v>
      </c>
      <c r="S339" t="s">
        <v>487</v>
      </c>
      <c r="T339">
        <v>3.1</v>
      </c>
      <c r="U339" t="s">
        <v>488</v>
      </c>
      <c r="V339" t="s">
        <v>454</v>
      </c>
      <c r="W339" t="s">
        <v>292</v>
      </c>
      <c r="X339">
        <v>0</v>
      </c>
      <c r="Z339" s="155">
        <v>36617</v>
      </c>
      <c r="AA339">
        <v>0</v>
      </c>
    </row>
    <row r="340" spans="1:27" x14ac:dyDescent="0.25">
      <c r="A340">
        <v>228</v>
      </c>
      <c r="B340" t="s">
        <v>250</v>
      </c>
      <c r="C340" t="s">
        <v>251</v>
      </c>
      <c r="D340" t="s">
        <v>252</v>
      </c>
      <c r="E340" t="s">
        <v>293</v>
      </c>
      <c r="G340" t="s">
        <v>489</v>
      </c>
      <c r="H340" t="s">
        <v>490</v>
      </c>
      <c r="I340">
        <v>395</v>
      </c>
      <c r="J340">
        <v>0</v>
      </c>
      <c r="K340">
        <v>129</v>
      </c>
      <c r="L340" t="s">
        <v>256</v>
      </c>
      <c r="M340">
        <v>1</v>
      </c>
      <c r="N340" s="154">
        <v>8.1000000000000004E-5</v>
      </c>
      <c r="O340" t="s">
        <v>258</v>
      </c>
      <c r="P340" t="s">
        <v>259</v>
      </c>
      <c r="Q340" t="s">
        <v>260</v>
      </c>
      <c r="R340" t="s">
        <v>261</v>
      </c>
      <c r="T340">
        <v>3.1</v>
      </c>
      <c r="V340" t="s">
        <v>454</v>
      </c>
      <c r="W340" t="s">
        <v>366</v>
      </c>
      <c r="X340">
        <v>0</v>
      </c>
      <c r="Z340" s="155">
        <v>36617</v>
      </c>
      <c r="AA340">
        <v>0</v>
      </c>
    </row>
    <row r="341" spans="1:27" x14ac:dyDescent="0.25">
      <c r="A341">
        <v>228</v>
      </c>
      <c r="B341" t="s">
        <v>250</v>
      </c>
      <c r="C341" t="s">
        <v>251</v>
      </c>
      <c r="D341" t="s">
        <v>252</v>
      </c>
      <c r="E341" t="s">
        <v>293</v>
      </c>
      <c r="H341" t="s">
        <v>363</v>
      </c>
      <c r="I341">
        <v>399</v>
      </c>
      <c r="J341">
        <v>0</v>
      </c>
      <c r="K341">
        <v>129</v>
      </c>
      <c r="L341" t="s">
        <v>256</v>
      </c>
      <c r="M341">
        <v>1</v>
      </c>
      <c r="N341" s="154">
        <v>2.38</v>
      </c>
      <c r="O341" t="s">
        <v>258</v>
      </c>
      <c r="P341" t="s">
        <v>268</v>
      </c>
      <c r="Q341" t="s">
        <v>252</v>
      </c>
      <c r="R341" t="s">
        <v>269</v>
      </c>
      <c r="T341">
        <v>3.1</v>
      </c>
      <c r="U341" t="s">
        <v>491</v>
      </c>
      <c r="V341" t="s">
        <v>454</v>
      </c>
      <c r="W341" t="s">
        <v>271</v>
      </c>
      <c r="X341">
        <v>0</v>
      </c>
      <c r="Z341" s="155">
        <v>36617</v>
      </c>
      <c r="AA341">
        <v>0</v>
      </c>
    </row>
    <row r="342" spans="1:27" x14ac:dyDescent="0.25">
      <c r="A342">
        <v>228</v>
      </c>
      <c r="B342" t="s">
        <v>250</v>
      </c>
      <c r="C342" t="s">
        <v>251</v>
      </c>
      <c r="D342" t="s">
        <v>252</v>
      </c>
      <c r="E342" t="s">
        <v>293</v>
      </c>
      <c r="H342" t="s">
        <v>363</v>
      </c>
      <c r="I342">
        <v>399</v>
      </c>
      <c r="J342">
        <v>28</v>
      </c>
      <c r="K342">
        <v>145</v>
      </c>
      <c r="L342" t="s">
        <v>324</v>
      </c>
      <c r="M342">
        <v>1</v>
      </c>
      <c r="N342" s="154">
        <v>0.67200000000000004</v>
      </c>
      <c r="O342" t="s">
        <v>258</v>
      </c>
      <c r="P342" t="s">
        <v>268</v>
      </c>
      <c r="Q342" t="s">
        <v>252</v>
      </c>
      <c r="R342" t="s">
        <v>269</v>
      </c>
      <c r="T342">
        <v>3.1</v>
      </c>
      <c r="U342" t="s">
        <v>492</v>
      </c>
      <c r="V342" t="s">
        <v>454</v>
      </c>
      <c r="W342" t="s">
        <v>366</v>
      </c>
      <c r="X342">
        <v>0</v>
      </c>
      <c r="Z342" s="155">
        <v>36617</v>
      </c>
      <c r="AA342">
        <v>0</v>
      </c>
    </row>
    <row r="343" spans="1:27" x14ac:dyDescent="0.25">
      <c r="A343">
        <v>228</v>
      </c>
      <c r="B343" t="s">
        <v>250</v>
      </c>
      <c r="C343" t="s">
        <v>251</v>
      </c>
      <c r="D343" t="s">
        <v>252</v>
      </c>
      <c r="E343" t="s">
        <v>293</v>
      </c>
      <c r="G343" t="s">
        <v>493</v>
      </c>
      <c r="H343" t="s">
        <v>494</v>
      </c>
      <c r="I343">
        <v>413</v>
      </c>
      <c r="J343">
        <v>0</v>
      </c>
      <c r="K343">
        <v>129</v>
      </c>
      <c r="L343" t="s">
        <v>256</v>
      </c>
      <c r="M343">
        <v>1</v>
      </c>
      <c r="N343" s="154">
        <v>4.4000000000000002E-6</v>
      </c>
      <c r="O343" t="s">
        <v>258</v>
      </c>
      <c r="P343" t="s">
        <v>259</v>
      </c>
      <c r="Q343" t="s">
        <v>260</v>
      </c>
      <c r="R343" t="s">
        <v>261</v>
      </c>
      <c r="T343">
        <v>3.1</v>
      </c>
      <c r="V343" t="s">
        <v>454</v>
      </c>
      <c r="W343" t="s">
        <v>366</v>
      </c>
      <c r="X343">
        <v>0</v>
      </c>
      <c r="Z343" s="155">
        <v>36617</v>
      </c>
      <c r="AA343">
        <v>0</v>
      </c>
    </row>
    <row r="344" spans="1:27" x14ac:dyDescent="0.25">
      <c r="A344">
        <v>228</v>
      </c>
      <c r="B344" t="s">
        <v>250</v>
      </c>
      <c r="C344" t="s">
        <v>251</v>
      </c>
      <c r="D344" t="s">
        <v>252</v>
      </c>
      <c r="E344" t="s">
        <v>293</v>
      </c>
      <c r="G344" t="s">
        <v>495</v>
      </c>
      <c r="H344" t="s">
        <v>496</v>
      </c>
      <c r="I344">
        <v>419</v>
      </c>
      <c r="J344">
        <v>0</v>
      </c>
      <c r="K344">
        <v>129</v>
      </c>
      <c r="L344" t="s">
        <v>256</v>
      </c>
      <c r="M344">
        <v>1</v>
      </c>
      <c r="N344" s="154">
        <v>6.8000000000000005E-4</v>
      </c>
      <c r="O344" t="s">
        <v>258</v>
      </c>
      <c r="P344" t="s">
        <v>259</v>
      </c>
      <c r="Q344" t="s">
        <v>260</v>
      </c>
      <c r="R344" t="s">
        <v>261</v>
      </c>
      <c r="T344">
        <v>3.1</v>
      </c>
      <c r="V344" t="s">
        <v>454</v>
      </c>
      <c r="W344" t="s">
        <v>366</v>
      </c>
      <c r="X344">
        <v>0</v>
      </c>
      <c r="Z344" s="155">
        <v>36617</v>
      </c>
      <c r="AA344">
        <v>0</v>
      </c>
    </row>
    <row r="345" spans="1:27" x14ac:dyDescent="0.25">
      <c r="A345">
        <v>273</v>
      </c>
      <c r="B345" t="s">
        <v>250</v>
      </c>
      <c r="C345" t="s">
        <v>377</v>
      </c>
      <c r="D345" t="s">
        <v>252</v>
      </c>
      <c r="E345" t="s">
        <v>293</v>
      </c>
      <c r="F345" t="s">
        <v>265</v>
      </c>
      <c r="G345" t="s">
        <v>266</v>
      </c>
      <c r="H345" t="s">
        <v>267</v>
      </c>
      <c r="I345">
        <v>137</v>
      </c>
      <c r="J345">
        <v>0</v>
      </c>
      <c r="K345">
        <v>129</v>
      </c>
      <c r="L345" t="s">
        <v>256</v>
      </c>
      <c r="M345">
        <v>1</v>
      </c>
      <c r="N345" s="154">
        <v>6.72</v>
      </c>
      <c r="O345" t="s">
        <v>258</v>
      </c>
      <c r="P345" t="s">
        <v>268</v>
      </c>
      <c r="Q345" t="s">
        <v>252</v>
      </c>
      <c r="R345" t="s">
        <v>269</v>
      </c>
      <c r="T345">
        <v>3.1</v>
      </c>
      <c r="V345" t="s">
        <v>454</v>
      </c>
      <c r="W345" t="s">
        <v>271</v>
      </c>
      <c r="X345">
        <v>0</v>
      </c>
      <c r="Z345" s="155">
        <v>36617</v>
      </c>
      <c r="AA345">
        <v>0</v>
      </c>
    </row>
    <row r="346" spans="1:27" x14ac:dyDescent="0.25">
      <c r="A346">
        <v>273</v>
      </c>
      <c r="B346" t="s">
        <v>250</v>
      </c>
      <c r="C346" t="s">
        <v>377</v>
      </c>
      <c r="D346" t="s">
        <v>252</v>
      </c>
      <c r="E346" t="s">
        <v>293</v>
      </c>
      <c r="F346">
        <v>7439976</v>
      </c>
      <c r="G346" t="s">
        <v>331</v>
      </c>
      <c r="H346" t="s">
        <v>332</v>
      </c>
      <c r="I346">
        <v>260</v>
      </c>
      <c r="J346">
        <v>0</v>
      </c>
      <c r="K346">
        <v>129</v>
      </c>
      <c r="L346" t="s">
        <v>256</v>
      </c>
      <c r="M346">
        <v>1</v>
      </c>
      <c r="N346" s="154">
        <v>9.0439999999999997E-7</v>
      </c>
      <c r="O346" t="s">
        <v>258</v>
      </c>
      <c r="P346" t="s">
        <v>259</v>
      </c>
      <c r="Q346" t="s">
        <v>260</v>
      </c>
      <c r="R346" t="s">
        <v>261</v>
      </c>
      <c r="U346" t="s">
        <v>381</v>
      </c>
      <c r="V346" t="s">
        <v>419</v>
      </c>
      <c r="W346" t="s">
        <v>264</v>
      </c>
      <c r="X346">
        <v>0</v>
      </c>
      <c r="Z346" s="155">
        <v>36617</v>
      </c>
      <c r="AA346">
        <v>0</v>
      </c>
    </row>
    <row r="347" spans="1:27" x14ac:dyDescent="0.25">
      <c r="A347">
        <v>273</v>
      </c>
      <c r="B347" t="s">
        <v>250</v>
      </c>
      <c r="C347" t="s">
        <v>377</v>
      </c>
      <c r="D347" t="s">
        <v>252</v>
      </c>
      <c r="E347" t="s">
        <v>293</v>
      </c>
      <c r="F347" t="s">
        <v>287</v>
      </c>
      <c r="H347" t="s">
        <v>288</v>
      </c>
      <c r="I347">
        <v>303</v>
      </c>
      <c r="J347">
        <v>0</v>
      </c>
      <c r="K347">
        <v>129</v>
      </c>
      <c r="L347" t="s">
        <v>256</v>
      </c>
      <c r="M347">
        <v>1</v>
      </c>
      <c r="N347" s="154">
        <v>97.7</v>
      </c>
      <c r="O347" t="s">
        <v>258</v>
      </c>
      <c r="P347" t="s">
        <v>268</v>
      </c>
      <c r="Q347" t="s">
        <v>252</v>
      </c>
      <c r="R347" t="s">
        <v>269</v>
      </c>
      <c r="T347">
        <v>3.1</v>
      </c>
      <c r="V347" t="s">
        <v>454</v>
      </c>
      <c r="W347" t="s">
        <v>299</v>
      </c>
      <c r="X347">
        <v>0</v>
      </c>
      <c r="Z347" s="155">
        <v>36617</v>
      </c>
      <c r="AA347">
        <v>0</v>
      </c>
    </row>
    <row r="348" spans="1:27" x14ac:dyDescent="0.25">
      <c r="A348">
        <v>273</v>
      </c>
      <c r="B348" t="s">
        <v>250</v>
      </c>
      <c r="C348" t="s">
        <v>377</v>
      </c>
      <c r="D348" t="s">
        <v>252</v>
      </c>
      <c r="E348" t="s">
        <v>293</v>
      </c>
      <c r="F348" t="s">
        <v>339</v>
      </c>
      <c r="H348" t="s">
        <v>340</v>
      </c>
      <c r="I348">
        <v>336</v>
      </c>
      <c r="J348">
        <v>0</v>
      </c>
      <c r="K348">
        <v>129</v>
      </c>
      <c r="L348" t="s">
        <v>256</v>
      </c>
      <c r="M348">
        <v>1</v>
      </c>
      <c r="N348" s="154">
        <v>8.5399999999999991</v>
      </c>
      <c r="O348" t="s">
        <v>258</v>
      </c>
      <c r="P348" t="s">
        <v>268</v>
      </c>
      <c r="Q348" t="s">
        <v>252</v>
      </c>
      <c r="R348" t="s">
        <v>269</v>
      </c>
      <c r="T348">
        <v>3.1</v>
      </c>
      <c r="V348" t="s">
        <v>454</v>
      </c>
      <c r="W348" t="s">
        <v>366</v>
      </c>
      <c r="X348">
        <v>0</v>
      </c>
      <c r="Z348" s="155">
        <v>36617</v>
      </c>
      <c r="AA348">
        <v>0</v>
      </c>
    </row>
    <row r="349" spans="1:27" x14ac:dyDescent="0.25">
      <c r="A349">
        <v>273</v>
      </c>
      <c r="B349" t="s">
        <v>250</v>
      </c>
      <c r="C349" t="s">
        <v>377</v>
      </c>
      <c r="D349" t="s">
        <v>252</v>
      </c>
      <c r="E349" t="s">
        <v>293</v>
      </c>
      <c r="F349" t="s">
        <v>345</v>
      </c>
      <c r="H349" t="s">
        <v>346</v>
      </c>
      <c r="I349">
        <v>339</v>
      </c>
      <c r="J349">
        <v>0</v>
      </c>
      <c r="K349">
        <v>129</v>
      </c>
      <c r="L349" t="s">
        <v>256</v>
      </c>
      <c r="M349">
        <v>1</v>
      </c>
      <c r="N349" s="154">
        <v>8.5399999999999991</v>
      </c>
      <c r="O349" t="s">
        <v>258</v>
      </c>
      <c r="P349" t="s">
        <v>268</v>
      </c>
      <c r="Q349" t="s">
        <v>252</v>
      </c>
      <c r="R349" t="s">
        <v>269</v>
      </c>
      <c r="T349">
        <v>3.1</v>
      </c>
      <c r="V349" t="s">
        <v>454</v>
      </c>
      <c r="W349" t="s">
        <v>366</v>
      </c>
      <c r="X349">
        <v>0</v>
      </c>
      <c r="Z349" s="155">
        <v>36617</v>
      </c>
      <c r="AA349">
        <v>0</v>
      </c>
    </row>
    <row r="350" spans="1:27" x14ac:dyDescent="0.25">
      <c r="A350">
        <v>273</v>
      </c>
      <c r="B350" t="s">
        <v>250</v>
      </c>
      <c r="C350" t="s">
        <v>377</v>
      </c>
      <c r="D350" t="s">
        <v>252</v>
      </c>
      <c r="E350" t="s">
        <v>293</v>
      </c>
      <c r="H350" t="s">
        <v>369</v>
      </c>
      <c r="I350">
        <v>381</v>
      </c>
      <c r="J350">
        <v>0</v>
      </c>
      <c r="K350">
        <v>129</v>
      </c>
      <c r="L350" t="s">
        <v>256</v>
      </c>
      <c r="M350">
        <v>1</v>
      </c>
      <c r="N350" t="s">
        <v>58</v>
      </c>
      <c r="O350" t="s">
        <v>258</v>
      </c>
      <c r="P350" t="s">
        <v>268</v>
      </c>
      <c r="Q350" t="s">
        <v>252</v>
      </c>
      <c r="R350" t="s">
        <v>269</v>
      </c>
      <c r="S350" t="s">
        <v>487</v>
      </c>
      <c r="T350">
        <v>3.1</v>
      </c>
      <c r="U350" t="s">
        <v>497</v>
      </c>
      <c r="V350" t="s">
        <v>454</v>
      </c>
      <c r="W350" t="s">
        <v>292</v>
      </c>
      <c r="X350">
        <v>0</v>
      </c>
      <c r="Z350" s="155">
        <v>36617</v>
      </c>
      <c r="AA350">
        <v>0</v>
      </c>
    </row>
    <row r="351" spans="1:27" x14ac:dyDescent="0.25">
      <c r="A351">
        <v>273</v>
      </c>
      <c r="B351" t="s">
        <v>250</v>
      </c>
      <c r="C351" t="s">
        <v>377</v>
      </c>
      <c r="D351" t="s">
        <v>252</v>
      </c>
      <c r="E351" t="s">
        <v>293</v>
      </c>
      <c r="H351" t="s">
        <v>363</v>
      </c>
      <c r="I351">
        <v>399</v>
      </c>
      <c r="J351">
        <v>0</v>
      </c>
      <c r="K351">
        <v>129</v>
      </c>
      <c r="L351" t="s">
        <v>256</v>
      </c>
      <c r="M351">
        <v>1</v>
      </c>
      <c r="N351" s="154">
        <v>2.38</v>
      </c>
      <c r="O351" t="s">
        <v>258</v>
      </c>
      <c r="P351" t="s">
        <v>268</v>
      </c>
      <c r="Q351" t="s">
        <v>252</v>
      </c>
      <c r="R351" t="s">
        <v>269</v>
      </c>
      <c r="T351">
        <v>3.1</v>
      </c>
      <c r="V351" t="s">
        <v>454</v>
      </c>
      <c r="W351" t="s">
        <v>271</v>
      </c>
      <c r="X351">
        <v>0</v>
      </c>
      <c r="Z351" s="155">
        <v>36617</v>
      </c>
      <c r="AA351">
        <v>0</v>
      </c>
    </row>
    <row r="352" spans="1:27" x14ac:dyDescent="0.25">
      <c r="A352">
        <v>275</v>
      </c>
      <c r="B352" t="s">
        <v>250</v>
      </c>
      <c r="C352" t="s">
        <v>377</v>
      </c>
      <c r="D352" t="s">
        <v>252</v>
      </c>
      <c r="E352" t="s">
        <v>428</v>
      </c>
      <c r="F352" t="s">
        <v>265</v>
      </c>
      <c r="G352" t="s">
        <v>266</v>
      </c>
      <c r="H352" t="s">
        <v>267</v>
      </c>
      <c r="I352">
        <v>137</v>
      </c>
      <c r="J352">
        <v>0</v>
      </c>
      <c r="K352">
        <v>129</v>
      </c>
      <c r="L352" t="s">
        <v>256</v>
      </c>
      <c r="M352">
        <v>1</v>
      </c>
      <c r="N352" s="154">
        <v>6.72</v>
      </c>
      <c r="O352" t="s">
        <v>258</v>
      </c>
      <c r="P352" t="s">
        <v>268</v>
      </c>
      <c r="Q352" t="s">
        <v>252</v>
      </c>
      <c r="R352" t="s">
        <v>269</v>
      </c>
      <c r="T352">
        <v>3.1</v>
      </c>
      <c r="V352" t="s">
        <v>454</v>
      </c>
      <c r="W352" t="s">
        <v>271</v>
      </c>
      <c r="X352">
        <v>0</v>
      </c>
      <c r="Z352" s="155">
        <v>36617</v>
      </c>
      <c r="AA352">
        <v>0</v>
      </c>
    </row>
    <row r="353" spans="1:27" x14ac:dyDescent="0.25">
      <c r="A353">
        <v>275</v>
      </c>
      <c r="B353" t="s">
        <v>250</v>
      </c>
      <c r="C353" t="s">
        <v>377</v>
      </c>
      <c r="D353" t="s">
        <v>252</v>
      </c>
      <c r="E353" t="s">
        <v>428</v>
      </c>
      <c r="F353" t="s">
        <v>287</v>
      </c>
      <c r="H353" t="s">
        <v>288</v>
      </c>
      <c r="I353">
        <v>303</v>
      </c>
      <c r="J353">
        <v>0</v>
      </c>
      <c r="K353">
        <v>129</v>
      </c>
      <c r="L353" t="s">
        <v>256</v>
      </c>
      <c r="M353">
        <v>1</v>
      </c>
      <c r="N353" s="154">
        <v>97.7</v>
      </c>
      <c r="O353" t="s">
        <v>258</v>
      </c>
      <c r="P353" t="s">
        <v>268</v>
      </c>
      <c r="Q353" t="s">
        <v>252</v>
      </c>
      <c r="R353" t="s">
        <v>269</v>
      </c>
      <c r="T353">
        <v>3.1</v>
      </c>
      <c r="V353" t="s">
        <v>454</v>
      </c>
      <c r="W353" t="s">
        <v>299</v>
      </c>
      <c r="X353">
        <v>0</v>
      </c>
      <c r="Z353" s="155">
        <v>36617</v>
      </c>
      <c r="AA353">
        <v>0</v>
      </c>
    </row>
    <row r="354" spans="1:27" x14ac:dyDescent="0.25">
      <c r="A354">
        <v>275</v>
      </c>
      <c r="B354" t="s">
        <v>250</v>
      </c>
      <c r="C354" t="s">
        <v>377</v>
      </c>
      <c r="D354" t="s">
        <v>252</v>
      </c>
      <c r="E354" t="s">
        <v>428</v>
      </c>
      <c r="F354" t="s">
        <v>339</v>
      </c>
      <c r="H354" t="s">
        <v>340</v>
      </c>
      <c r="I354">
        <v>336</v>
      </c>
      <c r="J354">
        <v>0</v>
      </c>
      <c r="K354">
        <v>129</v>
      </c>
      <c r="L354" t="s">
        <v>256</v>
      </c>
      <c r="M354">
        <v>1</v>
      </c>
      <c r="N354" s="154">
        <v>8.5399999999999991</v>
      </c>
      <c r="O354" t="s">
        <v>258</v>
      </c>
      <c r="P354" t="s">
        <v>268</v>
      </c>
      <c r="Q354" t="s">
        <v>252</v>
      </c>
      <c r="R354" t="s">
        <v>269</v>
      </c>
      <c r="T354">
        <v>3.1</v>
      </c>
      <c r="V354" t="s">
        <v>454</v>
      </c>
      <c r="W354" t="s">
        <v>366</v>
      </c>
      <c r="X354">
        <v>0</v>
      </c>
      <c r="Z354" s="155">
        <v>36617</v>
      </c>
      <c r="AA354">
        <v>0</v>
      </c>
    </row>
    <row r="355" spans="1:27" x14ac:dyDescent="0.25">
      <c r="A355">
        <v>275</v>
      </c>
      <c r="B355" t="s">
        <v>250</v>
      </c>
      <c r="C355" t="s">
        <v>377</v>
      </c>
      <c r="D355" t="s">
        <v>252</v>
      </c>
      <c r="E355" t="s">
        <v>428</v>
      </c>
      <c r="F355" t="s">
        <v>345</v>
      </c>
      <c r="H355" t="s">
        <v>346</v>
      </c>
      <c r="I355">
        <v>339</v>
      </c>
      <c r="J355">
        <v>0</v>
      </c>
      <c r="K355">
        <v>129</v>
      </c>
      <c r="L355" t="s">
        <v>256</v>
      </c>
      <c r="M355">
        <v>1</v>
      </c>
      <c r="N355" s="154">
        <v>8.5399999999999991</v>
      </c>
      <c r="O355" t="s">
        <v>258</v>
      </c>
      <c r="P355" t="s">
        <v>268</v>
      </c>
      <c r="Q355" t="s">
        <v>252</v>
      </c>
      <c r="R355" t="s">
        <v>269</v>
      </c>
      <c r="T355">
        <v>3.1</v>
      </c>
      <c r="V355" t="s">
        <v>454</v>
      </c>
      <c r="W355" t="s">
        <v>366</v>
      </c>
      <c r="X355">
        <v>0</v>
      </c>
      <c r="Z355" s="155">
        <v>36617</v>
      </c>
      <c r="AA355">
        <v>0</v>
      </c>
    </row>
    <row r="356" spans="1:27" x14ac:dyDescent="0.25">
      <c r="A356">
        <v>275</v>
      </c>
      <c r="B356" t="s">
        <v>250</v>
      </c>
      <c r="C356" t="s">
        <v>377</v>
      </c>
      <c r="D356" t="s">
        <v>252</v>
      </c>
      <c r="E356" t="s">
        <v>428</v>
      </c>
      <c r="H356" t="s">
        <v>369</v>
      </c>
      <c r="I356">
        <v>381</v>
      </c>
      <c r="J356">
        <v>0</v>
      </c>
      <c r="K356">
        <v>129</v>
      </c>
      <c r="L356" t="s">
        <v>256</v>
      </c>
      <c r="M356">
        <v>1</v>
      </c>
      <c r="N356" t="s">
        <v>58</v>
      </c>
      <c r="O356" t="s">
        <v>258</v>
      </c>
      <c r="P356" t="s">
        <v>268</v>
      </c>
      <c r="Q356" t="s">
        <v>252</v>
      </c>
      <c r="R356" t="s">
        <v>269</v>
      </c>
      <c r="S356" t="s">
        <v>487</v>
      </c>
      <c r="T356">
        <v>3.1</v>
      </c>
      <c r="U356" t="s">
        <v>497</v>
      </c>
      <c r="V356" t="s">
        <v>454</v>
      </c>
      <c r="W356" t="s">
        <v>292</v>
      </c>
      <c r="X356">
        <v>0</v>
      </c>
      <c r="Z356" s="155">
        <v>36617</v>
      </c>
      <c r="AA356">
        <v>0</v>
      </c>
    </row>
    <row r="357" spans="1:27" x14ac:dyDescent="0.25">
      <c r="A357">
        <v>275</v>
      </c>
      <c r="B357" t="s">
        <v>250</v>
      </c>
      <c r="C357" t="s">
        <v>377</v>
      </c>
      <c r="D357" t="s">
        <v>252</v>
      </c>
      <c r="E357" t="s">
        <v>428</v>
      </c>
      <c r="H357" t="s">
        <v>363</v>
      </c>
      <c r="I357">
        <v>399</v>
      </c>
      <c r="J357">
        <v>0</v>
      </c>
      <c r="K357">
        <v>129</v>
      </c>
      <c r="L357" t="s">
        <v>256</v>
      </c>
      <c r="M357">
        <v>1</v>
      </c>
      <c r="N357" s="154">
        <v>2.38</v>
      </c>
      <c r="O357" t="s">
        <v>258</v>
      </c>
      <c r="P357" t="s">
        <v>268</v>
      </c>
      <c r="Q357" t="s">
        <v>252</v>
      </c>
      <c r="R357" t="s">
        <v>269</v>
      </c>
      <c r="T357">
        <v>3.1</v>
      </c>
      <c r="V357" t="s">
        <v>454</v>
      </c>
      <c r="W357" t="s">
        <v>271</v>
      </c>
      <c r="X357">
        <v>0</v>
      </c>
      <c r="Z357" s="155">
        <v>36617</v>
      </c>
      <c r="AA357">
        <v>0</v>
      </c>
    </row>
    <row r="358" spans="1:27" x14ac:dyDescent="0.25">
      <c r="A358">
        <v>356</v>
      </c>
      <c r="B358" t="s">
        <v>250</v>
      </c>
      <c r="C358" t="s">
        <v>433</v>
      </c>
      <c r="D358" t="s">
        <v>252</v>
      </c>
      <c r="E358" t="s">
        <v>293</v>
      </c>
      <c r="F358" t="s">
        <v>265</v>
      </c>
      <c r="G358" t="s">
        <v>266</v>
      </c>
      <c r="H358" t="s">
        <v>267</v>
      </c>
      <c r="I358">
        <v>137</v>
      </c>
      <c r="J358">
        <v>0</v>
      </c>
      <c r="K358">
        <v>129</v>
      </c>
      <c r="L358" t="s">
        <v>256</v>
      </c>
      <c r="M358">
        <v>1</v>
      </c>
      <c r="N358" s="154">
        <v>6.72</v>
      </c>
      <c r="O358" t="s">
        <v>258</v>
      </c>
      <c r="P358" t="s">
        <v>268</v>
      </c>
      <c r="Q358" t="s">
        <v>252</v>
      </c>
      <c r="R358" t="s">
        <v>269</v>
      </c>
      <c r="T358">
        <v>3.1</v>
      </c>
      <c r="V358" t="s">
        <v>454</v>
      </c>
      <c r="W358" t="s">
        <v>271</v>
      </c>
      <c r="X358">
        <v>0</v>
      </c>
      <c r="Z358" s="155">
        <v>36617</v>
      </c>
      <c r="AA358">
        <v>0</v>
      </c>
    </row>
    <row r="359" spans="1:27" x14ac:dyDescent="0.25">
      <c r="A359">
        <v>356</v>
      </c>
      <c r="B359" t="s">
        <v>250</v>
      </c>
      <c r="C359" t="s">
        <v>433</v>
      </c>
      <c r="D359" t="s">
        <v>252</v>
      </c>
      <c r="E359" t="s">
        <v>293</v>
      </c>
      <c r="F359" t="s">
        <v>287</v>
      </c>
      <c r="H359" t="s">
        <v>288</v>
      </c>
      <c r="I359">
        <v>303</v>
      </c>
      <c r="J359">
        <v>0</v>
      </c>
      <c r="K359">
        <v>129</v>
      </c>
      <c r="L359" t="s">
        <v>256</v>
      </c>
      <c r="M359">
        <v>1</v>
      </c>
      <c r="N359" s="154">
        <v>97.7</v>
      </c>
      <c r="O359" t="s">
        <v>258</v>
      </c>
      <c r="P359" t="s">
        <v>268</v>
      </c>
      <c r="Q359" t="s">
        <v>252</v>
      </c>
      <c r="R359" t="s">
        <v>269</v>
      </c>
      <c r="T359">
        <v>3.1</v>
      </c>
      <c r="V359" t="s">
        <v>454</v>
      </c>
      <c r="W359" t="s">
        <v>299</v>
      </c>
      <c r="X359">
        <v>0</v>
      </c>
      <c r="Z359" s="155">
        <v>36617</v>
      </c>
      <c r="AA359">
        <v>0</v>
      </c>
    </row>
    <row r="360" spans="1:27" x14ac:dyDescent="0.25">
      <c r="A360">
        <v>356</v>
      </c>
      <c r="B360" t="s">
        <v>250</v>
      </c>
      <c r="C360" t="s">
        <v>433</v>
      </c>
      <c r="D360" t="s">
        <v>252</v>
      </c>
      <c r="E360" t="s">
        <v>293</v>
      </c>
      <c r="F360" t="s">
        <v>339</v>
      </c>
      <c r="H360" t="s">
        <v>340</v>
      </c>
      <c r="I360">
        <v>336</v>
      </c>
      <c r="J360">
        <v>0</v>
      </c>
      <c r="K360">
        <v>129</v>
      </c>
      <c r="L360" t="s">
        <v>256</v>
      </c>
      <c r="M360">
        <v>1</v>
      </c>
      <c r="N360" s="154">
        <v>8.5399999999999991</v>
      </c>
      <c r="O360" t="s">
        <v>258</v>
      </c>
      <c r="P360" t="s">
        <v>268</v>
      </c>
      <c r="Q360" t="s">
        <v>252</v>
      </c>
      <c r="R360" t="s">
        <v>269</v>
      </c>
      <c r="T360">
        <v>3.1</v>
      </c>
      <c r="V360" t="s">
        <v>454</v>
      </c>
      <c r="W360" t="s">
        <v>366</v>
      </c>
      <c r="X360">
        <v>0</v>
      </c>
      <c r="Z360" s="155">
        <v>36617</v>
      </c>
      <c r="AA360">
        <v>0</v>
      </c>
    </row>
    <row r="361" spans="1:27" x14ac:dyDescent="0.25">
      <c r="A361">
        <v>356</v>
      </c>
      <c r="B361" t="s">
        <v>250</v>
      </c>
      <c r="C361" t="s">
        <v>433</v>
      </c>
      <c r="D361" t="s">
        <v>252</v>
      </c>
      <c r="E361" t="s">
        <v>293</v>
      </c>
      <c r="F361" t="s">
        <v>345</v>
      </c>
      <c r="H361" t="s">
        <v>346</v>
      </c>
      <c r="I361">
        <v>339</v>
      </c>
      <c r="J361">
        <v>0</v>
      </c>
      <c r="K361">
        <v>129</v>
      </c>
      <c r="L361" t="s">
        <v>256</v>
      </c>
      <c r="M361">
        <v>1</v>
      </c>
      <c r="N361" s="154">
        <v>8.5399999999999991</v>
      </c>
      <c r="O361" t="s">
        <v>258</v>
      </c>
      <c r="P361" t="s">
        <v>268</v>
      </c>
      <c r="Q361" t="s">
        <v>252</v>
      </c>
      <c r="R361" t="s">
        <v>269</v>
      </c>
      <c r="T361">
        <v>3.1</v>
      </c>
      <c r="V361" t="s">
        <v>454</v>
      </c>
      <c r="W361" t="s">
        <v>366</v>
      </c>
      <c r="X361">
        <v>0</v>
      </c>
      <c r="Z361" s="155">
        <v>36617</v>
      </c>
      <c r="AA361">
        <v>0</v>
      </c>
    </row>
    <row r="362" spans="1:27" x14ac:dyDescent="0.25">
      <c r="A362">
        <v>356</v>
      </c>
      <c r="B362" t="s">
        <v>250</v>
      </c>
      <c r="C362" t="s">
        <v>433</v>
      </c>
      <c r="D362" t="s">
        <v>252</v>
      </c>
      <c r="E362" t="s">
        <v>293</v>
      </c>
      <c r="H362" t="s">
        <v>369</v>
      </c>
      <c r="I362">
        <v>381</v>
      </c>
      <c r="J362">
        <v>0</v>
      </c>
      <c r="K362">
        <v>129</v>
      </c>
      <c r="L362" t="s">
        <v>256</v>
      </c>
      <c r="M362">
        <v>1</v>
      </c>
      <c r="N362" t="s">
        <v>58</v>
      </c>
      <c r="O362" t="s">
        <v>258</v>
      </c>
      <c r="P362" t="s">
        <v>268</v>
      </c>
      <c r="Q362" t="s">
        <v>252</v>
      </c>
      <c r="R362" t="s">
        <v>269</v>
      </c>
      <c r="S362" t="s">
        <v>487</v>
      </c>
      <c r="T362">
        <v>3.1</v>
      </c>
      <c r="U362" t="s">
        <v>497</v>
      </c>
      <c r="V362" t="s">
        <v>454</v>
      </c>
      <c r="W362" t="s">
        <v>292</v>
      </c>
      <c r="X362">
        <v>0</v>
      </c>
      <c r="Z362" s="155">
        <v>36617</v>
      </c>
      <c r="AA362">
        <v>0</v>
      </c>
    </row>
    <row r="363" spans="1:27" x14ac:dyDescent="0.25">
      <c r="A363">
        <v>356</v>
      </c>
      <c r="B363" t="s">
        <v>250</v>
      </c>
      <c r="C363" t="s">
        <v>433</v>
      </c>
      <c r="D363" t="s">
        <v>252</v>
      </c>
      <c r="E363" t="s">
        <v>293</v>
      </c>
      <c r="H363" t="s">
        <v>363</v>
      </c>
      <c r="I363">
        <v>399</v>
      </c>
      <c r="J363">
        <v>0</v>
      </c>
      <c r="K363">
        <v>129</v>
      </c>
      <c r="L363" t="s">
        <v>256</v>
      </c>
      <c r="M363">
        <v>1</v>
      </c>
      <c r="N363" s="154">
        <v>2.38</v>
      </c>
      <c r="O363" t="s">
        <v>258</v>
      </c>
      <c r="P363" t="s">
        <v>268</v>
      </c>
      <c r="Q363" t="s">
        <v>252</v>
      </c>
      <c r="R363" t="s">
        <v>269</v>
      </c>
      <c r="T363">
        <v>3.1</v>
      </c>
      <c r="V363" t="s">
        <v>454</v>
      </c>
      <c r="W363" t="s">
        <v>271</v>
      </c>
      <c r="X363">
        <v>0</v>
      </c>
      <c r="Z363" s="155">
        <v>36617</v>
      </c>
      <c r="AA363">
        <v>0</v>
      </c>
    </row>
    <row r="364" spans="1:27" x14ac:dyDescent="0.25">
      <c r="A364" s="405">
        <v>119</v>
      </c>
      <c r="B364" s="405" t="s">
        <v>1134</v>
      </c>
      <c r="C364" s="405" t="s">
        <v>377</v>
      </c>
      <c r="D364" s="405" t="s">
        <v>1135</v>
      </c>
      <c r="E364" s="405" t="s">
        <v>1136</v>
      </c>
      <c r="F364" s="405" t="s">
        <v>294</v>
      </c>
      <c r="G364" s="405" t="s">
        <v>295</v>
      </c>
      <c r="H364" s="405" t="s">
        <v>296</v>
      </c>
      <c r="I364" s="405">
        <v>87</v>
      </c>
      <c r="J364" s="405">
        <v>139</v>
      </c>
      <c r="K364" s="405">
        <v>198</v>
      </c>
      <c r="L364" s="405" t="s">
        <v>300</v>
      </c>
      <c r="M364" s="405">
        <v>1</v>
      </c>
      <c r="N364" s="629">
        <v>1.4</v>
      </c>
      <c r="O364" s="405" t="s">
        <v>258</v>
      </c>
      <c r="P364" s="405" t="s">
        <v>268</v>
      </c>
      <c r="Q364" s="405" t="s">
        <v>1135</v>
      </c>
      <c r="R364" s="405" t="s">
        <v>269</v>
      </c>
      <c r="S364" s="405"/>
      <c r="T364" s="405"/>
      <c r="U364" s="405"/>
      <c r="V364" s="405" t="s">
        <v>298</v>
      </c>
      <c r="W364" s="405" t="s">
        <v>299</v>
      </c>
      <c r="X364" s="405">
        <v>0</v>
      </c>
      <c r="Y364" s="477">
        <v>36770</v>
      </c>
      <c r="Z364" s="405"/>
      <c r="AA364" s="405">
        <v>0</v>
      </c>
    </row>
    <row r="365" spans="1:27" x14ac:dyDescent="0.25">
      <c r="A365" s="405">
        <v>119</v>
      </c>
      <c r="B365" s="405" t="s">
        <v>1134</v>
      </c>
      <c r="C365" s="405" t="s">
        <v>377</v>
      </c>
      <c r="D365" s="405" t="s">
        <v>1135</v>
      </c>
      <c r="E365" s="405" t="s">
        <v>1136</v>
      </c>
      <c r="F365" s="405" t="s">
        <v>294</v>
      </c>
      <c r="G365" s="405" t="s">
        <v>295</v>
      </c>
      <c r="H365" s="405" t="s">
        <v>296</v>
      </c>
      <c r="I365" s="405">
        <v>87</v>
      </c>
      <c r="J365" s="405">
        <v>107</v>
      </c>
      <c r="K365" s="405">
        <v>172</v>
      </c>
      <c r="L365" s="405" t="s">
        <v>297</v>
      </c>
      <c r="M365" s="405">
        <v>1</v>
      </c>
      <c r="N365" s="629">
        <v>2.9</v>
      </c>
      <c r="O365" s="405" t="s">
        <v>258</v>
      </c>
      <c r="P365" s="405" t="s">
        <v>268</v>
      </c>
      <c r="Q365" s="405" t="s">
        <v>1135</v>
      </c>
      <c r="R365" s="405" t="s">
        <v>269</v>
      </c>
      <c r="S365" s="405"/>
      <c r="T365" s="405"/>
      <c r="U365" s="405"/>
      <c r="V365" s="405" t="s">
        <v>298</v>
      </c>
      <c r="W365" s="405" t="s">
        <v>299</v>
      </c>
      <c r="X365" s="405">
        <v>0</v>
      </c>
      <c r="Y365" s="477">
        <v>36770</v>
      </c>
      <c r="Z365" s="405"/>
      <c r="AA365" s="405">
        <v>0</v>
      </c>
    </row>
    <row r="366" spans="1:27" x14ac:dyDescent="0.25">
      <c r="A366" s="405">
        <v>119</v>
      </c>
      <c r="B366" s="405" t="s">
        <v>1134</v>
      </c>
      <c r="C366" s="405" t="s">
        <v>377</v>
      </c>
      <c r="D366" s="405" t="s">
        <v>1135</v>
      </c>
      <c r="E366" s="405" t="s">
        <v>1136</v>
      </c>
      <c r="F366" s="405" t="s">
        <v>294</v>
      </c>
      <c r="G366" s="405" t="s">
        <v>295</v>
      </c>
      <c r="H366" s="405" t="s">
        <v>296</v>
      </c>
      <c r="I366" s="405">
        <v>87</v>
      </c>
      <c r="J366" s="405">
        <v>0</v>
      </c>
      <c r="K366" s="405">
        <v>129</v>
      </c>
      <c r="L366" s="405" t="s">
        <v>256</v>
      </c>
      <c r="M366" s="405">
        <v>1</v>
      </c>
      <c r="N366" s="629">
        <v>0.8</v>
      </c>
      <c r="O366" s="405" t="s">
        <v>258</v>
      </c>
      <c r="P366" s="405" t="s">
        <v>268</v>
      </c>
      <c r="Q366" s="405" t="s">
        <v>1135</v>
      </c>
      <c r="R366" s="405" t="s">
        <v>269</v>
      </c>
      <c r="S366" s="405"/>
      <c r="T366" s="405"/>
      <c r="U366" s="405"/>
      <c r="V366" s="405" t="s">
        <v>298</v>
      </c>
      <c r="W366" s="405" t="s">
        <v>366</v>
      </c>
      <c r="X366" s="405">
        <v>0</v>
      </c>
      <c r="Y366" s="477">
        <v>36770</v>
      </c>
      <c r="Z366" s="405"/>
      <c r="AA366" s="405">
        <v>0</v>
      </c>
    </row>
    <row r="367" spans="1:27" x14ac:dyDescent="0.25">
      <c r="A367" s="405">
        <v>119</v>
      </c>
      <c r="B367" s="405" t="s">
        <v>1134</v>
      </c>
      <c r="C367" s="405" t="s">
        <v>377</v>
      </c>
      <c r="D367" s="405" t="s">
        <v>1135</v>
      </c>
      <c r="E367" s="405" t="s">
        <v>1136</v>
      </c>
      <c r="F367" s="405" t="s">
        <v>265</v>
      </c>
      <c r="G367" s="405" t="s">
        <v>266</v>
      </c>
      <c r="H367" s="405" t="s">
        <v>267</v>
      </c>
      <c r="I367" s="405">
        <v>137</v>
      </c>
      <c r="J367" s="405">
        <v>0</v>
      </c>
      <c r="K367" s="405">
        <v>129</v>
      </c>
      <c r="L367" s="405" t="s">
        <v>256</v>
      </c>
      <c r="M367" s="405">
        <v>1</v>
      </c>
      <c r="N367" s="629">
        <v>5</v>
      </c>
      <c r="O367" s="405" t="s">
        <v>258</v>
      </c>
      <c r="P367" s="405" t="s">
        <v>268</v>
      </c>
      <c r="Q367" s="405" t="s">
        <v>1135</v>
      </c>
      <c r="R367" s="405" t="s">
        <v>269</v>
      </c>
      <c r="S367" s="405"/>
      <c r="T367" s="405">
        <v>1.3</v>
      </c>
      <c r="U367" s="405" t="s">
        <v>1137</v>
      </c>
      <c r="V367" s="405" t="s">
        <v>1138</v>
      </c>
      <c r="W367" s="405" t="s">
        <v>323</v>
      </c>
      <c r="X367" s="405">
        <v>0</v>
      </c>
      <c r="Y367" s="405"/>
      <c r="Z367" s="405"/>
      <c r="AA367" s="405">
        <v>0</v>
      </c>
    </row>
    <row r="368" spans="1:27" x14ac:dyDescent="0.25">
      <c r="A368" s="405">
        <v>119</v>
      </c>
      <c r="B368" s="405" t="s">
        <v>1134</v>
      </c>
      <c r="C368" s="405" t="s">
        <v>377</v>
      </c>
      <c r="D368" s="405" t="s">
        <v>1135</v>
      </c>
      <c r="E368" s="405" t="s">
        <v>1136</v>
      </c>
      <c r="F368" s="405">
        <v>7439921</v>
      </c>
      <c r="G368" s="405" t="s">
        <v>327</v>
      </c>
      <c r="H368" s="405" t="s">
        <v>328</v>
      </c>
      <c r="I368" s="405">
        <v>250</v>
      </c>
      <c r="J368" s="405">
        <v>0</v>
      </c>
      <c r="K368" s="405">
        <v>129</v>
      </c>
      <c r="L368" s="405" t="s">
        <v>256</v>
      </c>
      <c r="M368" s="405">
        <v>1</v>
      </c>
      <c r="N368" s="629">
        <v>1.25E-3</v>
      </c>
      <c r="O368" s="405" t="s">
        <v>258</v>
      </c>
      <c r="P368" s="405" t="s">
        <v>268</v>
      </c>
      <c r="Q368" s="405" t="s">
        <v>1135</v>
      </c>
      <c r="R368" s="405" t="s">
        <v>269</v>
      </c>
      <c r="S368" s="405"/>
      <c r="T368" s="405">
        <v>1.3</v>
      </c>
      <c r="U368" s="405"/>
      <c r="V368" s="405" t="s">
        <v>1150</v>
      </c>
      <c r="W368" s="405" t="s">
        <v>366</v>
      </c>
      <c r="X368" s="405">
        <v>0</v>
      </c>
      <c r="Y368" s="405"/>
      <c r="Z368" s="477">
        <v>36039</v>
      </c>
      <c r="AA368" s="405">
        <v>0</v>
      </c>
    </row>
    <row r="369" spans="1:27" x14ac:dyDescent="0.25">
      <c r="A369" s="405">
        <v>119</v>
      </c>
      <c r="B369" s="405" t="s">
        <v>1134</v>
      </c>
      <c r="C369" s="405" t="s">
        <v>377</v>
      </c>
      <c r="D369" s="405" t="s">
        <v>1135</v>
      </c>
      <c r="E369" s="405" t="s">
        <v>1136</v>
      </c>
      <c r="F369" s="405"/>
      <c r="G369" s="405" t="s">
        <v>1139</v>
      </c>
      <c r="H369" s="405" t="s">
        <v>913</v>
      </c>
      <c r="I369" s="405">
        <v>261</v>
      </c>
      <c r="J369" s="405">
        <v>0</v>
      </c>
      <c r="K369" s="405">
        <v>129</v>
      </c>
      <c r="L369" s="405" t="s">
        <v>256</v>
      </c>
      <c r="M369" s="405">
        <v>1</v>
      </c>
      <c r="N369" s="629">
        <v>5.1999999999999998E-2</v>
      </c>
      <c r="O369" s="405" t="s">
        <v>258</v>
      </c>
      <c r="P369" s="405" t="s">
        <v>268</v>
      </c>
      <c r="Q369" s="405" t="s">
        <v>1135</v>
      </c>
      <c r="R369" s="405" t="s">
        <v>269</v>
      </c>
      <c r="S369" s="405"/>
      <c r="T369" s="405">
        <v>1.3</v>
      </c>
      <c r="U369" s="405" t="s">
        <v>1140</v>
      </c>
      <c r="V369" s="405" t="s">
        <v>1138</v>
      </c>
      <c r="W369" s="405" t="s">
        <v>323</v>
      </c>
      <c r="X369" s="405">
        <v>0</v>
      </c>
      <c r="Y369" s="405"/>
      <c r="Z369" s="405"/>
      <c r="AA369" s="405">
        <v>0</v>
      </c>
    </row>
    <row r="370" spans="1:27" x14ac:dyDescent="0.25">
      <c r="A370" s="405">
        <v>119</v>
      </c>
      <c r="B370" s="405" t="s">
        <v>1134</v>
      </c>
      <c r="C370" s="405" t="s">
        <v>377</v>
      </c>
      <c r="D370" s="405" t="s">
        <v>1135</v>
      </c>
      <c r="E370" s="405" t="s">
        <v>1136</v>
      </c>
      <c r="F370" s="405" t="s">
        <v>287</v>
      </c>
      <c r="G370" s="405"/>
      <c r="H370" s="405" t="s">
        <v>288</v>
      </c>
      <c r="I370" s="405">
        <v>303</v>
      </c>
      <c r="J370" s="405">
        <v>0</v>
      </c>
      <c r="K370" s="405">
        <v>129</v>
      </c>
      <c r="L370" s="405" t="s">
        <v>256</v>
      </c>
      <c r="M370" s="405">
        <v>1</v>
      </c>
      <c r="N370" s="629">
        <v>20</v>
      </c>
      <c r="O370" s="405" t="s">
        <v>258</v>
      </c>
      <c r="P370" s="405" t="s">
        <v>268</v>
      </c>
      <c r="Q370" s="405" t="s">
        <v>1135</v>
      </c>
      <c r="R370" s="405" t="s">
        <v>269</v>
      </c>
      <c r="S370" s="405"/>
      <c r="T370" s="405">
        <v>1.3</v>
      </c>
      <c r="U370" s="405" t="s">
        <v>1141</v>
      </c>
      <c r="V370" s="405" t="s">
        <v>1138</v>
      </c>
      <c r="W370" s="405" t="s">
        <v>323</v>
      </c>
      <c r="X370" s="405">
        <v>0</v>
      </c>
      <c r="Y370" s="405"/>
      <c r="Z370" s="405"/>
      <c r="AA370" s="405">
        <v>0</v>
      </c>
    </row>
    <row r="371" spans="1:27" x14ac:dyDescent="0.25">
      <c r="A371" s="405">
        <v>119</v>
      </c>
      <c r="B371" s="405" t="s">
        <v>1134</v>
      </c>
      <c r="C371" s="405" t="s">
        <v>377</v>
      </c>
      <c r="D371" s="405" t="s">
        <v>1135</v>
      </c>
      <c r="E371" s="405" t="s">
        <v>1136</v>
      </c>
      <c r="F371" s="405" t="s">
        <v>337</v>
      </c>
      <c r="G371" s="405"/>
      <c r="H371" s="405" t="s">
        <v>338</v>
      </c>
      <c r="I371" s="405">
        <v>330</v>
      </c>
      <c r="J371" s="405">
        <v>0</v>
      </c>
      <c r="K371" s="405">
        <v>129</v>
      </c>
      <c r="L371" s="405" t="s">
        <v>256</v>
      </c>
      <c r="M371" s="405">
        <v>1</v>
      </c>
      <c r="N371" s="629">
        <v>1.3</v>
      </c>
      <c r="O371" s="405" t="s">
        <v>258</v>
      </c>
      <c r="P371" s="405" t="s">
        <v>268</v>
      </c>
      <c r="Q371" s="405" t="s">
        <v>1135</v>
      </c>
      <c r="R371" s="405" t="s">
        <v>269</v>
      </c>
      <c r="S371" s="405"/>
      <c r="T371" s="405">
        <v>1.3</v>
      </c>
      <c r="U371" s="405" t="s">
        <v>1142</v>
      </c>
      <c r="V371" s="405" t="s">
        <v>1138</v>
      </c>
      <c r="W371" s="405" t="s">
        <v>271</v>
      </c>
      <c r="X371" s="405">
        <v>0</v>
      </c>
      <c r="Y371" s="477">
        <v>38018</v>
      </c>
      <c r="Z371" s="405"/>
      <c r="AA371" s="405">
        <v>0</v>
      </c>
    </row>
    <row r="372" spans="1:27" x14ac:dyDescent="0.25">
      <c r="A372" s="405">
        <v>119</v>
      </c>
      <c r="B372" s="405" t="s">
        <v>1134</v>
      </c>
      <c r="C372" s="405" t="s">
        <v>377</v>
      </c>
      <c r="D372" s="405" t="s">
        <v>1135</v>
      </c>
      <c r="E372" s="405" t="s">
        <v>1136</v>
      </c>
      <c r="F372" s="405" t="s">
        <v>289</v>
      </c>
      <c r="G372" s="405"/>
      <c r="H372" s="405" t="s">
        <v>290</v>
      </c>
      <c r="I372" s="405">
        <v>334</v>
      </c>
      <c r="J372" s="405">
        <v>0</v>
      </c>
      <c r="K372" s="405">
        <v>129</v>
      </c>
      <c r="L372" s="405" t="s">
        <v>256</v>
      </c>
      <c r="M372" s="405">
        <v>1</v>
      </c>
      <c r="N372" s="629">
        <v>2</v>
      </c>
      <c r="O372" s="405" t="s">
        <v>258</v>
      </c>
      <c r="P372" s="405" t="s">
        <v>268</v>
      </c>
      <c r="Q372" s="405" t="s">
        <v>1135</v>
      </c>
      <c r="R372" s="405" t="s">
        <v>269</v>
      </c>
      <c r="S372" s="405"/>
      <c r="T372" s="405">
        <v>1.3</v>
      </c>
      <c r="U372" s="405"/>
      <c r="V372" s="405" t="s">
        <v>1138</v>
      </c>
      <c r="W372" s="405" t="s">
        <v>323</v>
      </c>
      <c r="X372" s="405">
        <v>0</v>
      </c>
      <c r="Y372" s="405"/>
      <c r="Z372" s="405"/>
      <c r="AA372" s="405">
        <v>0</v>
      </c>
    </row>
    <row r="373" spans="1:27" x14ac:dyDescent="0.25">
      <c r="A373" s="405">
        <v>119</v>
      </c>
      <c r="B373" s="405" t="s">
        <v>1134</v>
      </c>
      <c r="C373" s="405" t="s">
        <v>377</v>
      </c>
      <c r="D373" s="405" t="s">
        <v>1135</v>
      </c>
      <c r="E373" s="405" t="s">
        <v>1136</v>
      </c>
      <c r="F373" s="405" t="s">
        <v>341</v>
      </c>
      <c r="G373" s="405"/>
      <c r="H373" s="405" t="s">
        <v>342</v>
      </c>
      <c r="I373" s="405">
        <v>338</v>
      </c>
      <c r="J373" s="405">
        <v>0</v>
      </c>
      <c r="K373" s="405">
        <v>129</v>
      </c>
      <c r="L373" s="405" t="s">
        <v>256</v>
      </c>
      <c r="M373" s="405">
        <v>1</v>
      </c>
      <c r="N373" s="629">
        <v>1</v>
      </c>
      <c r="O373" s="405" t="s">
        <v>258</v>
      </c>
      <c r="P373" s="405" t="s">
        <v>268</v>
      </c>
      <c r="Q373" s="405" t="s">
        <v>1135</v>
      </c>
      <c r="R373" s="405" t="s">
        <v>269</v>
      </c>
      <c r="S373" s="405"/>
      <c r="T373" s="405">
        <v>1.3</v>
      </c>
      <c r="U373" s="405"/>
      <c r="V373" s="405" t="s">
        <v>1138</v>
      </c>
      <c r="W373" s="405" t="s">
        <v>366</v>
      </c>
      <c r="X373" s="405">
        <v>0</v>
      </c>
      <c r="Y373" s="477">
        <v>36495</v>
      </c>
      <c r="Z373" s="405"/>
      <c r="AA373" s="405">
        <v>0</v>
      </c>
    </row>
    <row r="374" spans="1:27" x14ac:dyDescent="0.25">
      <c r="A374" s="405">
        <v>119</v>
      </c>
      <c r="B374" s="405" t="s">
        <v>1134</v>
      </c>
      <c r="C374" s="405" t="s">
        <v>377</v>
      </c>
      <c r="D374" s="405" t="s">
        <v>1135</v>
      </c>
      <c r="E374" s="405" t="s">
        <v>1136</v>
      </c>
      <c r="F374" s="405" t="s">
        <v>345</v>
      </c>
      <c r="G374" s="405"/>
      <c r="H374" s="405" t="s">
        <v>346</v>
      </c>
      <c r="I374" s="405">
        <v>339</v>
      </c>
      <c r="J374" s="405">
        <v>0</v>
      </c>
      <c r="K374" s="405">
        <v>129</v>
      </c>
      <c r="L374" s="405" t="s">
        <v>256</v>
      </c>
      <c r="M374" s="405">
        <v>1</v>
      </c>
      <c r="N374" s="629">
        <v>2.2999999999999998</v>
      </c>
      <c r="O374" s="405" t="s">
        <v>258</v>
      </c>
      <c r="P374" s="405" t="s">
        <v>268</v>
      </c>
      <c r="Q374" s="405" t="s">
        <v>1135</v>
      </c>
      <c r="R374" s="405" t="s">
        <v>269</v>
      </c>
      <c r="S374" s="405"/>
      <c r="T374" s="405"/>
      <c r="U374" s="405" t="s">
        <v>347</v>
      </c>
      <c r="V374" s="405" t="s">
        <v>348</v>
      </c>
      <c r="W374" s="405" t="s">
        <v>366</v>
      </c>
      <c r="X374" s="405">
        <v>0</v>
      </c>
      <c r="Y374" s="477">
        <v>38018</v>
      </c>
      <c r="Z374" s="405"/>
      <c r="AA374" s="405">
        <v>0</v>
      </c>
    </row>
    <row r="375" spans="1:27" x14ac:dyDescent="0.25">
      <c r="A375" s="405">
        <v>119</v>
      </c>
      <c r="B375" s="405" t="s">
        <v>1134</v>
      </c>
      <c r="C375" s="405" t="s">
        <v>377</v>
      </c>
      <c r="D375" s="405" t="s">
        <v>1135</v>
      </c>
      <c r="E375" s="405" t="s">
        <v>1136</v>
      </c>
      <c r="F375" s="405" t="s">
        <v>349</v>
      </c>
      <c r="G375" s="405"/>
      <c r="H375" s="405" t="s">
        <v>350</v>
      </c>
      <c r="I375" s="405">
        <v>340</v>
      </c>
      <c r="J375" s="405">
        <v>0</v>
      </c>
      <c r="K375" s="405">
        <v>129</v>
      </c>
      <c r="L375" s="405" t="s">
        <v>256</v>
      </c>
      <c r="M375" s="405">
        <v>1</v>
      </c>
      <c r="N375" s="629">
        <v>0.25</v>
      </c>
      <c r="O375" s="405" t="s">
        <v>258</v>
      </c>
      <c r="P375" s="405" t="s">
        <v>268</v>
      </c>
      <c r="Q375" s="405" t="s">
        <v>1135</v>
      </c>
      <c r="R375" s="405" t="s">
        <v>269</v>
      </c>
      <c r="S375" s="405"/>
      <c r="T375" s="405">
        <v>1.3</v>
      </c>
      <c r="U375" s="405" t="s">
        <v>1143</v>
      </c>
      <c r="V375" s="405" t="s">
        <v>1138</v>
      </c>
      <c r="W375" s="405" t="s">
        <v>366</v>
      </c>
      <c r="X375" s="405">
        <v>0</v>
      </c>
      <c r="Y375" s="477">
        <v>36495</v>
      </c>
      <c r="Z375" s="405"/>
      <c r="AA375" s="405">
        <v>0</v>
      </c>
    </row>
    <row r="376" spans="1:27" x14ac:dyDescent="0.25">
      <c r="A376" s="405">
        <v>119</v>
      </c>
      <c r="B376" s="405" t="s">
        <v>1134</v>
      </c>
      <c r="C376" s="405" t="s">
        <v>377</v>
      </c>
      <c r="D376" s="405" t="s">
        <v>1135</v>
      </c>
      <c r="E376" s="405" t="s">
        <v>1136</v>
      </c>
      <c r="F376" s="405" t="s">
        <v>352</v>
      </c>
      <c r="G376" s="405"/>
      <c r="H376" s="405" t="s">
        <v>353</v>
      </c>
      <c r="I376" s="405">
        <v>341</v>
      </c>
      <c r="J376" s="405">
        <v>0</v>
      </c>
      <c r="K376" s="405">
        <v>129</v>
      </c>
      <c r="L376" s="405" t="s">
        <v>256</v>
      </c>
      <c r="M376" s="405">
        <v>1</v>
      </c>
      <c r="N376" s="629">
        <v>1.55</v>
      </c>
      <c r="O376" s="405" t="s">
        <v>258</v>
      </c>
      <c r="P376" s="405" t="s">
        <v>268</v>
      </c>
      <c r="Q376" s="405" t="s">
        <v>1135</v>
      </c>
      <c r="R376" s="405" t="s">
        <v>269</v>
      </c>
      <c r="S376" s="405"/>
      <c r="T376" s="405"/>
      <c r="U376" s="405" t="s">
        <v>354</v>
      </c>
      <c r="V376" s="405" t="s">
        <v>348</v>
      </c>
      <c r="W376" s="405" t="s">
        <v>366</v>
      </c>
      <c r="X376" s="405">
        <v>0</v>
      </c>
      <c r="Y376" s="477">
        <v>38018</v>
      </c>
      <c r="Z376" s="405"/>
      <c r="AA376" s="405">
        <v>0</v>
      </c>
    </row>
    <row r="377" spans="1:27" x14ac:dyDescent="0.25">
      <c r="A377" s="405">
        <v>119</v>
      </c>
      <c r="B377" s="405" t="s">
        <v>1134</v>
      </c>
      <c r="C377" s="405" t="s">
        <v>377</v>
      </c>
      <c r="D377" s="405" t="s">
        <v>1135</v>
      </c>
      <c r="E377" s="405" t="s">
        <v>1136</v>
      </c>
      <c r="F377" s="405" t="s">
        <v>359</v>
      </c>
      <c r="G377" s="477">
        <v>2025884</v>
      </c>
      <c r="H377" s="405" t="s">
        <v>360</v>
      </c>
      <c r="I377" s="405">
        <v>380</v>
      </c>
      <c r="J377" s="405">
        <v>0</v>
      </c>
      <c r="K377" s="405">
        <v>129</v>
      </c>
      <c r="L377" s="405" t="s">
        <v>256</v>
      </c>
      <c r="M377" s="405">
        <v>1</v>
      </c>
      <c r="N377" s="629" t="s">
        <v>58</v>
      </c>
      <c r="O377" s="405" t="s">
        <v>258</v>
      </c>
      <c r="P377" s="405" t="s">
        <v>268</v>
      </c>
      <c r="Q377" s="405" t="s">
        <v>1135</v>
      </c>
      <c r="R377" s="405" t="s">
        <v>269</v>
      </c>
      <c r="S377" s="405" t="s">
        <v>1144</v>
      </c>
      <c r="T377" s="405">
        <v>1.3</v>
      </c>
      <c r="U377" s="405" t="s">
        <v>1145</v>
      </c>
      <c r="V377" s="405" t="s">
        <v>1138</v>
      </c>
      <c r="W377" s="405" t="s">
        <v>323</v>
      </c>
      <c r="X377" s="405">
        <v>0</v>
      </c>
      <c r="Y377" s="405"/>
      <c r="Z377" s="405"/>
      <c r="AA377" s="405">
        <v>0</v>
      </c>
    </row>
    <row r="378" spans="1:27" x14ac:dyDescent="0.25">
      <c r="A378" s="405">
        <v>119</v>
      </c>
      <c r="B378" s="405" t="s">
        <v>1134</v>
      </c>
      <c r="C378" s="405" t="s">
        <v>377</v>
      </c>
      <c r="D378" s="405" t="s">
        <v>1135</v>
      </c>
      <c r="E378" s="405" t="s">
        <v>1136</v>
      </c>
      <c r="F378" s="405"/>
      <c r="G378" s="405"/>
      <c r="H378" s="405" t="s">
        <v>369</v>
      </c>
      <c r="I378" s="405">
        <v>381</v>
      </c>
      <c r="J378" s="405">
        <v>0</v>
      </c>
      <c r="K378" s="405">
        <v>129</v>
      </c>
      <c r="L378" s="405" t="s">
        <v>256</v>
      </c>
      <c r="M378" s="405">
        <v>1</v>
      </c>
      <c r="N378" s="629" t="s">
        <v>58</v>
      </c>
      <c r="O378" s="405" t="s">
        <v>258</v>
      </c>
      <c r="P378" s="405" t="s">
        <v>268</v>
      </c>
      <c r="Q378" s="405" t="s">
        <v>1135</v>
      </c>
      <c r="R378" s="405" t="s">
        <v>269</v>
      </c>
      <c r="S378" s="405" t="s">
        <v>1151</v>
      </c>
      <c r="T378" s="405">
        <v>1.3</v>
      </c>
      <c r="U378" s="405" t="s">
        <v>1152</v>
      </c>
      <c r="V378" s="405" t="s">
        <v>1150</v>
      </c>
      <c r="W378" s="405" t="s">
        <v>323</v>
      </c>
      <c r="X378" s="405">
        <v>0</v>
      </c>
      <c r="Y378" s="405"/>
      <c r="Z378" s="477">
        <v>36039</v>
      </c>
      <c r="AA378" s="405">
        <v>0</v>
      </c>
    </row>
    <row r="379" spans="1:27" x14ac:dyDescent="0.25">
      <c r="A379" s="405">
        <v>119</v>
      </c>
      <c r="B379" s="405" t="s">
        <v>1134</v>
      </c>
      <c r="C379" s="405" t="s">
        <v>377</v>
      </c>
      <c r="D379" s="405" t="s">
        <v>1135</v>
      </c>
      <c r="E379" s="405" t="s">
        <v>1136</v>
      </c>
      <c r="F379" s="405"/>
      <c r="G379" s="477">
        <v>2025949</v>
      </c>
      <c r="H379" s="405" t="s">
        <v>1146</v>
      </c>
      <c r="I379" s="405">
        <v>382</v>
      </c>
      <c r="J379" s="405">
        <v>0</v>
      </c>
      <c r="K379" s="405">
        <v>129</v>
      </c>
      <c r="L379" s="405" t="s">
        <v>256</v>
      </c>
      <c r="M379" s="405">
        <v>1</v>
      </c>
      <c r="N379" s="629" t="s">
        <v>58</v>
      </c>
      <c r="O379" s="405" t="s">
        <v>258</v>
      </c>
      <c r="P379" s="405" t="s">
        <v>268</v>
      </c>
      <c r="Q379" s="405" t="s">
        <v>1135</v>
      </c>
      <c r="R379" s="405" t="s">
        <v>269</v>
      </c>
      <c r="S379" s="405" t="s">
        <v>1147</v>
      </c>
      <c r="T379" s="405">
        <v>1.3</v>
      </c>
      <c r="U379" s="405" t="s">
        <v>1145</v>
      </c>
      <c r="V379" s="405" t="s">
        <v>1138</v>
      </c>
      <c r="W379" s="405" t="s">
        <v>323</v>
      </c>
      <c r="X379" s="405">
        <v>0</v>
      </c>
      <c r="Y379" s="405"/>
      <c r="Z379" s="405"/>
      <c r="AA379" s="405">
        <v>0</v>
      </c>
    </row>
    <row r="380" spans="1:27" x14ac:dyDescent="0.25">
      <c r="A380" s="405">
        <v>119</v>
      </c>
      <c r="B380" s="405" t="s">
        <v>1134</v>
      </c>
      <c r="C380" s="405" t="s">
        <v>377</v>
      </c>
      <c r="D380" s="405" t="s">
        <v>1135</v>
      </c>
      <c r="E380" s="405" t="s">
        <v>1136</v>
      </c>
      <c r="F380" s="405"/>
      <c r="G380" s="405"/>
      <c r="H380" s="405" t="s">
        <v>1148</v>
      </c>
      <c r="I380" s="405">
        <v>398</v>
      </c>
      <c r="J380" s="405">
        <v>0</v>
      </c>
      <c r="K380" s="405">
        <v>129</v>
      </c>
      <c r="L380" s="405" t="s">
        <v>256</v>
      </c>
      <c r="M380" s="405">
        <v>1</v>
      </c>
      <c r="N380" s="629">
        <v>0.2</v>
      </c>
      <c r="O380" s="405" t="s">
        <v>258</v>
      </c>
      <c r="P380" s="405" t="s">
        <v>268</v>
      </c>
      <c r="Q380" s="405" t="s">
        <v>1135</v>
      </c>
      <c r="R380" s="405" t="s">
        <v>269</v>
      </c>
      <c r="S380" s="405"/>
      <c r="T380" s="405">
        <v>1.3</v>
      </c>
      <c r="U380" s="405" t="s">
        <v>1140</v>
      </c>
      <c r="V380" s="405" t="s">
        <v>1138</v>
      </c>
      <c r="W380" s="405" t="s">
        <v>323</v>
      </c>
      <c r="X380" s="405">
        <v>0</v>
      </c>
      <c r="Y380" s="477">
        <v>36039</v>
      </c>
      <c r="Z380" s="405"/>
      <c r="AA380" s="405">
        <v>0</v>
      </c>
    </row>
    <row r="381" spans="1:27" x14ac:dyDescent="0.25">
      <c r="A381" s="405">
        <v>119</v>
      </c>
      <c r="B381" s="405" t="s">
        <v>1134</v>
      </c>
      <c r="C381" s="405" t="s">
        <v>377</v>
      </c>
      <c r="D381" s="405" t="s">
        <v>1135</v>
      </c>
      <c r="E381" s="405" t="s">
        <v>1136</v>
      </c>
      <c r="F381" s="405"/>
      <c r="G381" s="405"/>
      <c r="H381" s="405" t="s">
        <v>363</v>
      </c>
      <c r="I381" s="405">
        <v>399</v>
      </c>
      <c r="J381" s="405">
        <v>0</v>
      </c>
      <c r="K381" s="405">
        <v>129</v>
      </c>
      <c r="L381" s="405" t="s">
        <v>256</v>
      </c>
      <c r="M381" s="405">
        <v>1</v>
      </c>
      <c r="N381" s="629">
        <v>0.252</v>
      </c>
      <c r="O381" s="405" t="s">
        <v>258</v>
      </c>
      <c r="P381" s="405" t="s">
        <v>268</v>
      </c>
      <c r="Q381" s="405" t="s">
        <v>1135</v>
      </c>
      <c r="R381" s="405" t="s">
        <v>269</v>
      </c>
      <c r="S381" s="405"/>
      <c r="T381" s="405">
        <v>1.3</v>
      </c>
      <c r="U381" s="405" t="s">
        <v>1140</v>
      </c>
      <c r="V381" s="405" t="s">
        <v>1138</v>
      </c>
      <c r="W381" s="405" t="s">
        <v>323</v>
      </c>
      <c r="X381" s="405">
        <v>0</v>
      </c>
      <c r="Y381" s="405"/>
      <c r="Z381" s="405"/>
      <c r="AA381" s="405">
        <v>0</v>
      </c>
    </row>
    <row r="382" spans="1:27" x14ac:dyDescent="0.25">
      <c r="A382" s="405">
        <v>119</v>
      </c>
      <c r="B382" s="405" t="s">
        <v>1134</v>
      </c>
      <c r="C382" s="405" t="s">
        <v>377</v>
      </c>
      <c r="D382" s="405" t="s">
        <v>1135</v>
      </c>
      <c r="E382" s="405" t="s">
        <v>1136</v>
      </c>
      <c r="F382" s="405" t="s">
        <v>364</v>
      </c>
      <c r="G382" s="405"/>
      <c r="H382" s="405" t="s">
        <v>365</v>
      </c>
      <c r="I382" s="405">
        <v>417</v>
      </c>
      <c r="J382" s="405">
        <v>0</v>
      </c>
      <c r="K382" s="405">
        <v>129</v>
      </c>
      <c r="L382" s="405" t="s">
        <v>256</v>
      </c>
      <c r="M382" s="405">
        <v>1</v>
      </c>
      <c r="N382" s="629">
        <v>0.2</v>
      </c>
      <c r="O382" s="405" t="s">
        <v>258</v>
      </c>
      <c r="P382" s="405" t="s">
        <v>268</v>
      </c>
      <c r="Q382" s="405" t="s">
        <v>1135</v>
      </c>
      <c r="R382" s="405" t="s">
        <v>269</v>
      </c>
      <c r="S382" s="405"/>
      <c r="T382" s="405">
        <v>1.3</v>
      </c>
      <c r="U382" s="405" t="s">
        <v>1140</v>
      </c>
      <c r="V382" s="405" t="s">
        <v>1150</v>
      </c>
      <c r="W382" s="405" t="s">
        <v>323</v>
      </c>
      <c r="X382" s="405">
        <v>0</v>
      </c>
      <c r="Y382" s="405"/>
      <c r="Z382" s="477">
        <v>36039</v>
      </c>
      <c r="AA382" s="405">
        <v>0</v>
      </c>
    </row>
    <row r="383" spans="1:27" x14ac:dyDescent="0.25">
      <c r="A383" s="405">
        <v>120</v>
      </c>
      <c r="B383" s="405" t="s">
        <v>1134</v>
      </c>
      <c r="C383" s="405" t="s">
        <v>377</v>
      </c>
      <c r="D383" s="405" t="s">
        <v>1135</v>
      </c>
      <c r="E383" s="405" t="s">
        <v>1153</v>
      </c>
      <c r="F383" s="405" t="s">
        <v>294</v>
      </c>
      <c r="G383" s="405" t="s">
        <v>295</v>
      </c>
      <c r="H383" s="405" t="s">
        <v>296</v>
      </c>
      <c r="I383" s="405">
        <v>87</v>
      </c>
      <c r="J383" s="405">
        <v>139</v>
      </c>
      <c r="K383" s="405">
        <v>198</v>
      </c>
      <c r="L383" s="405" t="s">
        <v>300</v>
      </c>
      <c r="M383" s="405">
        <v>1</v>
      </c>
      <c r="N383" s="629">
        <v>1.4</v>
      </c>
      <c r="O383" s="405" t="s">
        <v>258</v>
      </c>
      <c r="P383" s="405" t="s">
        <v>268</v>
      </c>
      <c r="Q383" s="405" t="s">
        <v>1135</v>
      </c>
      <c r="R383" s="405" t="s">
        <v>269</v>
      </c>
      <c r="S383" s="405"/>
      <c r="T383" s="405"/>
      <c r="U383" s="405"/>
      <c r="V383" s="405" t="s">
        <v>298</v>
      </c>
      <c r="W383" s="405" t="s">
        <v>299</v>
      </c>
      <c r="X383" s="405">
        <v>0</v>
      </c>
      <c r="Y383" s="477">
        <v>36770</v>
      </c>
      <c r="Z383" s="405"/>
      <c r="AA383" s="405">
        <v>0</v>
      </c>
    </row>
    <row r="384" spans="1:27" x14ac:dyDescent="0.25">
      <c r="A384" s="405">
        <v>120</v>
      </c>
      <c r="B384" s="405" t="s">
        <v>1134</v>
      </c>
      <c r="C384" s="405" t="s">
        <v>377</v>
      </c>
      <c r="D384" s="405" t="s">
        <v>1135</v>
      </c>
      <c r="E384" s="405" t="s">
        <v>1153</v>
      </c>
      <c r="F384" s="405" t="s">
        <v>294</v>
      </c>
      <c r="G384" s="405" t="s">
        <v>295</v>
      </c>
      <c r="H384" s="405" t="s">
        <v>296</v>
      </c>
      <c r="I384" s="405">
        <v>87</v>
      </c>
      <c r="J384" s="405">
        <v>107</v>
      </c>
      <c r="K384" s="405">
        <v>172</v>
      </c>
      <c r="L384" s="405" t="s">
        <v>297</v>
      </c>
      <c r="M384" s="405">
        <v>1</v>
      </c>
      <c r="N384" s="629">
        <v>2.9</v>
      </c>
      <c r="O384" s="405" t="s">
        <v>258</v>
      </c>
      <c r="P384" s="405" t="s">
        <v>268</v>
      </c>
      <c r="Q384" s="405" t="s">
        <v>1135</v>
      </c>
      <c r="R384" s="405" t="s">
        <v>269</v>
      </c>
      <c r="S384" s="405"/>
      <c r="T384" s="405"/>
      <c r="U384" s="405"/>
      <c r="V384" s="405" t="s">
        <v>298</v>
      </c>
      <c r="W384" s="405" t="s">
        <v>299</v>
      </c>
      <c r="X384" s="405">
        <v>0</v>
      </c>
      <c r="Y384" s="477">
        <v>36770</v>
      </c>
      <c r="Z384" s="405"/>
      <c r="AA384" s="405">
        <v>0</v>
      </c>
    </row>
    <row r="385" spans="1:27" x14ac:dyDescent="0.25">
      <c r="A385" s="405">
        <v>120</v>
      </c>
      <c r="B385" s="405" t="s">
        <v>1134</v>
      </c>
      <c r="C385" s="405" t="s">
        <v>377</v>
      </c>
      <c r="D385" s="405" t="s">
        <v>1135</v>
      </c>
      <c r="E385" s="405" t="s">
        <v>1153</v>
      </c>
      <c r="F385" s="405" t="s">
        <v>294</v>
      </c>
      <c r="G385" s="405" t="s">
        <v>295</v>
      </c>
      <c r="H385" s="405" t="s">
        <v>296</v>
      </c>
      <c r="I385" s="405">
        <v>87</v>
      </c>
      <c r="J385" s="405">
        <v>0</v>
      </c>
      <c r="K385" s="405">
        <v>129</v>
      </c>
      <c r="L385" s="405" t="s">
        <v>256</v>
      </c>
      <c r="M385" s="405">
        <v>1</v>
      </c>
      <c r="N385" s="629">
        <v>0.8</v>
      </c>
      <c r="O385" s="405" t="s">
        <v>258</v>
      </c>
      <c r="P385" s="405" t="s">
        <v>268</v>
      </c>
      <c r="Q385" s="405" t="s">
        <v>1135</v>
      </c>
      <c r="R385" s="405" t="s">
        <v>269</v>
      </c>
      <c r="S385" s="405"/>
      <c r="T385" s="405"/>
      <c r="U385" s="405"/>
      <c r="V385" s="405" t="s">
        <v>298</v>
      </c>
      <c r="W385" s="405" t="s">
        <v>366</v>
      </c>
      <c r="X385" s="405">
        <v>0</v>
      </c>
      <c r="Y385" s="477">
        <v>36770</v>
      </c>
      <c r="Z385" s="405"/>
      <c r="AA385" s="405">
        <v>0</v>
      </c>
    </row>
    <row r="386" spans="1:27" x14ac:dyDescent="0.25">
      <c r="A386" s="405">
        <v>120</v>
      </c>
      <c r="B386" s="405" t="s">
        <v>1134</v>
      </c>
      <c r="C386" s="405" t="s">
        <v>377</v>
      </c>
      <c r="D386" s="405" t="s">
        <v>1135</v>
      </c>
      <c r="E386" s="405" t="s">
        <v>1153</v>
      </c>
      <c r="F386" s="405" t="s">
        <v>265</v>
      </c>
      <c r="G386" s="405" t="s">
        <v>266</v>
      </c>
      <c r="H386" s="405" t="s">
        <v>267</v>
      </c>
      <c r="I386" s="405">
        <v>137</v>
      </c>
      <c r="J386" s="405">
        <v>0</v>
      </c>
      <c r="K386" s="405">
        <v>129</v>
      </c>
      <c r="L386" s="405" t="s">
        <v>256</v>
      </c>
      <c r="M386" s="405">
        <v>1</v>
      </c>
      <c r="N386" s="629">
        <v>5</v>
      </c>
      <c r="O386" s="405" t="s">
        <v>258</v>
      </c>
      <c r="P386" s="405" t="s">
        <v>268</v>
      </c>
      <c r="Q386" s="405" t="s">
        <v>1135</v>
      </c>
      <c r="R386" s="405" t="s">
        <v>269</v>
      </c>
      <c r="S386" s="405"/>
      <c r="T386" s="405">
        <v>1.3</v>
      </c>
      <c r="U386" s="405" t="s">
        <v>1137</v>
      </c>
      <c r="V386" s="405" t="s">
        <v>1138</v>
      </c>
      <c r="W386" s="405" t="s">
        <v>323</v>
      </c>
      <c r="X386" s="405">
        <v>0</v>
      </c>
      <c r="Y386" s="405"/>
      <c r="Z386" s="405"/>
      <c r="AA386" s="405">
        <v>0</v>
      </c>
    </row>
    <row r="387" spans="1:27" x14ac:dyDescent="0.25">
      <c r="A387" s="405">
        <v>120</v>
      </c>
      <c r="B387" s="405" t="s">
        <v>1134</v>
      </c>
      <c r="C387" s="405" t="s">
        <v>377</v>
      </c>
      <c r="D387" s="405" t="s">
        <v>1135</v>
      </c>
      <c r="E387" s="405" t="s">
        <v>1153</v>
      </c>
      <c r="F387" s="405">
        <v>7439921</v>
      </c>
      <c r="G387" s="405" t="s">
        <v>327</v>
      </c>
      <c r="H387" s="405" t="s">
        <v>328</v>
      </c>
      <c r="I387" s="405">
        <v>250</v>
      </c>
      <c r="J387" s="405">
        <v>0</v>
      </c>
      <c r="K387" s="405">
        <v>129</v>
      </c>
      <c r="L387" s="405" t="s">
        <v>256</v>
      </c>
      <c r="M387" s="405">
        <v>1</v>
      </c>
      <c r="N387" s="629">
        <v>1.25E-3</v>
      </c>
      <c r="O387" s="405" t="s">
        <v>258</v>
      </c>
      <c r="P387" s="405" t="s">
        <v>268</v>
      </c>
      <c r="Q387" s="405" t="s">
        <v>1135</v>
      </c>
      <c r="R387" s="405" t="s">
        <v>269</v>
      </c>
      <c r="S387" s="405"/>
      <c r="T387" s="405">
        <v>1.3</v>
      </c>
      <c r="U387" s="405"/>
      <c r="V387" s="405" t="s">
        <v>1150</v>
      </c>
      <c r="W387" s="405" t="s">
        <v>366</v>
      </c>
      <c r="X387" s="405">
        <v>0</v>
      </c>
      <c r="Y387" s="405"/>
      <c r="Z387" s="477">
        <v>36039</v>
      </c>
      <c r="AA387" s="405">
        <v>0</v>
      </c>
    </row>
    <row r="388" spans="1:27" x14ac:dyDescent="0.25">
      <c r="A388" s="405">
        <v>120</v>
      </c>
      <c r="B388" s="405" t="s">
        <v>1134</v>
      </c>
      <c r="C388" s="405" t="s">
        <v>377</v>
      </c>
      <c r="D388" s="405" t="s">
        <v>1135</v>
      </c>
      <c r="E388" s="405" t="s">
        <v>1153</v>
      </c>
      <c r="F388" s="405"/>
      <c r="G388" s="405" t="s">
        <v>1139</v>
      </c>
      <c r="H388" s="405" t="s">
        <v>913</v>
      </c>
      <c r="I388" s="405">
        <v>261</v>
      </c>
      <c r="J388" s="405">
        <v>0</v>
      </c>
      <c r="K388" s="405">
        <v>129</v>
      </c>
      <c r="L388" s="405" t="s">
        <v>256</v>
      </c>
      <c r="M388" s="405">
        <v>1</v>
      </c>
      <c r="N388" s="629">
        <v>5.1999999999999998E-2</v>
      </c>
      <c r="O388" s="405" t="s">
        <v>258</v>
      </c>
      <c r="P388" s="405" t="s">
        <v>268</v>
      </c>
      <c r="Q388" s="405" t="s">
        <v>1135</v>
      </c>
      <c r="R388" s="405" t="s">
        <v>269</v>
      </c>
      <c r="S388" s="405"/>
      <c r="T388" s="405">
        <v>1.3</v>
      </c>
      <c r="U388" s="405" t="s">
        <v>1140</v>
      </c>
      <c r="V388" s="405" t="s">
        <v>1138</v>
      </c>
      <c r="W388" s="405" t="s">
        <v>323</v>
      </c>
      <c r="X388" s="405">
        <v>0</v>
      </c>
      <c r="Y388" s="405"/>
      <c r="Z388" s="405"/>
      <c r="AA388" s="405">
        <v>0</v>
      </c>
    </row>
    <row r="389" spans="1:27" x14ac:dyDescent="0.25">
      <c r="A389" s="405">
        <v>120</v>
      </c>
      <c r="B389" s="405" t="s">
        <v>1134</v>
      </c>
      <c r="C389" s="405" t="s">
        <v>377</v>
      </c>
      <c r="D389" s="405" t="s">
        <v>1135</v>
      </c>
      <c r="E389" s="405" t="s">
        <v>1153</v>
      </c>
      <c r="F389" s="405" t="s">
        <v>287</v>
      </c>
      <c r="G389" s="405"/>
      <c r="H389" s="405" t="s">
        <v>288</v>
      </c>
      <c r="I389" s="405">
        <v>303</v>
      </c>
      <c r="J389" s="405">
        <v>0</v>
      </c>
      <c r="K389" s="405">
        <v>129</v>
      </c>
      <c r="L389" s="405" t="s">
        <v>256</v>
      </c>
      <c r="M389" s="405">
        <v>1</v>
      </c>
      <c r="N389" s="629">
        <v>20</v>
      </c>
      <c r="O389" s="405" t="s">
        <v>258</v>
      </c>
      <c r="P389" s="405" t="s">
        <v>268</v>
      </c>
      <c r="Q389" s="405" t="s">
        <v>1135</v>
      </c>
      <c r="R389" s="405" t="s">
        <v>269</v>
      </c>
      <c r="S389" s="405"/>
      <c r="T389" s="405">
        <v>1.3</v>
      </c>
      <c r="U389" s="405" t="s">
        <v>1141</v>
      </c>
      <c r="V389" s="405" t="s">
        <v>1138</v>
      </c>
      <c r="W389" s="405" t="s">
        <v>323</v>
      </c>
      <c r="X389" s="405">
        <v>0</v>
      </c>
      <c r="Y389" s="405"/>
      <c r="Z389" s="405"/>
      <c r="AA389" s="405">
        <v>0</v>
      </c>
    </row>
    <row r="390" spans="1:27" x14ac:dyDescent="0.25">
      <c r="A390" s="405">
        <v>120</v>
      </c>
      <c r="B390" s="405" t="s">
        <v>1134</v>
      </c>
      <c r="C390" s="405" t="s">
        <v>377</v>
      </c>
      <c r="D390" s="405" t="s">
        <v>1135</v>
      </c>
      <c r="E390" s="405" t="s">
        <v>1153</v>
      </c>
      <c r="F390" s="405" t="s">
        <v>337</v>
      </c>
      <c r="G390" s="405"/>
      <c r="H390" s="405" t="s">
        <v>338</v>
      </c>
      <c r="I390" s="405">
        <v>330</v>
      </c>
      <c r="J390" s="405">
        <v>0</v>
      </c>
      <c r="K390" s="405">
        <v>129</v>
      </c>
      <c r="L390" s="405" t="s">
        <v>256</v>
      </c>
      <c r="M390" s="405">
        <v>1</v>
      </c>
      <c r="N390" s="629">
        <v>1.3</v>
      </c>
      <c r="O390" s="405" t="s">
        <v>258</v>
      </c>
      <c r="P390" s="405" t="s">
        <v>268</v>
      </c>
      <c r="Q390" s="405" t="s">
        <v>1135</v>
      </c>
      <c r="R390" s="405" t="s">
        <v>269</v>
      </c>
      <c r="S390" s="405"/>
      <c r="T390" s="405">
        <v>1.3</v>
      </c>
      <c r="U390" s="405" t="s">
        <v>1142</v>
      </c>
      <c r="V390" s="405" t="s">
        <v>1138</v>
      </c>
      <c r="W390" s="405" t="s">
        <v>271</v>
      </c>
      <c r="X390" s="405">
        <v>0</v>
      </c>
      <c r="Y390" s="477">
        <v>38018</v>
      </c>
      <c r="Z390" s="405"/>
      <c r="AA390" s="405">
        <v>0</v>
      </c>
    </row>
    <row r="391" spans="1:27" x14ac:dyDescent="0.25">
      <c r="A391" s="405">
        <v>120</v>
      </c>
      <c r="B391" s="405" t="s">
        <v>1134</v>
      </c>
      <c r="C391" s="405" t="s">
        <v>377</v>
      </c>
      <c r="D391" s="405" t="s">
        <v>1135</v>
      </c>
      <c r="E391" s="405" t="s">
        <v>1153</v>
      </c>
      <c r="F391" s="405" t="s">
        <v>289</v>
      </c>
      <c r="G391" s="405"/>
      <c r="H391" s="405" t="s">
        <v>290</v>
      </c>
      <c r="I391" s="405">
        <v>334</v>
      </c>
      <c r="J391" s="405">
        <v>0</v>
      </c>
      <c r="K391" s="405">
        <v>129</v>
      </c>
      <c r="L391" s="405" t="s">
        <v>256</v>
      </c>
      <c r="M391" s="405">
        <v>1</v>
      </c>
      <c r="N391" s="629">
        <v>2</v>
      </c>
      <c r="O391" s="405" t="s">
        <v>258</v>
      </c>
      <c r="P391" s="405" t="s">
        <v>268</v>
      </c>
      <c r="Q391" s="405" t="s">
        <v>1135</v>
      </c>
      <c r="R391" s="405" t="s">
        <v>269</v>
      </c>
      <c r="S391" s="405"/>
      <c r="T391" s="405">
        <v>1.3</v>
      </c>
      <c r="U391" s="405"/>
      <c r="V391" s="405" t="s">
        <v>1138</v>
      </c>
      <c r="W391" s="405" t="s">
        <v>323</v>
      </c>
      <c r="X391" s="405">
        <v>0</v>
      </c>
      <c r="Y391" s="405"/>
      <c r="Z391" s="405"/>
      <c r="AA391" s="405">
        <v>0</v>
      </c>
    </row>
    <row r="392" spans="1:27" x14ac:dyDescent="0.25">
      <c r="A392" s="405">
        <v>120</v>
      </c>
      <c r="B392" s="405" t="s">
        <v>1134</v>
      </c>
      <c r="C392" s="405" t="s">
        <v>377</v>
      </c>
      <c r="D392" s="405" t="s">
        <v>1135</v>
      </c>
      <c r="E392" s="405" t="s">
        <v>1153</v>
      </c>
      <c r="F392" s="405" t="s">
        <v>341</v>
      </c>
      <c r="G392" s="405"/>
      <c r="H392" s="405" t="s">
        <v>342</v>
      </c>
      <c r="I392" s="405">
        <v>338</v>
      </c>
      <c r="J392" s="405">
        <v>0</v>
      </c>
      <c r="K392" s="405">
        <v>129</v>
      </c>
      <c r="L392" s="405" t="s">
        <v>256</v>
      </c>
      <c r="M392" s="405">
        <v>1</v>
      </c>
      <c r="N392" s="629">
        <v>1</v>
      </c>
      <c r="O392" s="405" t="s">
        <v>258</v>
      </c>
      <c r="P392" s="405" t="s">
        <v>268</v>
      </c>
      <c r="Q392" s="405" t="s">
        <v>1135</v>
      </c>
      <c r="R392" s="405" t="s">
        <v>269</v>
      </c>
      <c r="S392" s="405"/>
      <c r="T392" s="405">
        <v>1.3</v>
      </c>
      <c r="U392" s="405"/>
      <c r="V392" s="405" t="s">
        <v>1138</v>
      </c>
      <c r="W392" s="405" t="s">
        <v>366</v>
      </c>
      <c r="X392" s="405">
        <v>0</v>
      </c>
      <c r="Y392" s="477">
        <v>36495</v>
      </c>
      <c r="Z392" s="405"/>
      <c r="AA392" s="405">
        <v>0</v>
      </c>
    </row>
    <row r="393" spans="1:27" x14ac:dyDescent="0.25">
      <c r="A393" s="405">
        <v>120</v>
      </c>
      <c r="B393" s="405" t="s">
        <v>1134</v>
      </c>
      <c r="C393" s="405" t="s">
        <v>377</v>
      </c>
      <c r="D393" s="405" t="s">
        <v>1135</v>
      </c>
      <c r="E393" s="405" t="s">
        <v>1153</v>
      </c>
      <c r="F393" s="405" t="s">
        <v>345</v>
      </c>
      <c r="G393" s="405"/>
      <c r="H393" s="405" t="s">
        <v>346</v>
      </c>
      <c r="I393" s="405">
        <v>339</v>
      </c>
      <c r="J393" s="405">
        <v>0</v>
      </c>
      <c r="K393" s="405">
        <v>129</v>
      </c>
      <c r="L393" s="405" t="s">
        <v>256</v>
      </c>
      <c r="M393" s="405">
        <v>1</v>
      </c>
      <c r="N393" s="629">
        <v>2.2999999999999998</v>
      </c>
      <c r="O393" s="405" t="s">
        <v>258</v>
      </c>
      <c r="P393" s="405" t="s">
        <v>268</v>
      </c>
      <c r="Q393" s="405" t="s">
        <v>1135</v>
      </c>
      <c r="R393" s="405" t="s">
        <v>269</v>
      </c>
      <c r="S393" s="405"/>
      <c r="T393" s="405"/>
      <c r="U393" s="405" t="s">
        <v>347</v>
      </c>
      <c r="V393" s="405" t="s">
        <v>348</v>
      </c>
      <c r="W393" s="405" t="s">
        <v>366</v>
      </c>
      <c r="X393" s="405">
        <v>0</v>
      </c>
      <c r="Y393" s="477">
        <v>38018</v>
      </c>
      <c r="Z393" s="405"/>
      <c r="AA393" s="405">
        <v>0</v>
      </c>
    </row>
    <row r="394" spans="1:27" x14ac:dyDescent="0.25">
      <c r="A394" s="405">
        <v>120</v>
      </c>
      <c r="B394" s="405" t="s">
        <v>1134</v>
      </c>
      <c r="C394" s="405" t="s">
        <v>377</v>
      </c>
      <c r="D394" s="405" t="s">
        <v>1135</v>
      </c>
      <c r="E394" s="405" t="s">
        <v>1153</v>
      </c>
      <c r="F394" s="405" t="s">
        <v>349</v>
      </c>
      <c r="G394" s="405"/>
      <c r="H394" s="405" t="s">
        <v>350</v>
      </c>
      <c r="I394" s="405">
        <v>340</v>
      </c>
      <c r="J394" s="405">
        <v>0</v>
      </c>
      <c r="K394" s="405">
        <v>129</v>
      </c>
      <c r="L394" s="405" t="s">
        <v>256</v>
      </c>
      <c r="M394" s="405">
        <v>1</v>
      </c>
      <c r="N394" s="629">
        <v>0.25</v>
      </c>
      <c r="O394" s="405" t="s">
        <v>258</v>
      </c>
      <c r="P394" s="405" t="s">
        <v>268</v>
      </c>
      <c r="Q394" s="405" t="s">
        <v>1135</v>
      </c>
      <c r="R394" s="405" t="s">
        <v>269</v>
      </c>
      <c r="S394" s="405"/>
      <c r="T394" s="405">
        <v>1.3</v>
      </c>
      <c r="U394" s="405" t="s">
        <v>1143</v>
      </c>
      <c r="V394" s="405" t="s">
        <v>1138</v>
      </c>
      <c r="W394" s="405" t="s">
        <v>366</v>
      </c>
      <c r="X394" s="405">
        <v>0</v>
      </c>
      <c r="Y394" s="477">
        <v>36495</v>
      </c>
      <c r="Z394" s="405"/>
      <c r="AA394" s="405">
        <v>0</v>
      </c>
    </row>
    <row r="395" spans="1:27" x14ac:dyDescent="0.25">
      <c r="A395" s="405">
        <v>120</v>
      </c>
      <c r="B395" s="405" t="s">
        <v>1134</v>
      </c>
      <c r="C395" s="405" t="s">
        <v>377</v>
      </c>
      <c r="D395" s="405" t="s">
        <v>1135</v>
      </c>
      <c r="E395" s="405" t="s">
        <v>1153</v>
      </c>
      <c r="F395" s="405" t="s">
        <v>352</v>
      </c>
      <c r="G395" s="405"/>
      <c r="H395" s="405" t="s">
        <v>353</v>
      </c>
      <c r="I395" s="405">
        <v>341</v>
      </c>
      <c r="J395" s="405">
        <v>0</v>
      </c>
      <c r="K395" s="405">
        <v>129</v>
      </c>
      <c r="L395" s="405" t="s">
        <v>256</v>
      </c>
      <c r="M395" s="405">
        <v>1</v>
      </c>
      <c r="N395" s="629">
        <v>1.55</v>
      </c>
      <c r="O395" s="405" t="s">
        <v>258</v>
      </c>
      <c r="P395" s="405" t="s">
        <v>268</v>
      </c>
      <c r="Q395" s="405" t="s">
        <v>1135</v>
      </c>
      <c r="R395" s="405" t="s">
        <v>269</v>
      </c>
      <c r="S395" s="405"/>
      <c r="T395" s="405"/>
      <c r="U395" s="405" t="s">
        <v>354</v>
      </c>
      <c r="V395" s="405" t="s">
        <v>348</v>
      </c>
      <c r="W395" s="405" t="s">
        <v>366</v>
      </c>
      <c r="X395" s="405">
        <v>0</v>
      </c>
      <c r="Y395" s="477">
        <v>38018</v>
      </c>
      <c r="Z395" s="405"/>
      <c r="AA395" s="405">
        <v>0</v>
      </c>
    </row>
    <row r="396" spans="1:27" x14ac:dyDescent="0.25">
      <c r="A396" s="405">
        <v>120</v>
      </c>
      <c r="B396" s="405" t="s">
        <v>1134</v>
      </c>
      <c r="C396" s="405" t="s">
        <v>377</v>
      </c>
      <c r="D396" s="405" t="s">
        <v>1135</v>
      </c>
      <c r="E396" s="405" t="s">
        <v>1153</v>
      </c>
      <c r="F396" s="405" t="s">
        <v>359</v>
      </c>
      <c r="G396" s="477">
        <v>2025884</v>
      </c>
      <c r="H396" s="405" t="s">
        <v>360</v>
      </c>
      <c r="I396" s="405">
        <v>380</v>
      </c>
      <c r="J396" s="405">
        <v>0</v>
      </c>
      <c r="K396" s="405">
        <v>129</v>
      </c>
      <c r="L396" s="405" t="s">
        <v>256</v>
      </c>
      <c r="M396" s="405">
        <v>1</v>
      </c>
      <c r="N396" s="629" t="s">
        <v>58</v>
      </c>
      <c r="O396" s="405" t="s">
        <v>258</v>
      </c>
      <c r="P396" s="405" t="s">
        <v>268</v>
      </c>
      <c r="Q396" s="405" t="s">
        <v>1135</v>
      </c>
      <c r="R396" s="405" t="s">
        <v>269</v>
      </c>
      <c r="S396" s="405" t="s">
        <v>1144</v>
      </c>
      <c r="T396" s="405">
        <v>1.3</v>
      </c>
      <c r="U396" s="405" t="s">
        <v>1145</v>
      </c>
      <c r="V396" s="405" t="s">
        <v>1138</v>
      </c>
      <c r="W396" s="405" t="s">
        <v>323</v>
      </c>
      <c r="X396" s="405">
        <v>0</v>
      </c>
      <c r="Y396" s="405"/>
      <c r="Z396" s="405"/>
      <c r="AA396" s="405">
        <v>0</v>
      </c>
    </row>
    <row r="397" spans="1:27" x14ac:dyDescent="0.25">
      <c r="A397" s="405">
        <v>120</v>
      </c>
      <c r="B397" s="405" t="s">
        <v>1134</v>
      </c>
      <c r="C397" s="405" t="s">
        <v>377</v>
      </c>
      <c r="D397" s="405" t="s">
        <v>1135</v>
      </c>
      <c r="E397" s="405" t="s">
        <v>1153</v>
      </c>
      <c r="F397" s="405"/>
      <c r="G397" s="405"/>
      <c r="H397" s="405" t="s">
        <v>369</v>
      </c>
      <c r="I397" s="405">
        <v>381</v>
      </c>
      <c r="J397" s="405">
        <v>0</v>
      </c>
      <c r="K397" s="405">
        <v>129</v>
      </c>
      <c r="L397" s="405" t="s">
        <v>256</v>
      </c>
      <c r="M397" s="405">
        <v>1</v>
      </c>
      <c r="N397" s="629" t="s">
        <v>58</v>
      </c>
      <c r="O397" s="405" t="s">
        <v>258</v>
      </c>
      <c r="P397" s="405" t="s">
        <v>268</v>
      </c>
      <c r="Q397" s="405" t="s">
        <v>1135</v>
      </c>
      <c r="R397" s="405" t="s">
        <v>269</v>
      </c>
      <c r="S397" s="405" t="s">
        <v>1151</v>
      </c>
      <c r="T397" s="405">
        <v>1.3</v>
      </c>
      <c r="U397" s="405" t="s">
        <v>1152</v>
      </c>
      <c r="V397" s="405" t="s">
        <v>1150</v>
      </c>
      <c r="W397" s="405" t="s">
        <v>323</v>
      </c>
      <c r="X397" s="405">
        <v>0</v>
      </c>
      <c r="Y397" s="405"/>
      <c r="Z397" s="477">
        <v>36039</v>
      </c>
      <c r="AA397" s="405">
        <v>0</v>
      </c>
    </row>
    <row r="398" spans="1:27" x14ac:dyDescent="0.25">
      <c r="A398" s="405">
        <v>120</v>
      </c>
      <c r="B398" s="405" t="s">
        <v>1134</v>
      </c>
      <c r="C398" s="405" t="s">
        <v>377</v>
      </c>
      <c r="D398" s="405" t="s">
        <v>1135</v>
      </c>
      <c r="E398" s="405" t="s">
        <v>1153</v>
      </c>
      <c r="F398" s="405"/>
      <c r="G398" s="477">
        <v>2025949</v>
      </c>
      <c r="H398" s="405" t="s">
        <v>1146</v>
      </c>
      <c r="I398" s="405">
        <v>382</v>
      </c>
      <c r="J398" s="405">
        <v>0</v>
      </c>
      <c r="K398" s="405">
        <v>129</v>
      </c>
      <c r="L398" s="405" t="s">
        <v>256</v>
      </c>
      <c r="M398" s="405">
        <v>1</v>
      </c>
      <c r="N398" s="629" t="s">
        <v>58</v>
      </c>
      <c r="O398" s="405" t="s">
        <v>258</v>
      </c>
      <c r="P398" s="405" t="s">
        <v>268</v>
      </c>
      <c r="Q398" s="405" t="s">
        <v>1135</v>
      </c>
      <c r="R398" s="405" t="s">
        <v>269</v>
      </c>
      <c r="S398" s="405" t="s">
        <v>1147</v>
      </c>
      <c r="T398" s="405">
        <v>1.3</v>
      </c>
      <c r="U398" s="405" t="s">
        <v>1145</v>
      </c>
      <c r="V398" s="405" t="s">
        <v>1138</v>
      </c>
      <c r="W398" s="405" t="s">
        <v>323</v>
      </c>
      <c r="X398" s="405">
        <v>0</v>
      </c>
      <c r="Y398" s="405"/>
      <c r="Z398" s="405"/>
      <c r="AA398" s="405">
        <v>0</v>
      </c>
    </row>
    <row r="399" spans="1:27" x14ac:dyDescent="0.25">
      <c r="A399" s="405">
        <v>120</v>
      </c>
      <c r="B399" s="405" t="s">
        <v>1134</v>
      </c>
      <c r="C399" s="405" t="s">
        <v>377</v>
      </c>
      <c r="D399" s="405" t="s">
        <v>1135</v>
      </c>
      <c r="E399" s="405" t="s">
        <v>1153</v>
      </c>
      <c r="F399" s="405"/>
      <c r="G399" s="405"/>
      <c r="H399" s="405" t="s">
        <v>1148</v>
      </c>
      <c r="I399" s="405">
        <v>398</v>
      </c>
      <c r="J399" s="405">
        <v>0</v>
      </c>
      <c r="K399" s="405">
        <v>129</v>
      </c>
      <c r="L399" s="405" t="s">
        <v>256</v>
      </c>
      <c r="M399" s="405">
        <v>1</v>
      </c>
      <c r="N399" s="629">
        <v>0.2</v>
      </c>
      <c r="O399" s="405" t="s">
        <v>258</v>
      </c>
      <c r="P399" s="405" t="s">
        <v>268</v>
      </c>
      <c r="Q399" s="405" t="s">
        <v>1135</v>
      </c>
      <c r="R399" s="405" t="s">
        <v>269</v>
      </c>
      <c r="S399" s="405"/>
      <c r="T399" s="405">
        <v>1.3</v>
      </c>
      <c r="U399" s="405" t="s">
        <v>1140</v>
      </c>
      <c r="V399" s="405" t="s">
        <v>1138</v>
      </c>
      <c r="W399" s="405" t="s">
        <v>323</v>
      </c>
      <c r="X399" s="405">
        <v>0</v>
      </c>
      <c r="Y399" s="477">
        <v>36039</v>
      </c>
      <c r="Z399" s="405"/>
      <c r="AA399" s="405">
        <v>0</v>
      </c>
    </row>
    <row r="400" spans="1:27" x14ac:dyDescent="0.25">
      <c r="A400" s="405">
        <v>120</v>
      </c>
      <c r="B400" s="405" t="s">
        <v>1134</v>
      </c>
      <c r="C400" s="405" t="s">
        <v>377</v>
      </c>
      <c r="D400" s="405" t="s">
        <v>1135</v>
      </c>
      <c r="E400" s="405" t="s">
        <v>1153</v>
      </c>
      <c r="F400" s="405"/>
      <c r="G400" s="405"/>
      <c r="H400" s="405" t="s">
        <v>363</v>
      </c>
      <c r="I400" s="405">
        <v>399</v>
      </c>
      <c r="J400" s="405">
        <v>0</v>
      </c>
      <c r="K400" s="405">
        <v>129</v>
      </c>
      <c r="L400" s="405" t="s">
        <v>256</v>
      </c>
      <c r="M400" s="405">
        <v>1</v>
      </c>
      <c r="N400" s="629">
        <v>0.252</v>
      </c>
      <c r="O400" s="405" t="s">
        <v>258</v>
      </c>
      <c r="P400" s="405" t="s">
        <v>268</v>
      </c>
      <c r="Q400" s="405" t="s">
        <v>1135</v>
      </c>
      <c r="R400" s="405" t="s">
        <v>269</v>
      </c>
      <c r="S400" s="405"/>
      <c r="T400" s="405">
        <v>1.3</v>
      </c>
      <c r="U400" s="405" t="s">
        <v>1140</v>
      </c>
      <c r="V400" s="405" t="s">
        <v>1138</v>
      </c>
      <c r="W400" s="405" t="s">
        <v>323</v>
      </c>
      <c r="X400" s="405">
        <v>0</v>
      </c>
      <c r="Y400" s="405"/>
      <c r="Z400" s="405"/>
      <c r="AA400" s="405">
        <v>0</v>
      </c>
    </row>
    <row r="401" spans="1:27" x14ac:dyDescent="0.25">
      <c r="A401" s="630">
        <v>191</v>
      </c>
      <c r="B401" s="630" t="s">
        <v>1134</v>
      </c>
      <c r="C401" s="630" t="s">
        <v>433</v>
      </c>
      <c r="D401" s="630" t="s">
        <v>1135</v>
      </c>
      <c r="E401" s="630" t="s">
        <v>1136</v>
      </c>
      <c r="F401" s="630" t="s">
        <v>339</v>
      </c>
      <c r="G401" s="630"/>
      <c r="H401" s="630" t="s">
        <v>340</v>
      </c>
      <c r="I401" s="630">
        <v>336</v>
      </c>
      <c r="J401" s="630">
        <v>0</v>
      </c>
      <c r="K401" s="630">
        <v>129</v>
      </c>
      <c r="L401" s="630" t="s">
        <v>256</v>
      </c>
      <c r="M401" s="630">
        <v>1</v>
      </c>
      <c r="N401" s="631">
        <v>2</v>
      </c>
      <c r="O401" s="630" t="s">
        <v>258</v>
      </c>
      <c r="P401" s="630" t="s">
        <v>268</v>
      </c>
      <c r="Q401" s="630" t="s">
        <v>1135</v>
      </c>
      <c r="R401" s="630" t="s">
        <v>269</v>
      </c>
      <c r="S401" s="630"/>
      <c r="T401" s="630">
        <v>1.3</v>
      </c>
      <c r="U401" s="630"/>
      <c r="V401" s="630" t="s">
        <v>1138</v>
      </c>
      <c r="W401" s="630" t="s">
        <v>271</v>
      </c>
      <c r="X401" s="630">
        <v>0</v>
      </c>
      <c r="Y401" s="632">
        <v>36039</v>
      </c>
      <c r="Z401" s="632">
        <v>36495</v>
      </c>
      <c r="AA401" s="630">
        <v>0</v>
      </c>
    </row>
    <row r="402" spans="1:27" x14ac:dyDescent="0.25">
      <c r="A402" s="630">
        <v>192</v>
      </c>
      <c r="B402" s="630" t="s">
        <v>1134</v>
      </c>
      <c r="C402" s="630" t="s">
        <v>433</v>
      </c>
      <c r="D402" s="630" t="s">
        <v>1135</v>
      </c>
      <c r="E402" s="630" t="s">
        <v>1153</v>
      </c>
      <c r="F402" s="630" t="s">
        <v>339</v>
      </c>
      <c r="G402" s="630"/>
      <c r="H402" s="630" t="s">
        <v>340</v>
      </c>
      <c r="I402" s="630">
        <v>336</v>
      </c>
      <c r="J402" s="630">
        <v>0</v>
      </c>
      <c r="K402" s="630">
        <v>129</v>
      </c>
      <c r="L402" s="630" t="s">
        <v>256</v>
      </c>
      <c r="M402" s="630">
        <v>1</v>
      </c>
      <c r="N402" s="631">
        <v>2</v>
      </c>
      <c r="O402" s="630" t="s">
        <v>258</v>
      </c>
      <c r="P402" s="630" t="s">
        <v>268</v>
      </c>
      <c r="Q402" s="630" t="s">
        <v>1135</v>
      </c>
      <c r="R402" s="630" t="s">
        <v>269</v>
      </c>
      <c r="S402" s="630"/>
      <c r="T402" s="630">
        <v>1.3</v>
      </c>
      <c r="U402" s="630"/>
      <c r="V402" s="630" t="s">
        <v>1138</v>
      </c>
      <c r="W402" s="630" t="s">
        <v>271</v>
      </c>
      <c r="X402" s="630">
        <v>0</v>
      </c>
      <c r="Y402" s="632">
        <v>36039</v>
      </c>
      <c r="Z402" s="632">
        <v>36495</v>
      </c>
      <c r="AA402" s="630">
        <v>0</v>
      </c>
    </row>
    <row r="403" spans="1:27" x14ac:dyDescent="0.25">
      <c r="A403" s="630">
        <v>119</v>
      </c>
      <c r="B403" s="630" t="s">
        <v>1134</v>
      </c>
      <c r="C403" s="630" t="s">
        <v>377</v>
      </c>
      <c r="D403" s="630" t="s">
        <v>1135</v>
      </c>
      <c r="E403" s="630" t="s">
        <v>1136</v>
      </c>
      <c r="F403" s="630" t="s">
        <v>339</v>
      </c>
      <c r="G403" s="630"/>
      <c r="H403" s="630" t="s">
        <v>340</v>
      </c>
      <c r="I403" s="630">
        <v>336</v>
      </c>
      <c r="J403" s="630">
        <v>0</v>
      </c>
      <c r="K403" s="630">
        <v>129</v>
      </c>
      <c r="L403" s="630" t="s">
        <v>256</v>
      </c>
      <c r="M403" s="630">
        <v>1</v>
      </c>
      <c r="N403" s="631">
        <v>2</v>
      </c>
      <c r="O403" s="630" t="s">
        <v>258</v>
      </c>
      <c r="P403" s="630" t="s">
        <v>268</v>
      </c>
      <c r="Q403" s="630" t="s">
        <v>1135</v>
      </c>
      <c r="R403" s="630" t="s">
        <v>269</v>
      </c>
      <c r="S403" s="630"/>
      <c r="T403" s="630">
        <v>1.3</v>
      </c>
      <c r="U403" s="630"/>
      <c r="V403" s="630" t="s">
        <v>1138</v>
      </c>
      <c r="W403" s="630" t="s">
        <v>366</v>
      </c>
      <c r="X403" s="630">
        <v>0</v>
      </c>
      <c r="Y403" s="632">
        <v>36039</v>
      </c>
      <c r="Z403" s="632">
        <v>36495</v>
      </c>
      <c r="AA403" s="630">
        <v>0</v>
      </c>
    </row>
    <row r="404" spans="1:27" x14ac:dyDescent="0.25">
      <c r="A404" s="630">
        <v>120</v>
      </c>
      <c r="B404" s="630" t="s">
        <v>1134</v>
      </c>
      <c r="C404" s="630" t="s">
        <v>377</v>
      </c>
      <c r="D404" s="630" t="s">
        <v>1135</v>
      </c>
      <c r="E404" s="630" t="s">
        <v>1153</v>
      </c>
      <c r="F404" s="630" t="s">
        <v>339</v>
      </c>
      <c r="G404" s="630"/>
      <c r="H404" s="630" t="s">
        <v>340</v>
      </c>
      <c r="I404" s="630">
        <v>336</v>
      </c>
      <c r="J404" s="630">
        <v>0</v>
      </c>
      <c r="K404" s="630">
        <v>129</v>
      </c>
      <c r="L404" s="630" t="s">
        <v>256</v>
      </c>
      <c r="M404" s="630">
        <v>1</v>
      </c>
      <c r="N404" s="631">
        <v>2</v>
      </c>
      <c r="O404" s="630" t="s">
        <v>258</v>
      </c>
      <c r="P404" s="630" t="s">
        <v>268</v>
      </c>
      <c r="Q404" s="630" t="s">
        <v>1135</v>
      </c>
      <c r="R404" s="630" t="s">
        <v>269</v>
      </c>
      <c r="S404" s="630"/>
      <c r="T404" s="630">
        <v>1.3</v>
      </c>
      <c r="U404" s="630"/>
      <c r="V404" s="630" t="s">
        <v>1138</v>
      </c>
      <c r="W404" s="630" t="s">
        <v>366</v>
      </c>
      <c r="X404" s="630">
        <v>0</v>
      </c>
      <c r="Y404" s="632">
        <v>36039</v>
      </c>
      <c r="Z404" s="632">
        <v>36495</v>
      </c>
      <c r="AA404" s="630">
        <v>0</v>
      </c>
    </row>
    <row r="405" spans="1:27" x14ac:dyDescent="0.25">
      <c r="A405" s="405">
        <v>120</v>
      </c>
      <c r="B405" s="405" t="s">
        <v>1134</v>
      </c>
      <c r="C405" s="405" t="s">
        <v>377</v>
      </c>
      <c r="D405" s="405" t="s">
        <v>1135</v>
      </c>
      <c r="E405" s="405" t="s">
        <v>1153</v>
      </c>
      <c r="F405" s="405" t="s">
        <v>364</v>
      </c>
      <c r="G405" s="405"/>
      <c r="H405" s="405" t="s">
        <v>365</v>
      </c>
      <c r="I405" s="405">
        <v>417</v>
      </c>
      <c r="J405" s="405">
        <v>0</v>
      </c>
      <c r="K405" s="405">
        <v>129</v>
      </c>
      <c r="L405" s="405" t="s">
        <v>256</v>
      </c>
      <c r="M405" s="405">
        <v>1</v>
      </c>
      <c r="N405" s="629">
        <v>0.2</v>
      </c>
      <c r="O405" s="405" t="s">
        <v>258</v>
      </c>
      <c r="P405" s="405" t="s">
        <v>268</v>
      </c>
      <c r="Q405" s="405" t="s">
        <v>1135</v>
      </c>
      <c r="R405" s="405" t="s">
        <v>269</v>
      </c>
      <c r="S405" s="405"/>
      <c r="T405" s="405">
        <v>1.3</v>
      </c>
      <c r="U405" s="405" t="s">
        <v>1140</v>
      </c>
      <c r="V405" s="405" t="s">
        <v>1150</v>
      </c>
      <c r="W405" s="405" t="s">
        <v>323</v>
      </c>
      <c r="X405" s="405">
        <v>0</v>
      </c>
      <c r="Y405" s="405"/>
      <c r="Z405" s="477">
        <v>36039</v>
      </c>
      <c r="AA405" s="405">
        <v>0</v>
      </c>
    </row>
    <row r="406" spans="1:27" x14ac:dyDescent="0.25">
      <c r="A406" s="630">
        <v>191</v>
      </c>
      <c r="B406" s="630" t="s">
        <v>1134</v>
      </c>
      <c r="C406" s="630" t="s">
        <v>433</v>
      </c>
      <c r="D406" s="630" t="s">
        <v>1135</v>
      </c>
      <c r="E406" s="630" t="s">
        <v>1136</v>
      </c>
      <c r="F406" s="630" t="s">
        <v>341</v>
      </c>
      <c r="G406" s="630"/>
      <c r="H406" s="630" t="s">
        <v>342</v>
      </c>
      <c r="I406" s="630">
        <v>338</v>
      </c>
      <c r="J406" s="630">
        <v>0</v>
      </c>
      <c r="K406" s="630">
        <v>129</v>
      </c>
      <c r="L406" s="630" t="s">
        <v>256</v>
      </c>
      <c r="M406" s="630">
        <v>1</v>
      </c>
      <c r="N406" s="631">
        <v>1.08</v>
      </c>
      <c r="O406" s="630" t="s">
        <v>258</v>
      </c>
      <c r="P406" s="630" t="s">
        <v>268</v>
      </c>
      <c r="Q406" s="630" t="s">
        <v>1135</v>
      </c>
      <c r="R406" s="630" t="s">
        <v>269</v>
      </c>
      <c r="S406" s="630"/>
      <c r="T406" s="630">
        <v>1.3</v>
      </c>
      <c r="U406" s="630"/>
      <c r="V406" s="630" t="s">
        <v>1150</v>
      </c>
      <c r="W406" s="630" t="s">
        <v>271</v>
      </c>
      <c r="X406" s="630">
        <v>0</v>
      </c>
      <c r="Y406" s="630"/>
      <c r="Z406" s="632">
        <v>36039</v>
      </c>
      <c r="AA406" s="630">
        <v>0</v>
      </c>
    </row>
    <row r="407" spans="1:27" x14ac:dyDescent="0.25">
      <c r="A407" s="405">
        <v>191</v>
      </c>
      <c r="B407" s="405" t="s">
        <v>1134</v>
      </c>
      <c r="C407" s="405" t="s">
        <v>433</v>
      </c>
      <c r="D407" s="405" t="s">
        <v>1135</v>
      </c>
      <c r="E407" s="405" t="s">
        <v>1136</v>
      </c>
      <c r="F407" s="405" t="s">
        <v>294</v>
      </c>
      <c r="G407" s="405" t="s">
        <v>295</v>
      </c>
      <c r="H407" s="405" t="s">
        <v>296</v>
      </c>
      <c r="I407" s="405">
        <v>87</v>
      </c>
      <c r="J407" s="405">
        <v>139</v>
      </c>
      <c r="K407" s="405">
        <v>198</v>
      </c>
      <c r="L407" s="405" t="s">
        <v>300</v>
      </c>
      <c r="M407" s="405">
        <v>1</v>
      </c>
      <c r="N407" s="629">
        <v>1.4</v>
      </c>
      <c r="O407" s="405" t="s">
        <v>258</v>
      </c>
      <c r="P407" s="405" t="s">
        <v>268</v>
      </c>
      <c r="Q407" s="405" t="s">
        <v>1135</v>
      </c>
      <c r="R407" s="405" t="s">
        <v>269</v>
      </c>
      <c r="S407" s="405"/>
      <c r="T407" s="405"/>
      <c r="U407" s="405"/>
      <c r="V407" s="405" t="s">
        <v>298</v>
      </c>
      <c r="W407" s="405" t="s">
        <v>299</v>
      </c>
      <c r="X407" s="405">
        <v>0</v>
      </c>
      <c r="Y407" s="477">
        <v>36770</v>
      </c>
      <c r="Z407" s="405"/>
      <c r="AA407" s="405">
        <v>0</v>
      </c>
    </row>
    <row r="408" spans="1:27" x14ac:dyDescent="0.25">
      <c r="A408" s="630">
        <v>192</v>
      </c>
      <c r="B408" s="630" t="s">
        <v>1134</v>
      </c>
      <c r="C408" s="630" t="s">
        <v>433</v>
      </c>
      <c r="D408" s="630" t="s">
        <v>1135</v>
      </c>
      <c r="E408" s="630" t="s">
        <v>1153</v>
      </c>
      <c r="F408" s="630" t="s">
        <v>341</v>
      </c>
      <c r="G408" s="630"/>
      <c r="H408" s="630" t="s">
        <v>342</v>
      </c>
      <c r="I408" s="630">
        <v>338</v>
      </c>
      <c r="J408" s="630">
        <v>0</v>
      </c>
      <c r="K408" s="630">
        <v>129</v>
      </c>
      <c r="L408" s="630" t="s">
        <v>256</v>
      </c>
      <c r="M408" s="630">
        <v>1</v>
      </c>
      <c r="N408" s="631">
        <v>1.08</v>
      </c>
      <c r="O408" s="630" t="s">
        <v>258</v>
      </c>
      <c r="P408" s="630" t="s">
        <v>268</v>
      </c>
      <c r="Q408" s="630" t="s">
        <v>1135</v>
      </c>
      <c r="R408" s="630" t="s">
        <v>269</v>
      </c>
      <c r="S408" s="630"/>
      <c r="T408" s="630">
        <v>1.3</v>
      </c>
      <c r="U408" s="630"/>
      <c r="V408" s="630" t="s">
        <v>1150</v>
      </c>
      <c r="W408" s="630" t="s">
        <v>271</v>
      </c>
      <c r="X408" s="630">
        <v>0</v>
      </c>
      <c r="Y408" s="630"/>
      <c r="Z408" s="632">
        <v>36039</v>
      </c>
      <c r="AA408" s="630">
        <v>0</v>
      </c>
    </row>
    <row r="409" spans="1:27" x14ac:dyDescent="0.25">
      <c r="A409" s="405">
        <v>191</v>
      </c>
      <c r="B409" s="405" t="s">
        <v>1134</v>
      </c>
      <c r="C409" s="405" t="s">
        <v>433</v>
      </c>
      <c r="D409" s="405" t="s">
        <v>1135</v>
      </c>
      <c r="E409" s="405" t="s">
        <v>1136</v>
      </c>
      <c r="F409" s="405" t="s">
        <v>294</v>
      </c>
      <c r="G409" s="405" t="s">
        <v>295</v>
      </c>
      <c r="H409" s="405" t="s">
        <v>296</v>
      </c>
      <c r="I409" s="405">
        <v>87</v>
      </c>
      <c r="J409" s="405">
        <v>107</v>
      </c>
      <c r="K409" s="405">
        <v>172</v>
      </c>
      <c r="L409" s="405" t="s">
        <v>297</v>
      </c>
      <c r="M409" s="405">
        <v>1</v>
      </c>
      <c r="N409" s="629">
        <v>2.9</v>
      </c>
      <c r="O409" s="405" t="s">
        <v>258</v>
      </c>
      <c r="P409" s="405" t="s">
        <v>268</v>
      </c>
      <c r="Q409" s="405" t="s">
        <v>1135</v>
      </c>
      <c r="R409" s="405" t="s">
        <v>269</v>
      </c>
      <c r="S409" s="405"/>
      <c r="T409" s="405"/>
      <c r="U409" s="405"/>
      <c r="V409" s="405" t="s">
        <v>298</v>
      </c>
      <c r="W409" s="405" t="s">
        <v>299</v>
      </c>
      <c r="X409" s="405">
        <v>0</v>
      </c>
      <c r="Y409" s="477">
        <v>36770</v>
      </c>
      <c r="Z409" s="405"/>
      <c r="AA409" s="405">
        <v>0</v>
      </c>
    </row>
    <row r="410" spans="1:27" x14ac:dyDescent="0.25">
      <c r="A410" s="630">
        <v>119</v>
      </c>
      <c r="B410" s="630" t="s">
        <v>1134</v>
      </c>
      <c r="C410" s="630" t="s">
        <v>377</v>
      </c>
      <c r="D410" s="630" t="s">
        <v>1135</v>
      </c>
      <c r="E410" s="630" t="s">
        <v>1136</v>
      </c>
      <c r="F410" s="630" t="s">
        <v>341</v>
      </c>
      <c r="G410" s="630"/>
      <c r="H410" s="630" t="s">
        <v>342</v>
      </c>
      <c r="I410" s="630">
        <v>338</v>
      </c>
      <c r="J410" s="630">
        <v>0</v>
      </c>
      <c r="K410" s="630">
        <v>129</v>
      </c>
      <c r="L410" s="630" t="s">
        <v>256</v>
      </c>
      <c r="M410" s="630">
        <v>1</v>
      </c>
      <c r="N410" s="631">
        <v>1</v>
      </c>
      <c r="O410" s="630" t="s">
        <v>258</v>
      </c>
      <c r="P410" s="630" t="s">
        <v>268</v>
      </c>
      <c r="Q410" s="630" t="s">
        <v>1135</v>
      </c>
      <c r="R410" s="630" t="s">
        <v>269</v>
      </c>
      <c r="S410" s="630"/>
      <c r="T410" s="630">
        <v>1.3</v>
      </c>
      <c r="U410" s="630"/>
      <c r="V410" s="630" t="s">
        <v>1150</v>
      </c>
      <c r="W410" s="630" t="s">
        <v>323</v>
      </c>
      <c r="X410" s="630">
        <v>0</v>
      </c>
      <c r="Y410" s="630"/>
      <c r="Z410" s="632">
        <v>36039</v>
      </c>
      <c r="AA410" s="630">
        <v>0</v>
      </c>
    </row>
    <row r="411" spans="1:27" x14ac:dyDescent="0.25">
      <c r="A411" s="405">
        <v>191</v>
      </c>
      <c r="B411" s="405" t="s">
        <v>1134</v>
      </c>
      <c r="C411" s="405" t="s">
        <v>433</v>
      </c>
      <c r="D411" s="405" t="s">
        <v>1135</v>
      </c>
      <c r="E411" s="405" t="s">
        <v>1136</v>
      </c>
      <c r="F411" s="405" t="s">
        <v>294</v>
      </c>
      <c r="G411" s="405" t="s">
        <v>295</v>
      </c>
      <c r="H411" s="405" t="s">
        <v>296</v>
      </c>
      <c r="I411" s="405">
        <v>87</v>
      </c>
      <c r="J411" s="405">
        <v>0</v>
      </c>
      <c r="K411" s="405">
        <v>129</v>
      </c>
      <c r="L411" s="405" t="s">
        <v>256</v>
      </c>
      <c r="M411" s="405">
        <v>1</v>
      </c>
      <c r="N411" s="629">
        <v>0.8</v>
      </c>
      <c r="O411" s="405" t="s">
        <v>258</v>
      </c>
      <c r="P411" s="405" t="s">
        <v>268</v>
      </c>
      <c r="Q411" s="405" t="s">
        <v>1135</v>
      </c>
      <c r="R411" s="405" t="s">
        <v>269</v>
      </c>
      <c r="S411" s="405"/>
      <c r="T411" s="405"/>
      <c r="U411" s="405"/>
      <c r="V411" s="405" t="s">
        <v>298</v>
      </c>
      <c r="W411" s="405" t="s">
        <v>366</v>
      </c>
      <c r="X411" s="405">
        <v>0</v>
      </c>
      <c r="Y411" s="477">
        <v>36770</v>
      </c>
      <c r="Z411" s="405"/>
      <c r="AA411" s="405">
        <v>0</v>
      </c>
    </row>
    <row r="412" spans="1:27" x14ac:dyDescent="0.25">
      <c r="A412" s="630">
        <v>120</v>
      </c>
      <c r="B412" s="630" t="s">
        <v>1134</v>
      </c>
      <c r="C412" s="630" t="s">
        <v>377</v>
      </c>
      <c r="D412" s="630" t="s">
        <v>1135</v>
      </c>
      <c r="E412" s="630" t="s">
        <v>1153</v>
      </c>
      <c r="F412" s="630" t="s">
        <v>341</v>
      </c>
      <c r="G412" s="630"/>
      <c r="H412" s="630" t="s">
        <v>342</v>
      </c>
      <c r="I412" s="630">
        <v>338</v>
      </c>
      <c r="J412" s="630">
        <v>0</v>
      </c>
      <c r="K412" s="630">
        <v>129</v>
      </c>
      <c r="L412" s="630" t="s">
        <v>256</v>
      </c>
      <c r="M412" s="630">
        <v>1</v>
      </c>
      <c r="N412" s="631">
        <v>1</v>
      </c>
      <c r="O412" s="630" t="s">
        <v>258</v>
      </c>
      <c r="P412" s="630" t="s">
        <v>268</v>
      </c>
      <c r="Q412" s="630" t="s">
        <v>1135</v>
      </c>
      <c r="R412" s="630" t="s">
        <v>269</v>
      </c>
      <c r="S412" s="630"/>
      <c r="T412" s="630">
        <v>1.3</v>
      </c>
      <c r="U412" s="630"/>
      <c r="V412" s="630" t="s">
        <v>1150</v>
      </c>
      <c r="W412" s="630" t="s">
        <v>323</v>
      </c>
      <c r="X412" s="630">
        <v>0</v>
      </c>
      <c r="Y412" s="630"/>
      <c r="Z412" s="632">
        <v>36039</v>
      </c>
      <c r="AA412" s="630">
        <v>0</v>
      </c>
    </row>
    <row r="413" spans="1:27" x14ac:dyDescent="0.25">
      <c r="A413" s="405">
        <v>191</v>
      </c>
      <c r="B413" s="405" t="s">
        <v>1134</v>
      </c>
      <c r="C413" s="405" t="s">
        <v>433</v>
      </c>
      <c r="D413" s="405" t="s">
        <v>1135</v>
      </c>
      <c r="E413" s="405" t="s">
        <v>1136</v>
      </c>
      <c r="F413" s="405" t="s">
        <v>265</v>
      </c>
      <c r="G413" s="405" t="s">
        <v>266</v>
      </c>
      <c r="H413" s="405" t="s">
        <v>267</v>
      </c>
      <c r="I413" s="405">
        <v>137</v>
      </c>
      <c r="J413" s="405">
        <v>0</v>
      </c>
      <c r="K413" s="405">
        <v>129</v>
      </c>
      <c r="L413" s="405" t="s">
        <v>256</v>
      </c>
      <c r="M413" s="405">
        <v>1</v>
      </c>
      <c r="N413" s="629">
        <v>5</v>
      </c>
      <c r="O413" s="405" t="s">
        <v>258</v>
      </c>
      <c r="P413" s="405" t="s">
        <v>268</v>
      </c>
      <c r="Q413" s="405" t="s">
        <v>1135</v>
      </c>
      <c r="R413" s="405" t="s">
        <v>269</v>
      </c>
      <c r="S413" s="405"/>
      <c r="T413" s="405">
        <v>1.3</v>
      </c>
      <c r="U413" s="405" t="s">
        <v>1137</v>
      </c>
      <c r="V413" s="405" t="s">
        <v>1138</v>
      </c>
      <c r="W413" s="405" t="s">
        <v>323</v>
      </c>
      <c r="X413" s="405">
        <v>0</v>
      </c>
      <c r="Y413" s="405"/>
      <c r="Z413" s="405"/>
      <c r="AA413" s="405">
        <v>0</v>
      </c>
    </row>
    <row r="414" spans="1:27" x14ac:dyDescent="0.25">
      <c r="A414" s="630">
        <v>191</v>
      </c>
      <c r="B414" s="630" t="s">
        <v>1134</v>
      </c>
      <c r="C414" s="630" t="s">
        <v>433</v>
      </c>
      <c r="D414" s="630" t="s">
        <v>1135</v>
      </c>
      <c r="E414" s="630" t="s">
        <v>1136</v>
      </c>
      <c r="F414" s="630" t="s">
        <v>345</v>
      </c>
      <c r="G414" s="630"/>
      <c r="H414" s="630" t="s">
        <v>346</v>
      </c>
      <c r="I414" s="630">
        <v>339</v>
      </c>
      <c r="J414" s="630">
        <v>0</v>
      </c>
      <c r="K414" s="630">
        <v>129</v>
      </c>
      <c r="L414" s="630" t="s">
        <v>256</v>
      </c>
      <c r="M414" s="630">
        <v>1</v>
      </c>
      <c r="N414" s="631">
        <v>1.08</v>
      </c>
      <c r="O414" s="630" t="s">
        <v>258</v>
      </c>
      <c r="P414" s="630" t="s">
        <v>268</v>
      </c>
      <c r="Q414" s="630" t="s">
        <v>1135</v>
      </c>
      <c r="R414" s="630" t="s">
        <v>269</v>
      </c>
      <c r="S414" s="630" t="s">
        <v>1154</v>
      </c>
      <c r="T414" s="630">
        <v>1.3</v>
      </c>
      <c r="U414" s="630"/>
      <c r="V414" s="630" t="s">
        <v>1138</v>
      </c>
      <c r="W414" s="630" t="s">
        <v>271</v>
      </c>
      <c r="X414" s="630">
        <v>0</v>
      </c>
      <c r="Y414" s="632">
        <v>36039</v>
      </c>
      <c r="Z414" s="632">
        <v>36495</v>
      </c>
      <c r="AA414" s="630">
        <v>0</v>
      </c>
    </row>
    <row r="415" spans="1:27" x14ac:dyDescent="0.25">
      <c r="A415" s="405">
        <v>191</v>
      </c>
      <c r="B415" s="405" t="s">
        <v>1134</v>
      </c>
      <c r="C415" s="405" t="s">
        <v>433</v>
      </c>
      <c r="D415" s="405" t="s">
        <v>1135</v>
      </c>
      <c r="E415" s="405" t="s">
        <v>1136</v>
      </c>
      <c r="F415" s="405">
        <v>7439921</v>
      </c>
      <c r="G415" s="405" t="s">
        <v>327</v>
      </c>
      <c r="H415" s="405" t="s">
        <v>328</v>
      </c>
      <c r="I415" s="405">
        <v>250</v>
      </c>
      <c r="J415" s="405">
        <v>0</v>
      </c>
      <c r="K415" s="405">
        <v>129</v>
      </c>
      <c r="L415" s="405" t="s">
        <v>256</v>
      </c>
      <c r="M415" s="405">
        <v>1</v>
      </c>
      <c r="N415" s="629">
        <v>1.25E-3</v>
      </c>
      <c r="O415" s="405" t="s">
        <v>258</v>
      </c>
      <c r="P415" s="405" t="s">
        <v>268</v>
      </c>
      <c r="Q415" s="405" t="s">
        <v>1135</v>
      </c>
      <c r="R415" s="405" t="s">
        <v>269</v>
      </c>
      <c r="S415" s="405"/>
      <c r="T415" s="405">
        <v>1.3</v>
      </c>
      <c r="U415" s="405"/>
      <c r="V415" s="405" t="s">
        <v>1150</v>
      </c>
      <c r="W415" s="405" t="s">
        <v>366</v>
      </c>
      <c r="X415" s="405">
        <v>0</v>
      </c>
      <c r="Y415" s="405"/>
      <c r="Z415" s="477">
        <v>36039</v>
      </c>
      <c r="AA415" s="405">
        <v>0</v>
      </c>
    </row>
    <row r="416" spans="1:27" x14ac:dyDescent="0.25">
      <c r="A416" s="630">
        <v>192</v>
      </c>
      <c r="B416" s="630" t="s">
        <v>1134</v>
      </c>
      <c r="C416" s="630" t="s">
        <v>433</v>
      </c>
      <c r="D416" s="630" t="s">
        <v>1135</v>
      </c>
      <c r="E416" s="630" t="s">
        <v>1153</v>
      </c>
      <c r="F416" s="630" t="s">
        <v>345</v>
      </c>
      <c r="G416" s="630"/>
      <c r="H416" s="630" t="s">
        <v>346</v>
      </c>
      <c r="I416" s="630">
        <v>339</v>
      </c>
      <c r="J416" s="630">
        <v>0</v>
      </c>
      <c r="K416" s="630">
        <v>129</v>
      </c>
      <c r="L416" s="630" t="s">
        <v>256</v>
      </c>
      <c r="M416" s="630">
        <v>1</v>
      </c>
      <c r="N416" s="631">
        <v>1.08</v>
      </c>
      <c r="O416" s="630" t="s">
        <v>258</v>
      </c>
      <c r="P416" s="630" t="s">
        <v>268</v>
      </c>
      <c r="Q416" s="630" t="s">
        <v>1135</v>
      </c>
      <c r="R416" s="630" t="s">
        <v>269</v>
      </c>
      <c r="S416" s="630" t="s">
        <v>1154</v>
      </c>
      <c r="T416" s="630">
        <v>1.3</v>
      </c>
      <c r="U416" s="630"/>
      <c r="V416" s="630" t="s">
        <v>1138</v>
      </c>
      <c r="W416" s="630" t="s">
        <v>271</v>
      </c>
      <c r="X416" s="630">
        <v>0</v>
      </c>
      <c r="Y416" s="632">
        <v>36039</v>
      </c>
      <c r="Z416" s="632">
        <v>36495</v>
      </c>
      <c r="AA416" s="630">
        <v>0</v>
      </c>
    </row>
    <row r="417" spans="1:27" x14ac:dyDescent="0.25">
      <c r="A417" s="405">
        <v>191</v>
      </c>
      <c r="B417" s="405" t="s">
        <v>1134</v>
      </c>
      <c r="C417" s="405" t="s">
        <v>433</v>
      </c>
      <c r="D417" s="405" t="s">
        <v>1135</v>
      </c>
      <c r="E417" s="405" t="s">
        <v>1136</v>
      </c>
      <c r="F417" s="405"/>
      <c r="G417" s="405" t="s">
        <v>1139</v>
      </c>
      <c r="H417" s="405" t="s">
        <v>913</v>
      </c>
      <c r="I417" s="405">
        <v>261</v>
      </c>
      <c r="J417" s="405">
        <v>0</v>
      </c>
      <c r="K417" s="405">
        <v>129</v>
      </c>
      <c r="L417" s="405" t="s">
        <v>256</v>
      </c>
      <c r="M417" s="405">
        <v>1</v>
      </c>
      <c r="N417" s="629">
        <v>0.216</v>
      </c>
      <c r="O417" s="405" t="s">
        <v>258</v>
      </c>
      <c r="P417" s="405" t="s">
        <v>268</v>
      </c>
      <c r="Q417" s="405" t="s">
        <v>1135</v>
      </c>
      <c r="R417" s="405" t="s">
        <v>269</v>
      </c>
      <c r="S417" s="405"/>
      <c r="T417" s="405">
        <v>1.3</v>
      </c>
      <c r="U417" s="405" t="s">
        <v>1140</v>
      </c>
      <c r="V417" s="405" t="s">
        <v>1138</v>
      </c>
      <c r="W417" s="405" t="s">
        <v>323</v>
      </c>
      <c r="X417" s="405">
        <v>0</v>
      </c>
      <c r="Y417" s="405"/>
      <c r="Z417" s="405"/>
      <c r="AA417" s="405">
        <v>0</v>
      </c>
    </row>
    <row r="418" spans="1:27" x14ac:dyDescent="0.25">
      <c r="A418" s="630">
        <v>119</v>
      </c>
      <c r="B418" s="630" t="s">
        <v>1134</v>
      </c>
      <c r="C418" s="630" t="s">
        <v>377</v>
      </c>
      <c r="D418" s="630" t="s">
        <v>1135</v>
      </c>
      <c r="E418" s="630" t="s">
        <v>1136</v>
      </c>
      <c r="F418" s="630" t="s">
        <v>345</v>
      </c>
      <c r="G418" s="630"/>
      <c r="H418" s="630" t="s">
        <v>346</v>
      </c>
      <c r="I418" s="630">
        <v>339</v>
      </c>
      <c r="J418" s="630">
        <v>0</v>
      </c>
      <c r="K418" s="630">
        <v>129</v>
      </c>
      <c r="L418" s="630" t="s">
        <v>256</v>
      </c>
      <c r="M418" s="630">
        <v>1</v>
      </c>
      <c r="N418" s="631">
        <v>1</v>
      </c>
      <c r="O418" s="630" t="s">
        <v>258</v>
      </c>
      <c r="P418" s="630" t="s">
        <v>268</v>
      </c>
      <c r="Q418" s="630" t="s">
        <v>1135</v>
      </c>
      <c r="R418" s="630" t="s">
        <v>269</v>
      </c>
      <c r="S418" s="630" t="s">
        <v>1149</v>
      </c>
      <c r="T418" s="630">
        <v>1.3</v>
      </c>
      <c r="U418" s="630"/>
      <c r="V418" s="630" t="s">
        <v>1138</v>
      </c>
      <c r="W418" s="630" t="s">
        <v>366</v>
      </c>
      <c r="X418" s="630">
        <v>0</v>
      </c>
      <c r="Y418" s="632">
        <v>36039</v>
      </c>
      <c r="Z418" s="632">
        <v>36495</v>
      </c>
      <c r="AA418" s="630">
        <v>0</v>
      </c>
    </row>
    <row r="419" spans="1:27" x14ac:dyDescent="0.25">
      <c r="A419" s="405">
        <v>191</v>
      </c>
      <c r="B419" s="405" t="s">
        <v>1134</v>
      </c>
      <c r="C419" s="405" t="s">
        <v>433</v>
      </c>
      <c r="D419" s="405" t="s">
        <v>1135</v>
      </c>
      <c r="E419" s="405" t="s">
        <v>1136</v>
      </c>
      <c r="F419" s="405" t="s">
        <v>287</v>
      </c>
      <c r="G419" s="405"/>
      <c r="H419" s="405" t="s">
        <v>288</v>
      </c>
      <c r="I419" s="405">
        <v>303</v>
      </c>
      <c r="J419" s="405">
        <v>0</v>
      </c>
      <c r="K419" s="405">
        <v>129</v>
      </c>
      <c r="L419" s="405" t="s">
        <v>256</v>
      </c>
      <c r="M419" s="405">
        <v>1</v>
      </c>
      <c r="N419" s="629">
        <v>20</v>
      </c>
      <c r="O419" s="405" t="s">
        <v>258</v>
      </c>
      <c r="P419" s="405" t="s">
        <v>268</v>
      </c>
      <c r="Q419" s="405" t="s">
        <v>1135</v>
      </c>
      <c r="R419" s="405" t="s">
        <v>269</v>
      </c>
      <c r="S419" s="405"/>
      <c r="T419" s="405">
        <v>1.3</v>
      </c>
      <c r="U419" s="405" t="s">
        <v>1141</v>
      </c>
      <c r="V419" s="405" t="s">
        <v>1138</v>
      </c>
      <c r="W419" s="405" t="s">
        <v>323</v>
      </c>
      <c r="X419" s="405">
        <v>0</v>
      </c>
      <c r="Y419" s="405"/>
      <c r="Z419" s="405"/>
      <c r="AA419" s="405">
        <v>0</v>
      </c>
    </row>
    <row r="420" spans="1:27" x14ac:dyDescent="0.25">
      <c r="A420" s="630">
        <v>120</v>
      </c>
      <c r="B420" s="630" t="s">
        <v>1134</v>
      </c>
      <c r="C420" s="630" t="s">
        <v>377</v>
      </c>
      <c r="D420" s="630" t="s">
        <v>1135</v>
      </c>
      <c r="E420" s="630" t="s">
        <v>1153</v>
      </c>
      <c r="F420" s="630" t="s">
        <v>345</v>
      </c>
      <c r="G420" s="630"/>
      <c r="H420" s="630" t="s">
        <v>346</v>
      </c>
      <c r="I420" s="630">
        <v>339</v>
      </c>
      <c r="J420" s="630">
        <v>0</v>
      </c>
      <c r="K420" s="630">
        <v>129</v>
      </c>
      <c r="L420" s="630" t="s">
        <v>256</v>
      </c>
      <c r="M420" s="630">
        <v>1</v>
      </c>
      <c r="N420" s="631">
        <v>1</v>
      </c>
      <c r="O420" s="630" t="s">
        <v>258</v>
      </c>
      <c r="P420" s="630" t="s">
        <v>268</v>
      </c>
      <c r="Q420" s="630" t="s">
        <v>1135</v>
      </c>
      <c r="R420" s="630" t="s">
        <v>269</v>
      </c>
      <c r="S420" s="630" t="s">
        <v>1149</v>
      </c>
      <c r="T420" s="630">
        <v>1.3</v>
      </c>
      <c r="U420" s="630"/>
      <c r="V420" s="630" t="s">
        <v>1138</v>
      </c>
      <c r="W420" s="630" t="s">
        <v>366</v>
      </c>
      <c r="X420" s="630">
        <v>0</v>
      </c>
      <c r="Y420" s="632">
        <v>36039</v>
      </c>
      <c r="Z420" s="632">
        <v>36495</v>
      </c>
      <c r="AA420" s="630">
        <v>0</v>
      </c>
    </row>
    <row r="421" spans="1:27" x14ac:dyDescent="0.25">
      <c r="A421" s="405">
        <v>191</v>
      </c>
      <c r="B421" s="405" t="s">
        <v>1134</v>
      </c>
      <c r="C421" s="405" t="s">
        <v>433</v>
      </c>
      <c r="D421" s="405" t="s">
        <v>1135</v>
      </c>
      <c r="E421" s="405" t="s">
        <v>1136</v>
      </c>
      <c r="F421" s="405" t="s">
        <v>337</v>
      </c>
      <c r="G421" s="405"/>
      <c r="H421" s="405" t="s">
        <v>338</v>
      </c>
      <c r="I421" s="405">
        <v>330</v>
      </c>
      <c r="J421" s="405">
        <v>0</v>
      </c>
      <c r="K421" s="405">
        <v>129</v>
      </c>
      <c r="L421" s="405" t="s">
        <v>256</v>
      </c>
      <c r="M421" s="405">
        <v>1</v>
      </c>
      <c r="N421" s="629">
        <v>1.3</v>
      </c>
      <c r="O421" s="405" t="s">
        <v>258</v>
      </c>
      <c r="P421" s="405" t="s">
        <v>268</v>
      </c>
      <c r="Q421" s="405" t="s">
        <v>1135</v>
      </c>
      <c r="R421" s="405" t="s">
        <v>269</v>
      </c>
      <c r="S421" s="405"/>
      <c r="T421" s="405">
        <v>1.3</v>
      </c>
      <c r="U421" s="405" t="s">
        <v>1142</v>
      </c>
      <c r="V421" s="405" t="s">
        <v>1138</v>
      </c>
      <c r="W421" s="405" t="s">
        <v>271</v>
      </c>
      <c r="X421" s="405">
        <v>0</v>
      </c>
      <c r="Y421" s="477">
        <v>38018</v>
      </c>
      <c r="Z421" s="405"/>
      <c r="AA421" s="405">
        <v>0</v>
      </c>
    </row>
    <row r="422" spans="1:27" x14ac:dyDescent="0.25">
      <c r="A422" s="405">
        <v>191</v>
      </c>
      <c r="B422" s="405" t="s">
        <v>1134</v>
      </c>
      <c r="C422" s="405" t="s">
        <v>433</v>
      </c>
      <c r="D422" s="405" t="s">
        <v>1135</v>
      </c>
      <c r="E422" s="405" t="s">
        <v>1136</v>
      </c>
      <c r="F422" s="405" t="s">
        <v>289</v>
      </c>
      <c r="G422" s="405"/>
      <c r="H422" s="405" t="s">
        <v>290</v>
      </c>
      <c r="I422" s="405">
        <v>334</v>
      </c>
      <c r="J422" s="405">
        <v>0</v>
      </c>
      <c r="K422" s="405">
        <v>129</v>
      </c>
      <c r="L422" s="405" t="s">
        <v>256</v>
      </c>
      <c r="M422" s="405">
        <v>1</v>
      </c>
      <c r="N422" s="629">
        <v>2</v>
      </c>
      <c r="O422" s="405" t="s">
        <v>258</v>
      </c>
      <c r="P422" s="405" t="s">
        <v>268</v>
      </c>
      <c r="Q422" s="405" t="s">
        <v>1135</v>
      </c>
      <c r="R422" s="405" t="s">
        <v>269</v>
      </c>
      <c r="S422" s="405"/>
      <c r="T422" s="405">
        <v>1.3</v>
      </c>
      <c r="U422" s="405"/>
      <c r="V422" s="405" t="s">
        <v>1138</v>
      </c>
      <c r="W422" s="405" t="s">
        <v>323</v>
      </c>
      <c r="X422" s="405">
        <v>0</v>
      </c>
      <c r="Y422" s="477">
        <v>36495</v>
      </c>
      <c r="Z422" s="405"/>
      <c r="AA422" s="405">
        <v>0</v>
      </c>
    </row>
    <row r="423" spans="1:27" x14ac:dyDescent="0.25">
      <c r="A423" s="630">
        <v>191</v>
      </c>
      <c r="B423" s="630" t="s">
        <v>1134</v>
      </c>
      <c r="C423" s="630" t="s">
        <v>433</v>
      </c>
      <c r="D423" s="630" t="s">
        <v>1135</v>
      </c>
      <c r="E423" s="630" t="s">
        <v>1136</v>
      </c>
      <c r="F423" s="630" t="s">
        <v>289</v>
      </c>
      <c r="G423" s="630"/>
      <c r="H423" s="630" t="s">
        <v>290</v>
      </c>
      <c r="I423" s="630">
        <v>334</v>
      </c>
      <c r="J423" s="630">
        <v>0</v>
      </c>
      <c r="K423" s="630">
        <v>129</v>
      </c>
      <c r="L423" s="630" t="s">
        <v>256</v>
      </c>
      <c r="M423" s="630">
        <v>1</v>
      </c>
      <c r="N423" s="631">
        <v>2</v>
      </c>
      <c r="O423" s="630" t="s">
        <v>258</v>
      </c>
      <c r="P423" s="630" t="s">
        <v>268</v>
      </c>
      <c r="Q423" s="630" t="s">
        <v>1135</v>
      </c>
      <c r="R423" s="630" t="s">
        <v>269</v>
      </c>
      <c r="S423" s="630"/>
      <c r="T423" s="630">
        <v>1.3</v>
      </c>
      <c r="U423" s="630"/>
      <c r="V423" s="630" t="s">
        <v>1138</v>
      </c>
      <c r="W423" s="630" t="s">
        <v>323</v>
      </c>
      <c r="X423" s="630">
        <v>0</v>
      </c>
      <c r="Y423" s="630"/>
      <c r="Z423" s="632">
        <v>36495</v>
      </c>
      <c r="AA423" s="630">
        <v>0</v>
      </c>
    </row>
    <row r="424" spans="1:27" x14ac:dyDescent="0.25">
      <c r="A424" s="405">
        <v>191</v>
      </c>
      <c r="B424" s="405" t="s">
        <v>1134</v>
      </c>
      <c r="C424" s="405" t="s">
        <v>433</v>
      </c>
      <c r="D424" s="405" t="s">
        <v>1135</v>
      </c>
      <c r="E424" s="405" t="s">
        <v>1136</v>
      </c>
      <c r="F424" s="405" t="s">
        <v>341</v>
      </c>
      <c r="G424" s="405"/>
      <c r="H424" s="405" t="s">
        <v>342</v>
      </c>
      <c r="I424" s="405">
        <v>338</v>
      </c>
      <c r="J424" s="405">
        <v>0</v>
      </c>
      <c r="K424" s="405">
        <v>129</v>
      </c>
      <c r="L424" s="405" t="s">
        <v>256</v>
      </c>
      <c r="M424" s="405">
        <v>1</v>
      </c>
      <c r="N424" s="629">
        <v>1.08</v>
      </c>
      <c r="O424" s="405" t="s">
        <v>258</v>
      </c>
      <c r="P424" s="405" t="s">
        <v>268</v>
      </c>
      <c r="Q424" s="405" t="s">
        <v>1135</v>
      </c>
      <c r="R424" s="405" t="s">
        <v>269</v>
      </c>
      <c r="S424" s="405"/>
      <c r="T424" s="405">
        <v>1.3</v>
      </c>
      <c r="U424" s="405" t="s">
        <v>1154</v>
      </c>
      <c r="V424" s="405" t="s">
        <v>1138</v>
      </c>
      <c r="W424" s="405" t="s">
        <v>271</v>
      </c>
      <c r="X424" s="405">
        <v>0</v>
      </c>
      <c r="Y424" s="477">
        <v>36495</v>
      </c>
      <c r="Z424" s="405"/>
      <c r="AA424" s="405">
        <v>0</v>
      </c>
    </row>
    <row r="425" spans="1:27" x14ac:dyDescent="0.25">
      <c r="A425" s="405">
        <v>191</v>
      </c>
      <c r="B425" s="405" t="s">
        <v>1134</v>
      </c>
      <c r="C425" s="405" t="s">
        <v>433</v>
      </c>
      <c r="D425" s="405" t="s">
        <v>1135</v>
      </c>
      <c r="E425" s="405" t="s">
        <v>1136</v>
      </c>
      <c r="F425" s="405" t="s">
        <v>345</v>
      </c>
      <c r="G425" s="405"/>
      <c r="H425" s="405" t="s">
        <v>346</v>
      </c>
      <c r="I425" s="405">
        <v>339</v>
      </c>
      <c r="J425" s="405">
        <v>0</v>
      </c>
      <c r="K425" s="405">
        <v>129</v>
      </c>
      <c r="L425" s="405" t="s">
        <v>256</v>
      </c>
      <c r="M425" s="405">
        <v>1</v>
      </c>
      <c r="N425" s="629">
        <v>2.38</v>
      </c>
      <c r="O425" s="405" t="s">
        <v>258</v>
      </c>
      <c r="P425" s="405" t="s">
        <v>268</v>
      </c>
      <c r="Q425" s="405" t="s">
        <v>1135</v>
      </c>
      <c r="R425" s="405" t="s">
        <v>269</v>
      </c>
      <c r="S425" s="405"/>
      <c r="T425" s="405"/>
      <c r="U425" s="405" t="s">
        <v>347</v>
      </c>
      <c r="V425" s="405" t="s">
        <v>348</v>
      </c>
      <c r="W425" s="405" t="s">
        <v>271</v>
      </c>
      <c r="X425" s="405">
        <v>0</v>
      </c>
      <c r="Y425" s="477">
        <v>38018</v>
      </c>
      <c r="Z425" s="405"/>
      <c r="AA425" s="405">
        <v>0</v>
      </c>
    </row>
    <row r="426" spans="1:27" x14ac:dyDescent="0.25">
      <c r="A426" s="405">
        <v>191</v>
      </c>
      <c r="B426" s="405" t="s">
        <v>1134</v>
      </c>
      <c r="C426" s="405" t="s">
        <v>433</v>
      </c>
      <c r="D426" s="405" t="s">
        <v>1135</v>
      </c>
      <c r="E426" s="405" t="s">
        <v>1136</v>
      </c>
      <c r="F426" s="405" t="s">
        <v>352</v>
      </c>
      <c r="G426" s="405"/>
      <c r="H426" s="405" t="s">
        <v>353</v>
      </c>
      <c r="I426" s="405">
        <v>341</v>
      </c>
      <c r="J426" s="405">
        <v>0</v>
      </c>
      <c r="K426" s="405">
        <v>129</v>
      </c>
      <c r="L426" s="405" t="s">
        <v>256</v>
      </c>
      <c r="M426" s="405">
        <v>1</v>
      </c>
      <c r="N426" s="629">
        <v>0.83</v>
      </c>
      <c r="O426" s="405" t="s">
        <v>258</v>
      </c>
      <c r="P426" s="405" t="s">
        <v>268</v>
      </c>
      <c r="Q426" s="405" t="s">
        <v>1135</v>
      </c>
      <c r="R426" s="405" t="s">
        <v>269</v>
      </c>
      <c r="S426" s="405" t="s">
        <v>1155</v>
      </c>
      <c r="T426" s="405">
        <v>1.3</v>
      </c>
      <c r="U426" s="405"/>
      <c r="V426" s="405" t="s">
        <v>1138</v>
      </c>
      <c r="W426" s="405" t="s">
        <v>271</v>
      </c>
      <c r="X426" s="405">
        <v>0</v>
      </c>
      <c r="Y426" s="477">
        <v>36039</v>
      </c>
      <c r="Z426" s="477">
        <v>36495</v>
      </c>
      <c r="AA426" s="405">
        <v>0</v>
      </c>
    </row>
    <row r="427" spans="1:27" x14ac:dyDescent="0.25">
      <c r="A427" s="405">
        <v>191</v>
      </c>
      <c r="B427" s="405" t="s">
        <v>1134</v>
      </c>
      <c r="C427" s="405" t="s">
        <v>433</v>
      </c>
      <c r="D427" s="405" t="s">
        <v>1135</v>
      </c>
      <c r="E427" s="405" t="s">
        <v>1136</v>
      </c>
      <c r="F427" s="405" t="s">
        <v>349</v>
      </c>
      <c r="G427" s="405"/>
      <c r="H427" s="405" t="s">
        <v>350</v>
      </c>
      <c r="I427" s="405">
        <v>340</v>
      </c>
      <c r="J427" s="405">
        <v>0</v>
      </c>
      <c r="K427" s="405">
        <v>129</v>
      </c>
      <c r="L427" s="405" t="s">
        <v>256</v>
      </c>
      <c r="M427" s="405">
        <v>1</v>
      </c>
      <c r="N427" s="629">
        <v>0.83</v>
      </c>
      <c r="O427" s="405" t="s">
        <v>258</v>
      </c>
      <c r="P427" s="405" t="s">
        <v>268</v>
      </c>
      <c r="Q427" s="405" t="s">
        <v>1135</v>
      </c>
      <c r="R427" s="405" t="s">
        <v>269</v>
      </c>
      <c r="S427" s="405"/>
      <c r="T427" s="405">
        <v>1.3</v>
      </c>
      <c r="U427" s="405" t="s">
        <v>1155</v>
      </c>
      <c r="V427" s="405" t="s">
        <v>1138</v>
      </c>
      <c r="W427" s="405" t="s">
        <v>271</v>
      </c>
      <c r="X427" s="405">
        <v>0</v>
      </c>
      <c r="Y427" s="477">
        <v>36495</v>
      </c>
      <c r="Z427" s="405"/>
      <c r="AA427" s="405">
        <v>0</v>
      </c>
    </row>
    <row r="428" spans="1:27" x14ac:dyDescent="0.25">
      <c r="A428" s="405">
        <v>192</v>
      </c>
      <c r="B428" s="405" t="s">
        <v>1134</v>
      </c>
      <c r="C428" s="405" t="s">
        <v>433</v>
      </c>
      <c r="D428" s="405" t="s">
        <v>1135</v>
      </c>
      <c r="E428" s="405" t="s">
        <v>1153</v>
      </c>
      <c r="F428" s="405" t="s">
        <v>352</v>
      </c>
      <c r="G428" s="405"/>
      <c r="H428" s="405" t="s">
        <v>353</v>
      </c>
      <c r="I428" s="405">
        <v>341</v>
      </c>
      <c r="J428" s="405">
        <v>0</v>
      </c>
      <c r="K428" s="405">
        <v>129</v>
      </c>
      <c r="L428" s="405" t="s">
        <v>256</v>
      </c>
      <c r="M428" s="405">
        <v>1</v>
      </c>
      <c r="N428" s="629">
        <v>0.83</v>
      </c>
      <c r="O428" s="405" t="s">
        <v>258</v>
      </c>
      <c r="P428" s="405" t="s">
        <v>268</v>
      </c>
      <c r="Q428" s="405" t="s">
        <v>1135</v>
      </c>
      <c r="R428" s="405" t="s">
        <v>269</v>
      </c>
      <c r="S428" s="405" t="s">
        <v>1155</v>
      </c>
      <c r="T428" s="405">
        <v>1.3</v>
      </c>
      <c r="U428" s="405"/>
      <c r="V428" s="405" t="s">
        <v>1138</v>
      </c>
      <c r="W428" s="405" t="s">
        <v>271</v>
      </c>
      <c r="X428" s="405">
        <v>0</v>
      </c>
      <c r="Y428" s="477">
        <v>36039</v>
      </c>
      <c r="Z428" s="477">
        <v>36495</v>
      </c>
      <c r="AA428" s="405">
        <v>0</v>
      </c>
    </row>
    <row r="429" spans="1:27" x14ac:dyDescent="0.25">
      <c r="A429" s="405">
        <v>191</v>
      </c>
      <c r="B429" s="405" t="s">
        <v>1134</v>
      </c>
      <c r="C429" s="405" t="s">
        <v>433</v>
      </c>
      <c r="D429" s="405" t="s">
        <v>1135</v>
      </c>
      <c r="E429" s="405" t="s">
        <v>1136</v>
      </c>
      <c r="F429" s="405" t="s">
        <v>352</v>
      </c>
      <c r="G429" s="405"/>
      <c r="H429" s="405" t="s">
        <v>353</v>
      </c>
      <c r="I429" s="405">
        <v>341</v>
      </c>
      <c r="J429" s="405">
        <v>0</v>
      </c>
      <c r="K429" s="405">
        <v>129</v>
      </c>
      <c r="L429" s="405" t="s">
        <v>256</v>
      </c>
      <c r="M429" s="405">
        <v>1</v>
      </c>
      <c r="N429" s="629">
        <v>2.13</v>
      </c>
      <c r="O429" s="405" t="s">
        <v>258</v>
      </c>
      <c r="P429" s="405" t="s">
        <v>268</v>
      </c>
      <c r="Q429" s="405" t="s">
        <v>1135</v>
      </c>
      <c r="R429" s="405" t="s">
        <v>269</v>
      </c>
      <c r="S429" s="405"/>
      <c r="T429" s="405"/>
      <c r="U429" s="405" t="s">
        <v>354</v>
      </c>
      <c r="V429" s="405" t="s">
        <v>348</v>
      </c>
      <c r="W429" s="405" t="s">
        <v>271</v>
      </c>
      <c r="X429" s="405">
        <v>0</v>
      </c>
      <c r="Y429" s="477">
        <v>38018</v>
      </c>
      <c r="Z429" s="405"/>
      <c r="AA429" s="405">
        <v>0</v>
      </c>
    </row>
    <row r="430" spans="1:27" x14ac:dyDescent="0.25">
      <c r="A430" s="405">
        <v>119</v>
      </c>
      <c r="B430" s="405" t="s">
        <v>1134</v>
      </c>
      <c r="C430" s="405" t="s">
        <v>377</v>
      </c>
      <c r="D430" s="405" t="s">
        <v>1135</v>
      </c>
      <c r="E430" s="405" t="s">
        <v>1136</v>
      </c>
      <c r="F430" s="405" t="s">
        <v>352</v>
      </c>
      <c r="G430" s="405"/>
      <c r="H430" s="405" t="s">
        <v>353</v>
      </c>
      <c r="I430" s="405">
        <v>341</v>
      </c>
      <c r="J430" s="405">
        <v>0</v>
      </c>
      <c r="K430" s="405">
        <v>129</v>
      </c>
      <c r="L430" s="405" t="s">
        <v>256</v>
      </c>
      <c r="M430" s="405">
        <v>1</v>
      </c>
      <c r="N430" s="629">
        <v>0.25</v>
      </c>
      <c r="O430" s="405" t="s">
        <v>258</v>
      </c>
      <c r="P430" s="405" t="s">
        <v>268</v>
      </c>
      <c r="Q430" s="405" t="s">
        <v>1135</v>
      </c>
      <c r="R430" s="405" t="s">
        <v>269</v>
      </c>
      <c r="S430" s="405" t="s">
        <v>1143</v>
      </c>
      <c r="T430" s="405">
        <v>1.3</v>
      </c>
      <c r="U430" s="405"/>
      <c r="V430" s="405" t="s">
        <v>1138</v>
      </c>
      <c r="W430" s="405" t="s">
        <v>366</v>
      </c>
      <c r="X430" s="405">
        <v>0</v>
      </c>
      <c r="Y430" s="477">
        <v>36039</v>
      </c>
      <c r="Z430" s="477">
        <v>36495</v>
      </c>
      <c r="AA430" s="405">
        <v>0</v>
      </c>
    </row>
    <row r="431" spans="1:27" x14ac:dyDescent="0.25">
      <c r="A431" s="405">
        <v>191</v>
      </c>
      <c r="B431" s="405" t="s">
        <v>1134</v>
      </c>
      <c r="C431" s="405" t="s">
        <v>433</v>
      </c>
      <c r="D431" s="405" t="s">
        <v>1135</v>
      </c>
      <c r="E431" s="405" t="s">
        <v>1136</v>
      </c>
      <c r="F431" s="405" t="s">
        <v>359</v>
      </c>
      <c r="G431" s="477">
        <v>2025884</v>
      </c>
      <c r="H431" s="405" t="s">
        <v>360</v>
      </c>
      <c r="I431" s="405">
        <v>380</v>
      </c>
      <c r="J431" s="405">
        <v>0</v>
      </c>
      <c r="K431" s="405">
        <v>129</v>
      </c>
      <c r="L431" s="405" t="s">
        <v>256</v>
      </c>
      <c r="M431" s="405">
        <v>1</v>
      </c>
      <c r="N431" s="629" t="s">
        <v>58</v>
      </c>
      <c r="O431" s="405" t="s">
        <v>258</v>
      </c>
      <c r="P431" s="405" t="s">
        <v>268</v>
      </c>
      <c r="Q431" s="405" t="s">
        <v>1135</v>
      </c>
      <c r="R431" s="405" t="s">
        <v>269</v>
      </c>
      <c r="S431" s="405" t="s">
        <v>1144</v>
      </c>
      <c r="T431" s="405">
        <v>1.3</v>
      </c>
      <c r="U431" s="405" t="s">
        <v>1145</v>
      </c>
      <c r="V431" s="405" t="s">
        <v>1138</v>
      </c>
      <c r="W431" s="405" t="s">
        <v>323</v>
      </c>
      <c r="X431" s="405">
        <v>0</v>
      </c>
      <c r="Y431" s="405"/>
      <c r="Z431" s="405"/>
      <c r="AA431" s="405">
        <v>0</v>
      </c>
    </row>
    <row r="432" spans="1:27" x14ac:dyDescent="0.25">
      <c r="A432" s="405">
        <v>120</v>
      </c>
      <c r="B432" s="405" t="s">
        <v>1134</v>
      </c>
      <c r="C432" s="405" t="s">
        <v>377</v>
      </c>
      <c r="D432" s="405" t="s">
        <v>1135</v>
      </c>
      <c r="E432" s="405" t="s">
        <v>1153</v>
      </c>
      <c r="F432" s="405" t="s">
        <v>352</v>
      </c>
      <c r="G432" s="405"/>
      <c r="H432" s="405" t="s">
        <v>353</v>
      </c>
      <c r="I432" s="405">
        <v>341</v>
      </c>
      <c r="J432" s="405">
        <v>0</v>
      </c>
      <c r="K432" s="405">
        <v>129</v>
      </c>
      <c r="L432" s="405" t="s">
        <v>256</v>
      </c>
      <c r="M432" s="405">
        <v>1</v>
      </c>
      <c r="N432" s="629">
        <v>0.25</v>
      </c>
      <c r="O432" s="405" t="s">
        <v>258</v>
      </c>
      <c r="P432" s="405" t="s">
        <v>268</v>
      </c>
      <c r="Q432" s="405" t="s">
        <v>1135</v>
      </c>
      <c r="R432" s="405" t="s">
        <v>269</v>
      </c>
      <c r="S432" s="405" t="s">
        <v>1143</v>
      </c>
      <c r="T432" s="405">
        <v>1.3</v>
      </c>
      <c r="U432" s="405"/>
      <c r="V432" s="405" t="s">
        <v>1138</v>
      </c>
      <c r="W432" s="405" t="s">
        <v>366</v>
      </c>
      <c r="X432" s="405">
        <v>0</v>
      </c>
      <c r="Y432" s="477">
        <v>36039</v>
      </c>
      <c r="Z432" s="477">
        <v>36495</v>
      </c>
      <c r="AA432" s="405">
        <v>0</v>
      </c>
    </row>
    <row r="433" spans="1:27" x14ac:dyDescent="0.25">
      <c r="A433" s="405">
        <v>191</v>
      </c>
      <c r="B433" s="405" t="s">
        <v>1134</v>
      </c>
      <c r="C433" s="405" t="s">
        <v>433</v>
      </c>
      <c r="D433" s="405" t="s">
        <v>1135</v>
      </c>
      <c r="E433" s="405" t="s">
        <v>1136</v>
      </c>
      <c r="F433" s="405"/>
      <c r="G433" s="405"/>
      <c r="H433" s="405" t="s">
        <v>369</v>
      </c>
      <c r="I433" s="405">
        <v>381</v>
      </c>
      <c r="J433" s="405">
        <v>0</v>
      </c>
      <c r="K433" s="405">
        <v>129</v>
      </c>
      <c r="L433" s="405" t="s">
        <v>256</v>
      </c>
      <c r="M433" s="405">
        <v>1</v>
      </c>
      <c r="N433" s="629" t="s">
        <v>58</v>
      </c>
      <c r="O433" s="405" t="s">
        <v>258</v>
      </c>
      <c r="P433" s="405" t="s">
        <v>268</v>
      </c>
      <c r="Q433" s="405" t="s">
        <v>1135</v>
      </c>
      <c r="R433" s="405" t="s">
        <v>269</v>
      </c>
      <c r="S433" s="405" t="s">
        <v>1151</v>
      </c>
      <c r="T433" s="405">
        <v>1.3</v>
      </c>
      <c r="U433" s="405" t="s">
        <v>1152</v>
      </c>
      <c r="V433" s="405" t="s">
        <v>1150</v>
      </c>
      <c r="W433" s="405" t="s">
        <v>323</v>
      </c>
      <c r="X433" s="405">
        <v>0</v>
      </c>
      <c r="Y433" s="405"/>
      <c r="Z433" s="477">
        <v>36039</v>
      </c>
      <c r="AA433" s="405">
        <v>0</v>
      </c>
    </row>
    <row r="434" spans="1:27" x14ac:dyDescent="0.25">
      <c r="A434" s="405">
        <v>191</v>
      </c>
      <c r="B434" s="405" t="s">
        <v>1134</v>
      </c>
      <c r="C434" s="405" t="s">
        <v>433</v>
      </c>
      <c r="D434" s="405" t="s">
        <v>1135</v>
      </c>
      <c r="E434" s="405" t="s">
        <v>1136</v>
      </c>
      <c r="F434" s="405"/>
      <c r="G434" s="477">
        <v>2025949</v>
      </c>
      <c r="H434" s="405" t="s">
        <v>1146</v>
      </c>
      <c r="I434" s="405">
        <v>382</v>
      </c>
      <c r="J434" s="405">
        <v>0</v>
      </c>
      <c r="K434" s="405">
        <v>129</v>
      </c>
      <c r="L434" s="405" t="s">
        <v>256</v>
      </c>
      <c r="M434" s="405">
        <v>1</v>
      </c>
      <c r="N434" s="629" t="s">
        <v>58</v>
      </c>
      <c r="O434" s="405" t="s">
        <v>258</v>
      </c>
      <c r="P434" s="405" t="s">
        <v>268</v>
      </c>
      <c r="Q434" s="405" t="s">
        <v>1135</v>
      </c>
      <c r="R434" s="405" t="s">
        <v>269</v>
      </c>
      <c r="S434" s="405" t="s">
        <v>1147</v>
      </c>
      <c r="T434" s="405">
        <v>1.3</v>
      </c>
      <c r="U434" s="405" t="s">
        <v>1145</v>
      </c>
      <c r="V434" s="405" t="s">
        <v>1138</v>
      </c>
      <c r="W434" s="405" t="s">
        <v>323</v>
      </c>
      <c r="X434" s="405">
        <v>0</v>
      </c>
      <c r="Y434" s="405"/>
      <c r="Z434" s="405"/>
      <c r="AA434" s="405">
        <v>0</v>
      </c>
    </row>
    <row r="435" spans="1:27" x14ac:dyDescent="0.25">
      <c r="A435" s="405">
        <v>191</v>
      </c>
      <c r="B435" s="405" t="s">
        <v>1134</v>
      </c>
      <c r="C435" s="405" t="s">
        <v>433</v>
      </c>
      <c r="D435" s="405" t="s">
        <v>1135</v>
      </c>
      <c r="E435" s="405" t="s">
        <v>1136</v>
      </c>
      <c r="F435" s="405"/>
      <c r="G435" s="405"/>
      <c r="H435" s="405" t="s">
        <v>1148</v>
      </c>
      <c r="I435" s="405">
        <v>398</v>
      </c>
      <c r="J435" s="405">
        <v>0</v>
      </c>
      <c r="K435" s="405">
        <v>129</v>
      </c>
      <c r="L435" s="405" t="s">
        <v>256</v>
      </c>
      <c r="M435" s="405">
        <v>1</v>
      </c>
      <c r="N435" s="629">
        <v>0.34</v>
      </c>
      <c r="O435" s="405" t="s">
        <v>258</v>
      </c>
      <c r="P435" s="405" t="s">
        <v>268</v>
      </c>
      <c r="Q435" s="405" t="s">
        <v>1135</v>
      </c>
      <c r="R435" s="405" t="s">
        <v>269</v>
      </c>
      <c r="S435" s="405"/>
      <c r="T435" s="405">
        <v>1.3</v>
      </c>
      <c r="U435" s="405" t="s">
        <v>1140</v>
      </c>
      <c r="V435" s="405" t="s">
        <v>1138</v>
      </c>
      <c r="W435" s="405" t="s">
        <v>323</v>
      </c>
      <c r="X435" s="405">
        <v>0</v>
      </c>
      <c r="Y435" s="477">
        <v>36039</v>
      </c>
      <c r="Z435" s="405"/>
      <c r="AA435" s="405">
        <v>0</v>
      </c>
    </row>
    <row r="436" spans="1:27" x14ac:dyDescent="0.25">
      <c r="A436" s="405">
        <v>191</v>
      </c>
      <c r="B436" s="405" t="s">
        <v>1134</v>
      </c>
      <c r="C436" s="405" t="s">
        <v>433</v>
      </c>
      <c r="D436" s="405" t="s">
        <v>1135</v>
      </c>
      <c r="E436" s="405" t="s">
        <v>1136</v>
      </c>
      <c r="F436" s="405"/>
      <c r="G436" s="405"/>
      <c r="H436" s="405" t="s">
        <v>363</v>
      </c>
      <c r="I436" s="405">
        <v>399</v>
      </c>
      <c r="J436" s="405">
        <v>0</v>
      </c>
      <c r="K436" s="405">
        <v>129</v>
      </c>
      <c r="L436" s="405" t="s">
        <v>256</v>
      </c>
      <c r="M436" s="405">
        <v>1</v>
      </c>
      <c r="N436" s="629">
        <v>0.55600000000000005</v>
      </c>
      <c r="O436" s="405" t="s">
        <v>258</v>
      </c>
      <c r="P436" s="405" t="s">
        <v>268</v>
      </c>
      <c r="Q436" s="405" t="s">
        <v>1135</v>
      </c>
      <c r="R436" s="405" t="s">
        <v>269</v>
      </c>
      <c r="S436" s="405"/>
      <c r="T436" s="405">
        <v>1.3</v>
      </c>
      <c r="U436" s="405" t="s">
        <v>1140</v>
      </c>
      <c r="V436" s="405" t="s">
        <v>1138</v>
      </c>
      <c r="W436" s="405" t="s">
        <v>323</v>
      </c>
      <c r="X436" s="405">
        <v>0</v>
      </c>
      <c r="Y436" s="405"/>
      <c r="Z436" s="405"/>
      <c r="AA436" s="405">
        <v>0</v>
      </c>
    </row>
    <row r="437" spans="1:27" x14ac:dyDescent="0.25">
      <c r="A437" s="405">
        <v>191</v>
      </c>
      <c r="B437" s="405" t="s">
        <v>1134</v>
      </c>
      <c r="C437" s="405" t="s">
        <v>433</v>
      </c>
      <c r="D437" s="405" t="s">
        <v>1135</v>
      </c>
      <c r="E437" s="405" t="s">
        <v>1136</v>
      </c>
      <c r="F437" s="405" t="s">
        <v>364</v>
      </c>
      <c r="G437" s="405"/>
      <c r="H437" s="405" t="s">
        <v>365</v>
      </c>
      <c r="I437" s="405">
        <v>417</v>
      </c>
      <c r="J437" s="405">
        <v>0</v>
      </c>
      <c r="K437" s="405">
        <v>129</v>
      </c>
      <c r="L437" s="405" t="s">
        <v>256</v>
      </c>
      <c r="M437" s="405">
        <v>1</v>
      </c>
      <c r="N437" s="629">
        <v>0.34</v>
      </c>
      <c r="O437" s="405" t="s">
        <v>258</v>
      </c>
      <c r="P437" s="405" t="s">
        <v>268</v>
      </c>
      <c r="Q437" s="405" t="s">
        <v>1135</v>
      </c>
      <c r="R437" s="405" t="s">
        <v>269</v>
      </c>
      <c r="S437" s="405"/>
      <c r="T437" s="405">
        <v>1.3</v>
      </c>
      <c r="U437" s="405" t="s">
        <v>1140</v>
      </c>
      <c r="V437" s="405" t="s">
        <v>1150</v>
      </c>
      <c r="W437" s="405" t="s">
        <v>323</v>
      </c>
      <c r="X437" s="405">
        <v>0</v>
      </c>
      <c r="Y437" s="405"/>
      <c r="Z437" s="477">
        <v>36039</v>
      </c>
      <c r="AA437" s="405">
        <v>0</v>
      </c>
    </row>
    <row r="438" spans="1:27" x14ac:dyDescent="0.25">
      <c r="A438" s="405">
        <v>192</v>
      </c>
      <c r="B438" s="405" t="s">
        <v>1134</v>
      </c>
      <c r="C438" s="405" t="s">
        <v>433</v>
      </c>
      <c r="D438" s="405" t="s">
        <v>1135</v>
      </c>
      <c r="E438" s="405" t="s">
        <v>1153</v>
      </c>
      <c r="F438" s="405" t="s">
        <v>294</v>
      </c>
      <c r="G438" s="405" t="s">
        <v>295</v>
      </c>
      <c r="H438" s="405" t="s">
        <v>296</v>
      </c>
      <c r="I438" s="405">
        <v>87</v>
      </c>
      <c r="J438" s="405">
        <v>139</v>
      </c>
      <c r="K438" s="405">
        <v>198</v>
      </c>
      <c r="L438" s="405" t="s">
        <v>300</v>
      </c>
      <c r="M438" s="405">
        <v>1</v>
      </c>
      <c r="N438" s="629">
        <v>1.4</v>
      </c>
      <c r="O438" s="405" t="s">
        <v>258</v>
      </c>
      <c r="P438" s="405" t="s">
        <v>268</v>
      </c>
      <c r="Q438" s="405" t="s">
        <v>1135</v>
      </c>
      <c r="R438" s="405" t="s">
        <v>269</v>
      </c>
      <c r="S438" s="405"/>
      <c r="T438" s="405"/>
      <c r="U438" s="405"/>
      <c r="V438" s="405" t="s">
        <v>298</v>
      </c>
      <c r="W438" s="405" t="s">
        <v>299</v>
      </c>
      <c r="X438" s="405">
        <v>0</v>
      </c>
      <c r="Y438" s="477">
        <v>36770</v>
      </c>
      <c r="Z438" s="405"/>
      <c r="AA438" s="405">
        <v>0</v>
      </c>
    </row>
    <row r="439" spans="1:27" x14ac:dyDescent="0.25">
      <c r="A439" s="405">
        <v>192</v>
      </c>
      <c r="B439" s="405" t="s">
        <v>1134</v>
      </c>
      <c r="C439" s="405" t="s">
        <v>433</v>
      </c>
      <c r="D439" s="405" t="s">
        <v>1135</v>
      </c>
      <c r="E439" s="405" t="s">
        <v>1153</v>
      </c>
      <c r="F439" s="405" t="s">
        <v>294</v>
      </c>
      <c r="G439" s="405" t="s">
        <v>295</v>
      </c>
      <c r="H439" s="405" t="s">
        <v>296</v>
      </c>
      <c r="I439" s="405">
        <v>87</v>
      </c>
      <c r="J439" s="405">
        <v>107</v>
      </c>
      <c r="K439" s="405">
        <v>172</v>
      </c>
      <c r="L439" s="405" t="s">
        <v>297</v>
      </c>
      <c r="M439" s="405">
        <v>1</v>
      </c>
      <c r="N439" s="629">
        <v>2.9</v>
      </c>
      <c r="O439" s="405" t="s">
        <v>258</v>
      </c>
      <c r="P439" s="405" t="s">
        <v>268</v>
      </c>
      <c r="Q439" s="405" t="s">
        <v>1135</v>
      </c>
      <c r="R439" s="405" t="s">
        <v>269</v>
      </c>
      <c r="S439" s="405"/>
      <c r="T439" s="405"/>
      <c r="U439" s="405"/>
      <c r="V439" s="405" t="s">
        <v>298</v>
      </c>
      <c r="W439" s="405" t="s">
        <v>299</v>
      </c>
      <c r="X439" s="405">
        <v>0</v>
      </c>
      <c r="Y439" s="477">
        <v>36770</v>
      </c>
      <c r="Z439" s="405"/>
      <c r="AA439" s="405">
        <v>0</v>
      </c>
    </row>
    <row r="440" spans="1:27" x14ac:dyDescent="0.25">
      <c r="A440" s="405">
        <v>192</v>
      </c>
      <c r="B440" s="405" t="s">
        <v>1134</v>
      </c>
      <c r="C440" s="405" t="s">
        <v>433</v>
      </c>
      <c r="D440" s="405" t="s">
        <v>1135</v>
      </c>
      <c r="E440" s="405" t="s">
        <v>1153</v>
      </c>
      <c r="F440" s="405" t="s">
        <v>294</v>
      </c>
      <c r="G440" s="405" t="s">
        <v>295</v>
      </c>
      <c r="H440" s="405" t="s">
        <v>296</v>
      </c>
      <c r="I440" s="405">
        <v>87</v>
      </c>
      <c r="J440" s="405">
        <v>0</v>
      </c>
      <c r="K440" s="405">
        <v>129</v>
      </c>
      <c r="L440" s="405" t="s">
        <v>256</v>
      </c>
      <c r="M440" s="405">
        <v>1</v>
      </c>
      <c r="N440" s="629">
        <v>0.8</v>
      </c>
      <c r="O440" s="405" t="s">
        <v>258</v>
      </c>
      <c r="P440" s="405" t="s">
        <v>268</v>
      </c>
      <c r="Q440" s="405" t="s">
        <v>1135</v>
      </c>
      <c r="R440" s="405" t="s">
        <v>269</v>
      </c>
      <c r="S440" s="405"/>
      <c r="T440" s="405"/>
      <c r="U440" s="405"/>
      <c r="V440" s="405" t="s">
        <v>298</v>
      </c>
      <c r="W440" s="405" t="s">
        <v>366</v>
      </c>
      <c r="X440" s="405">
        <v>0</v>
      </c>
      <c r="Y440" s="477">
        <v>36770</v>
      </c>
      <c r="Z440" s="405"/>
      <c r="AA440" s="405">
        <v>0</v>
      </c>
    </row>
    <row r="441" spans="1:27" x14ac:dyDescent="0.25">
      <c r="A441" s="405">
        <v>192</v>
      </c>
      <c r="B441" s="405" t="s">
        <v>1134</v>
      </c>
      <c r="C441" s="405" t="s">
        <v>433</v>
      </c>
      <c r="D441" s="405" t="s">
        <v>1135</v>
      </c>
      <c r="E441" s="405" t="s">
        <v>1153</v>
      </c>
      <c r="F441" s="405" t="s">
        <v>265</v>
      </c>
      <c r="G441" s="405" t="s">
        <v>266</v>
      </c>
      <c r="H441" s="405" t="s">
        <v>267</v>
      </c>
      <c r="I441" s="405">
        <v>137</v>
      </c>
      <c r="J441" s="405">
        <v>0</v>
      </c>
      <c r="K441" s="405">
        <v>129</v>
      </c>
      <c r="L441" s="405" t="s">
        <v>256</v>
      </c>
      <c r="M441" s="405">
        <v>1</v>
      </c>
      <c r="N441" s="629">
        <v>5</v>
      </c>
      <c r="O441" s="405" t="s">
        <v>258</v>
      </c>
      <c r="P441" s="405" t="s">
        <v>268</v>
      </c>
      <c r="Q441" s="405" t="s">
        <v>1135</v>
      </c>
      <c r="R441" s="405" t="s">
        <v>269</v>
      </c>
      <c r="S441" s="405"/>
      <c r="T441" s="405">
        <v>1.3</v>
      </c>
      <c r="U441" s="405" t="s">
        <v>1137</v>
      </c>
      <c r="V441" s="405" t="s">
        <v>1138</v>
      </c>
      <c r="W441" s="405" t="s">
        <v>323</v>
      </c>
      <c r="X441" s="405">
        <v>0</v>
      </c>
      <c r="Y441" s="405"/>
      <c r="Z441" s="405"/>
      <c r="AA441" s="405">
        <v>0</v>
      </c>
    </row>
    <row r="442" spans="1:27" x14ac:dyDescent="0.25">
      <c r="A442" s="405">
        <v>192</v>
      </c>
      <c r="B442" s="405" t="s">
        <v>1134</v>
      </c>
      <c r="C442" s="405" t="s">
        <v>433</v>
      </c>
      <c r="D442" s="405" t="s">
        <v>1135</v>
      </c>
      <c r="E442" s="405" t="s">
        <v>1153</v>
      </c>
      <c r="F442" s="405">
        <v>7439921</v>
      </c>
      <c r="G442" s="405" t="s">
        <v>327</v>
      </c>
      <c r="H442" s="405" t="s">
        <v>328</v>
      </c>
      <c r="I442" s="405">
        <v>250</v>
      </c>
      <c r="J442" s="405">
        <v>0</v>
      </c>
      <c r="K442" s="405">
        <v>129</v>
      </c>
      <c r="L442" s="405" t="s">
        <v>256</v>
      </c>
      <c r="M442" s="405">
        <v>1</v>
      </c>
      <c r="N442" s="629">
        <v>1.25E-3</v>
      </c>
      <c r="O442" s="405" t="s">
        <v>258</v>
      </c>
      <c r="P442" s="405" t="s">
        <v>268</v>
      </c>
      <c r="Q442" s="405" t="s">
        <v>1135</v>
      </c>
      <c r="R442" s="405" t="s">
        <v>269</v>
      </c>
      <c r="S442" s="405"/>
      <c r="T442" s="405">
        <v>1.3</v>
      </c>
      <c r="U442" s="405"/>
      <c r="V442" s="405" t="s">
        <v>1150</v>
      </c>
      <c r="W442" s="405" t="s">
        <v>366</v>
      </c>
      <c r="X442" s="405">
        <v>0</v>
      </c>
      <c r="Y442" s="405"/>
      <c r="Z442" s="477">
        <v>36039</v>
      </c>
      <c r="AA442" s="405">
        <v>0</v>
      </c>
    </row>
    <row r="443" spans="1:27" x14ac:dyDescent="0.25">
      <c r="A443" s="405">
        <v>192</v>
      </c>
      <c r="B443" s="405" t="s">
        <v>1134</v>
      </c>
      <c r="C443" s="405" t="s">
        <v>433</v>
      </c>
      <c r="D443" s="405" t="s">
        <v>1135</v>
      </c>
      <c r="E443" s="405" t="s">
        <v>1153</v>
      </c>
      <c r="F443" s="405"/>
      <c r="G443" s="405" t="s">
        <v>1139</v>
      </c>
      <c r="H443" s="405" t="s">
        <v>913</v>
      </c>
      <c r="I443" s="405">
        <v>261</v>
      </c>
      <c r="J443" s="405">
        <v>0</v>
      </c>
      <c r="K443" s="405">
        <v>129</v>
      </c>
      <c r="L443" s="405" t="s">
        <v>256</v>
      </c>
      <c r="M443" s="405">
        <v>1</v>
      </c>
      <c r="N443" s="629">
        <v>0.216</v>
      </c>
      <c r="O443" s="405" t="s">
        <v>258</v>
      </c>
      <c r="P443" s="405" t="s">
        <v>268</v>
      </c>
      <c r="Q443" s="405" t="s">
        <v>1135</v>
      </c>
      <c r="R443" s="405" t="s">
        <v>269</v>
      </c>
      <c r="S443" s="405"/>
      <c r="T443" s="405">
        <v>1.3</v>
      </c>
      <c r="U443" s="405" t="s">
        <v>1140</v>
      </c>
      <c r="V443" s="405" t="s">
        <v>1138</v>
      </c>
      <c r="W443" s="405" t="s">
        <v>323</v>
      </c>
      <c r="X443" s="405">
        <v>0</v>
      </c>
      <c r="Y443" s="405"/>
      <c r="Z443" s="405"/>
      <c r="AA443" s="405">
        <v>0</v>
      </c>
    </row>
    <row r="444" spans="1:27" x14ac:dyDescent="0.25">
      <c r="A444" s="405">
        <v>192</v>
      </c>
      <c r="B444" s="405" t="s">
        <v>1134</v>
      </c>
      <c r="C444" s="405" t="s">
        <v>433</v>
      </c>
      <c r="D444" s="405" t="s">
        <v>1135</v>
      </c>
      <c r="E444" s="405" t="s">
        <v>1153</v>
      </c>
      <c r="F444" s="405" t="s">
        <v>287</v>
      </c>
      <c r="G444" s="405"/>
      <c r="H444" s="405" t="s">
        <v>288</v>
      </c>
      <c r="I444" s="405">
        <v>303</v>
      </c>
      <c r="J444" s="405">
        <v>0</v>
      </c>
      <c r="K444" s="405">
        <v>129</v>
      </c>
      <c r="L444" s="405" t="s">
        <v>256</v>
      </c>
      <c r="M444" s="405">
        <v>1</v>
      </c>
      <c r="N444" s="629">
        <v>20</v>
      </c>
      <c r="O444" s="405" t="s">
        <v>258</v>
      </c>
      <c r="P444" s="405" t="s">
        <v>268</v>
      </c>
      <c r="Q444" s="405" t="s">
        <v>1135</v>
      </c>
      <c r="R444" s="405" t="s">
        <v>269</v>
      </c>
      <c r="S444" s="405"/>
      <c r="T444" s="405">
        <v>1.3</v>
      </c>
      <c r="U444" s="405" t="s">
        <v>1141</v>
      </c>
      <c r="V444" s="405" t="s">
        <v>1138</v>
      </c>
      <c r="W444" s="405" t="s">
        <v>323</v>
      </c>
      <c r="X444" s="405">
        <v>0</v>
      </c>
      <c r="Y444" s="405"/>
      <c r="Z444" s="405"/>
      <c r="AA444" s="405">
        <v>0</v>
      </c>
    </row>
    <row r="445" spans="1:27" x14ac:dyDescent="0.25">
      <c r="A445" s="405">
        <v>192</v>
      </c>
      <c r="B445" s="405" t="s">
        <v>1134</v>
      </c>
      <c r="C445" s="405" t="s">
        <v>433</v>
      </c>
      <c r="D445" s="405" t="s">
        <v>1135</v>
      </c>
      <c r="E445" s="405" t="s">
        <v>1153</v>
      </c>
      <c r="F445" s="405" t="s">
        <v>337</v>
      </c>
      <c r="G445" s="405"/>
      <c r="H445" s="405" t="s">
        <v>338</v>
      </c>
      <c r="I445" s="405">
        <v>330</v>
      </c>
      <c r="J445" s="405">
        <v>0</v>
      </c>
      <c r="K445" s="405">
        <v>129</v>
      </c>
      <c r="L445" s="405" t="s">
        <v>256</v>
      </c>
      <c r="M445" s="405">
        <v>1</v>
      </c>
      <c r="N445" s="629">
        <v>1.3</v>
      </c>
      <c r="O445" s="405" t="s">
        <v>258</v>
      </c>
      <c r="P445" s="405" t="s">
        <v>268</v>
      </c>
      <c r="Q445" s="405" t="s">
        <v>1135</v>
      </c>
      <c r="R445" s="405" t="s">
        <v>269</v>
      </c>
      <c r="S445" s="405"/>
      <c r="T445" s="405">
        <v>1.3</v>
      </c>
      <c r="U445" s="405" t="s">
        <v>1142</v>
      </c>
      <c r="V445" s="405" t="s">
        <v>1138</v>
      </c>
      <c r="W445" s="405" t="s">
        <v>271</v>
      </c>
      <c r="X445" s="405">
        <v>0</v>
      </c>
      <c r="Y445" s="477">
        <v>38018</v>
      </c>
      <c r="Z445" s="405"/>
      <c r="AA445" s="405">
        <v>0</v>
      </c>
    </row>
    <row r="446" spans="1:27" x14ac:dyDescent="0.25">
      <c r="A446" s="405">
        <v>192</v>
      </c>
      <c r="B446" s="405" t="s">
        <v>1134</v>
      </c>
      <c r="C446" s="405" t="s">
        <v>433</v>
      </c>
      <c r="D446" s="405" t="s">
        <v>1135</v>
      </c>
      <c r="E446" s="405" t="s">
        <v>1153</v>
      </c>
      <c r="F446" s="405" t="s">
        <v>289</v>
      </c>
      <c r="G446" s="405"/>
      <c r="H446" s="405" t="s">
        <v>290</v>
      </c>
      <c r="I446" s="405">
        <v>334</v>
      </c>
      <c r="J446" s="405">
        <v>0</v>
      </c>
      <c r="K446" s="405">
        <v>129</v>
      </c>
      <c r="L446" s="405" t="s">
        <v>256</v>
      </c>
      <c r="M446" s="405">
        <v>1</v>
      </c>
      <c r="N446" s="629">
        <v>2</v>
      </c>
      <c r="O446" s="405" t="s">
        <v>258</v>
      </c>
      <c r="P446" s="405" t="s">
        <v>268</v>
      </c>
      <c r="Q446" s="405" t="s">
        <v>1135</v>
      </c>
      <c r="R446" s="405" t="s">
        <v>269</v>
      </c>
      <c r="S446" s="405"/>
      <c r="T446" s="405">
        <v>1.3</v>
      </c>
      <c r="U446" s="405"/>
      <c r="V446" s="405" t="s">
        <v>1138</v>
      </c>
      <c r="W446" s="405" t="s">
        <v>323</v>
      </c>
      <c r="X446" s="405">
        <v>0</v>
      </c>
      <c r="Y446" s="405"/>
      <c r="Z446" s="405"/>
      <c r="AA446" s="405">
        <v>0</v>
      </c>
    </row>
    <row r="447" spans="1:27" x14ac:dyDescent="0.25">
      <c r="A447" s="405">
        <v>192</v>
      </c>
      <c r="B447" s="405" t="s">
        <v>1134</v>
      </c>
      <c r="C447" s="405" t="s">
        <v>433</v>
      </c>
      <c r="D447" s="405" t="s">
        <v>1135</v>
      </c>
      <c r="E447" s="405" t="s">
        <v>1153</v>
      </c>
      <c r="F447" s="405" t="s">
        <v>341</v>
      </c>
      <c r="G447" s="405"/>
      <c r="H447" s="405" t="s">
        <v>342</v>
      </c>
      <c r="I447" s="405">
        <v>338</v>
      </c>
      <c r="J447" s="405">
        <v>0</v>
      </c>
      <c r="K447" s="405">
        <v>129</v>
      </c>
      <c r="L447" s="405" t="s">
        <v>256</v>
      </c>
      <c r="M447" s="405">
        <v>1</v>
      </c>
      <c r="N447" s="629">
        <v>1.08</v>
      </c>
      <c r="O447" s="405" t="s">
        <v>258</v>
      </c>
      <c r="P447" s="405" t="s">
        <v>268</v>
      </c>
      <c r="Q447" s="405" t="s">
        <v>1135</v>
      </c>
      <c r="R447" s="405" t="s">
        <v>269</v>
      </c>
      <c r="S447" s="405"/>
      <c r="T447" s="405">
        <v>1.3</v>
      </c>
      <c r="U447" s="405" t="s">
        <v>1154</v>
      </c>
      <c r="V447" s="405" t="s">
        <v>1138</v>
      </c>
      <c r="W447" s="405" t="s">
        <v>271</v>
      </c>
      <c r="X447" s="405">
        <v>0</v>
      </c>
      <c r="Y447" s="477">
        <v>36495</v>
      </c>
      <c r="Z447" s="405"/>
      <c r="AA447" s="405">
        <v>0</v>
      </c>
    </row>
    <row r="448" spans="1:27" x14ac:dyDescent="0.25">
      <c r="A448" s="405">
        <v>192</v>
      </c>
      <c r="B448" s="405" t="s">
        <v>1134</v>
      </c>
      <c r="C448" s="405" t="s">
        <v>433</v>
      </c>
      <c r="D448" s="405" t="s">
        <v>1135</v>
      </c>
      <c r="E448" s="405" t="s">
        <v>1153</v>
      </c>
      <c r="F448" s="405" t="s">
        <v>345</v>
      </c>
      <c r="G448" s="405"/>
      <c r="H448" s="405" t="s">
        <v>346</v>
      </c>
      <c r="I448" s="405">
        <v>339</v>
      </c>
      <c r="J448" s="405">
        <v>0</v>
      </c>
      <c r="K448" s="405">
        <v>129</v>
      </c>
      <c r="L448" s="405" t="s">
        <v>256</v>
      </c>
      <c r="M448" s="405">
        <v>1</v>
      </c>
      <c r="N448" s="629">
        <v>2.38</v>
      </c>
      <c r="O448" s="405" t="s">
        <v>258</v>
      </c>
      <c r="P448" s="405" t="s">
        <v>268</v>
      </c>
      <c r="Q448" s="405" t="s">
        <v>1135</v>
      </c>
      <c r="R448" s="405" t="s">
        <v>269</v>
      </c>
      <c r="S448" s="405"/>
      <c r="T448" s="405"/>
      <c r="U448" s="405" t="s">
        <v>347</v>
      </c>
      <c r="V448" s="405" t="s">
        <v>348</v>
      </c>
      <c r="W448" s="405" t="s">
        <v>271</v>
      </c>
      <c r="X448" s="405">
        <v>0</v>
      </c>
      <c r="Y448" s="477">
        <v>38018</v>
      </c>
      <c r="Z448" s="405"/>
      <c r="AA448" s="405">
        <v>0</v>
      </c>
    </row>
    <row r="449" spans="1:27" x14ac:dyDescent="0.25">
      <c r="A449" s="405">
        <v>192</v>
      </c>
      <c r="B449" s="405" t="s">
        <v>1134</v>
      </c>
      <c r="C449" s="405" t="s">
        <v>433</v>
      </c>
      <c r="D449" s="405" t="s">
        <v>1135</v>
      </c>
      <c r="E449" s="405" t="s">
        <v>1153</v>
      </c>
      <c r="F449" s="405" t="s">
        <v>349</v>
      </c>
      <c r="G449" s="405"/>
      <c r="H449" s="405" t="s">
        <v>350</v>
      </c>
      <c r="I449" s="405">
        <v>340</v>
      </c>
      <c r="J449" s="405">
        <v>0</v>
      </c>
      <c r="K449" s="405">
        <v>129</v>
      </c>
      <c r="L449" s="405" t="s">
        <v>256</v>
      </c>
      <c r="M449" s="405">
        <v>1</v>
      </c>
      <c r="N449" s="629">
        <v>0.83</v>
      </c>
      <c r="O449" s="405" t="s">
        <v>258</v>
      </c>
      <c r="P449" s="405" t="s">
        <v>268</v>
      </c>
      <c r="Q449" s="405" t="s">
        <v>1135</v>
      </c>
      <c r="R449" s="405" t="s">
        <v>269</v>
      </c>
      <c r="S449" s="405"/>
      <c r="T449" s="405">
        <v>1.3</v>
      </c>
      <c r="U449" s="405" t="s">
        <v>1155</v>
      </c>
      <c r="V449" s="405" t="s">
        <v>1138</v>
      </c>
      <c r="W449" s="405" t="s">
        <v>271</v>
      </c>
      <c r="X449" s="405">
        <v>0</v>
      </c>
      <c r="Y449" s="477">
        <v>36495</v>
      </c>
      <c r="Z449" s="405"/>
      <c r="AA449" s="405">
        <v>0</v>
      </c>
    </row>
    <row r="450" spans="1:27" x14ac:dyDescent="0.25">
      <c r="A450" s="405">
        <v>192</v>
      </c>
      <c r="B450" s="405" t="s">
        <v>1134</v>
      </c>
      <c r="C450" s="405" t="s">
        <v>433</v>
      </c>
      <c r="D450" s="405" t="s">
        <v>1135</v>
      </c>
      <c r="E450" s="405" t="s">
        <v>1153</v>
      </c>
      <c r="F450" s="405" t="s">
        <v>352</v>
      </c>
      <c r="G450" s="405"/>
      <c r="H450" s="405" t="s">
        <v>353</v>
      </c>
      <c r="I450" s="405">
        <v>341</v>
      </c>
      <c r="J450" s="405">
        <v>0</v>
      </c>
      <c r="K450" s="405">
        <v>129</v>
      </c>
      <c r="L450" s="405" t="s">
        <v>256</v>
      </c>
      <c r="M450" s="405">
        <v>1</v>
      </c>
      <c r="N450" s="629">
        <v>2.13</v>
      </c>
      <c r="O450" s="405" t="s">
        <v>258</v>
      </c>
      <c r="P450" s="405" t="s">
        <v>268</v>
      </c>
      <c r="Q450" s="405" t="s">
        <v>1135</v>
      </c>
      <c r="R450" s="405" t="s">
        <v>269</v>
      </c>
      <c r="S450" s="405"/>
      <c r="T450" s="405"/>
      <c r="U450" s="405" t="s">
        <v>354</v>
      </c>
      <c r="V450" s="405" t="s">
        <v>348</v>
      </c>
      <c r="W450" s="405" t="s">
        <v>271</v>
      </c>
      <c r="X450" s="405">
        <v>0</v>
      </c>
      <c r="Y450" s="477">
        <v>38018</v>
      </c>
      <c r="Z450" s="405"/>
      <c r="AA450" s="405">
        <v>0</v>
      </c>
    </row>
    <row r="451" spans="1:27" x14ac:dyDescent="0.25">
      <c r="A451" s="405">
        <v>192</v>
      </c>
      <c r="B451" s="405" t="s">
        <v>1134</v>
      </c>
      <c r="C451" s="405" t="s">
        <v>433</v>
      </c>
      <c r="D451" s="405" t="s">
        <v>1135</v>
      </c>
      <c r="E451" s="405" t="s">
        <v>1153</v>
      </c>
      <c r="F451" s="405" t="s">
        <v>359</v>
      </c>
      <c r="G451" s="477">
        <v>2025884</v>
      </c>
      <c r="H451" s="405" t="s">
        <v>360</v>
      </c>
      <c r="I451" s="405">
        <v>380</v>
      </c>
      <c r="J451" s="405">
        <v>0</v>
      </c>
      <c r="K451" s="405">
        <v>129</v>
      </c>
      <c r="L451" s="405" t="s">
        <v>256</v>
      </c>
      <c r="M451" s="405">
        <v>1</v>
      </c>
      <c r="N451" s="629" t="s">
        <v>58</v>
      </c>
      <c r="O451" s="405" t="s">
        <v>258</v>
      </c>
      <c r="P451" s="405" t="s">
        <v>268</v>
      </c>
      <c r="Q451" s="405" t="s">
        <v>1135</v>
      </c>
      <c r="R451" s="405" t="s">
        <v>269</v>
      </c>
      <c r="S451" s="405" t="s">
        <v>1144</v>
      </c>
      <c r="T451" s="405">
        <v>1.3</v>
      </c>
      <c r="U451" s="405" t="s">
        <v>1145</v>
      </c>
      <c r="V451" s="405" t="s">
        <v>1138</v>
      </c>
      <c r="W451" s="405" t="s">
        <v>323</v>
      </c>
      <c r="X451" s="405">
        <v>0</v>
      </c>
      <c r="Y451" s="405"/>
      <c r="Z451" s="405"/>
      <c r="AA451" s="405">
        <v>0</v>
      </c>
    </row>
    <row r="452" spans="1:27" x14ac:dyDescent="0.25">
      <c r="A452" s="405">
        <v>192</v>
      </c>
      <c r="B452" s="405" t="s">
        <v>1134</v>
      </c>
      <c r="C452" s="405" t="s">
        <v>433</v>
      </c>
      <c r="D452" s="405" t="s">
        <v>1135</v>
      </c>
      <c r="E452" s="405" t="s">
        <v>1153</v>
      </c>
      <c r="F452" s="405"/>
      <c r="G452" s="405"/>
      <c r="H452" s="405" t="s">
        <v>369</v>
      </c>
      <c r="I452" s="405">
        <v>381</v>
      </c>
      <c r="J452" s="405">
        <v>0</v>
      </c>
      <c r="K452" s="405">
        <v>129</v>
      </c>
      <c r="L452" s="405" t="s">
        <v>256</v>
      </c>
      <c r="M452" s="405">
        <v>1</v>
      </c>
      <c r="N452" s="629" t="s">
        <v>58</v>
      </c>
      <c r="O452" s="405" t="s">
        <v>258</v>
      </c>
      <c r="P452" s="405" t="s">
        <v>268</v>
      </c>
      <c r="Q452" s="405" t="s">
        <v>1135</v>
      </c>
      <c r="R452" s="405" t="s">
        <v>269</v>
      </c>
      <c r="S452" s="405" t="s">
        <v>1151</v>
      </c>
      <c r="T452" s="405">
        <v>1.3</v>
      </c>
      <c r="U452" s="405" t="s">
        <v>1152</v>
      </c>
      <c r="V452" s="405" t="s">
        <v>1150</v>
      </c>
      <c r="W452" s="405" t="s">
        <v>323</v>
      </c>
      <c r="X452" s="405">
        <v>0</v>
      </c>
      <c r="Y452" s="405"/>
      <c r="Z452" s="477">
        <v>36039</v>
      </c>
      <c r="AA452" s="405">
        <v>0</v>
      </c>
    </row>
    <row r="453" spans="1:27" x14ac:dyDescent="0.25">
      <c r="A453" s="405">
        <v>192</v>
      </c>
      <c r="B453" s="405" t="s">
        <v>1134</v>
      </c>
      <c r="C453" s="405" t="s">
        <v>433</v>
      </c>
      <c r="D453" s="405" t="s">
        <v>1135</v>
      </c>
      <c r="E453" s="405" t="s">
        <v>1153</v>
      </c>
      <c r="F453" s="405"/>
      <c r="G453" s="477">
        <v>2025949</v>
      </c>
      <c r="H453" s="405" t="s">
        <v>1146</v>
      </c>
      <c r="I453" s="405">
        <v>382</v>
      </c>
      <c r="J453" s="405">
        <v>0</v>
      </c>
      <c r="K453" s="405">
        <v>129</v>
      </c>
      <c r="L453" s="405" t="s">
        <v>256</v>
      </c>
      <c r="M453" s="405">
        <v>1</v>
      </c>
      <c r="N453" s="629" t="s">
        <v>58</v>
      </c>
      <c r="O453" s="405" t="s">
        <v>258</v>
      </c>
      <c r="P453" s="405" t="s">
        <v>268</v>
      </c>
      <c r="Q453" s="405" t="s">
        <v>1135</v>
      </c>
      <c r="R453" s="405" t="s">
        <v>269</v>
      </c>
      <c r="S453" s="405" t="s">
        <v>1147</v>
      </c>
      <c r="T453" s="405">
        <v>1.3</v>
      </c>
      <c r="U453" s="405" t="s">
        <v>1145</v>
      </c>
      <c r="V453" s="405" t="s">
        <v>1138</v>
      </c>
      <c r="W453" s="405" t="s">
        <v>323</v>
      </c>
      <c r="X453" s="405">
        <v>0</v>
      </c>
      <c r="Y453" s="405"/>
      <c r="Z453" s="405"/>
      <c r="AA453" s="405">
        <v>0</v>
      </c>
    </row>
    <row r="454" spans="1:27" x14ac:dyDescent="0.25">
      <c r="A454" s="405">
        <v>192</v>
      </c>
      <c r="B454" s="405" t="s">
        <v>1134</v>
      </c>
      <c r="C454" s="405" t="s">
        <v>433</v>
      </c>
      <c r="D454" s="405" t="s">
        <v>1135</v>
      </c>
      <c r="E454" s="405" t="s">
        <v>1153</v>
      </c>
      <c r="F454" s="405"/>
      <c r="G454" s="405"/>
      <c r="H454" s="405" t="s">
        <v>1148</v>
      </c>
      <c r="I454" s="405">
        <v>398</v>
      </c>
      <c r="J454" s="405">
        <v>0</v>
      </c>
      <c r="K454" s="405">
        <v>129</v>
      </c>
      <c r="L454" s="405" t="s">
        <v>256</v>
      </c>
      <c r="M454" s="405">
        <v>1</v>
      </c>
      <c r="N454" s="629">
        <v>0.34</v>
      </c>
      <c r="O454" s="405" t="s">
        <v>258</v>
      </c>
      <c r="P454" s="405" t="s">
        <v>268</v>
      </c>
      <c r="Q454" s="405" t="s">
        <v>1135</v>
      </c>
      <c r="R454" s="405" t="s">
        <v>269</v>
      </c>
      <c r="S454" s="405"/>
      <c r="T454" s="405">
        <v>1.3</v>
      </c>
      <c r="U454" s="405" t="s">
        <v>1140</v>
      </c>
      <c r="V454" s="405" t="s">
        <v>1138</v>
      </c>
      <c r="W454" s="405" t="s">
        <v>323</v>
      </c>
      <c r="X454" s="405">
        <v>0</v>
      </c>
      <c r="Y454" s="477">
        <v>36039</v>
      </c>
      <c r="Z454" s="405"/>
      <c r="AA454" s="405">
        <v>0</v>
      </c>
    </row>
    <row r="455" spans="1:27" x14ac:dyDescent="0.25">
      <c r="A455" s="405">
        <v>192</v>
      </c>
      <c r="B455" s="405" t="s">
        <v>1134</v>
      </c>
      <c r="C455" s="405" t="s">
        <v>433</v>
      </c>
      <c r="D455" s="405" t="s">
        <v>1135</v>
      </c>
      <c r="E455" s="405" t="s">
        <v>1153</v>
      </c>
      <c r="F455" s="405"/>
      <c r="G455" s="405"/>
      <c r="H455" s="405" t="s">
        <v>363</v>
      </c>
      <c r="I455" s="405">
        <v>399</v>
      </c>
      <c r="J455" s="405">
        <v>0</v>
      </c>
      <c r="K455" s="405">
        <v>129</v>
      </c>
      <c r="L455" s="405" t="s">
        <v>256</v>
      </c>
      <c r="M455" s="405">
        <v>1</v>
      </c>
      <c r="N455" s="629">
        <v>0.55600000000000005</v>
      </c>
      <c r="O455" s="405" t="s">
        <v>258</v>
      </c>
      <c r="P455" s="405" t="s">
        <v>268</v>
      </c>
      <c r="Q455" s="405" t="s">
        <v>1135</v>
      </c>
      <c r="R455" s="405" t="s">
        <v>269</v>
      </c>
      <c r="S455" s="405"/>
      <c r="T455" s="405">
        <v>1.3</v>
      </c>
      <c r="U455" s="405" t="s">
        <v>1140</v>
      </c>
      <c r="V455" s="405" t="s">
        <v>1138</v>
      </c>
      <c r="W455" s="405" t="s">
        <v>323</v>
      </c>
      <c r="X455" s="405">
        <v>0</v>
      </c>
      <c r="Y455" s="405"/>
      <c r="Z455" s="405"/>
      <c r="AA455" s="405">
        <v>0</v>
      </c>
    </row>
    <row r="456" spans="1:27" x14ac:dyDescent="0.25">
      <c r="A456" s="405">
        <v>192</v>
      </c>
      <c r="B456" s="405" t="s">
        <v>1134</v>
      </c>
      <c r="C456" s="405" t="s">
        <v>433</v>
      </c>
      <c r="D456" s="405" t="s">
        <v>1135</v>
      </c>
      <c r="E456" s="405" t="s">
        <v>1153</v>
      </c>
      <c r="F456" s="405" t="s">
        <v>364</v>
      </c>
      <c r="G456" s="405"/>
      <c r="H456" s="405" t="s">
        <v>365</v>
      </c>
      <c r="I456" s="405">
        <v>417</v>
      </c>
      <c r="J456" s="405">
        <v>0</v>
      </c>
      <c r="K456" s="405">
        <v>129</v>
      </c>
      <c r="L456" s="405" t="s">
        <v>256</v>
      </c>
      <c r="M456" s="405">
        <v>1</v>
      </c>
      <c r="N456" s="629">
        <v>0.34</v>
      </c>
      <c r="O456" s="405" t="s">
        <v>258</v>
      </c>
      <c r="P456" s="405" t="s">
        <v>268</v>
      </c>
      <c r="Q456" s="405" t="s">
        <v>1135</v>
      </c>
      <c r="R456" s="405" t="s">
        <v>269</v>
      </c>
      <c r="S456" s="405"/>
      <c r="T456" s="405">
        <v>1.3</v>
      </c>
      <c r="U456" s="405" t="s">
        <v>1140</v>
      </c>
      <c r="V456" s="405" t="s">
        <v>1150</v>
      </c>
      <c r="W456" s="405" t="s">
        <v>323</v>
      </c>
      <c r="X456" s="405">
        <v>0</v>
      </c>
      <c r="Y456" s="405"/>
      <c r="Z456" s="477">
        <v>36039</v>
      </c>
      <c r="AA456" s="405">
        <v>0</v>
      </c>
    </row>
    <row r="457" spans="1:27" x14ac:dyDescent="0.25">
      <c r="A457" s="633">
        <v>35</v>
      </c>
      <c r="B457" s="633" t="s">
        <v>1134</v>
      </c>
      <c r="C457" s="633" t="s">
        <v>251</v>
      </c>
      <c r="D457" s="633" t="s">
        <v>1135</v>
      </c>
      <c r="E457" s="633" t="s">
        <v>1156</v>
      </c>
      <c r="F457" s="633" t="s">
        <v>265</v>
      </c>
      <c r="G457" s="633" t="s">
        <v>266</v>
      </c>
      <c r="H457" s="633" t="s">
        <v>267</v>
      </c>
      <c r="I457" s="633">
        <v>137</v>
      </c>
      <c r="J457" s="633">
        <v>26</v>
      </c>
      <c r="K457" s="633">
        <v>144</v>
      </c>
      <c r="L457" s="633" t="s">
        <v>1157</v>
      </c>
      <c r="M457" s="633"/>
      <c r="N457" s="634">
        <v>5</v>
      </c>
      <c r="O457" s="633" t="s">
        <v>258</v>
      </c>
      <c r="P457" s="633" t="s">
        <v>268</v>
      </c>
      <c r="Q457" s="633" t="s">
        <v>1158</v>
      </c>
      <c r="R457" s="633" t="s">
        <v>269</v>
      </c>
      <c r="S457" s="633"/>
      <c r="T457" s="633">
        <v>1.3</v>
      </c>
      <c r="U457" s="633" t="s">
        <v>1159</v>
      </c>
      <c r="V457" s="633" t="s">
        <v>1138</v>
      </c>
      <c r="W457" s="633" t="s">
        <v>323</v>
      </c>
      <c r="X457" s="633">
        <v>0</v>
      </c>
      <c r="Y457" s="635">
        <v>36039</v>
      </c>
      <c r="Z457" s="633"/>
      <c r="AA457" s="633">
        <v>0</v>
      </c>
    </row>
    <row r="458" spans="1:27" x14ac:dyDescent="0.25">
      <c r="A458" s="633">
        <v>35</v>
      </c>
      <c r="B458" s="633" t="s">
        <v>1134</v>
      </c>
      <c r="C458" s="633" t="s">
        <v>251</v>
      </c>
      <c r="D458" s="633" t="s">
        <v>1135</v>
      </c>
      <c r="E458" s="633" t="s">
        <v>1156</v>
      </c>
      <c r="F458" s="633" t="s">
        <v>287</v>
      </c>
      <c r="G458" s="633"/>
      <c r="H458" s="633" t="s">
        <v>288</v>
      </c>
      <c r="I458" s="633">
        <v>303</v>
      </c>
      <c r="J458" s="633">
        <v>26</v>
      </c>
      <c r="K458" s="633">
        <v>144</v>
      </c>
      <c r="L458" s="633" t="s">
        <v>1157</v>
      </c>
      <c r="M458" s="633"/>
      <c r="N458" s="634">
        <v>10</v>
      </c>
      <c r="O458" s="633" t="s">
        <v>258</v>
      </c>
      <c r="P458" s="633" t="s">
        <v>268</v>
      </c>
      <c r="Q458" s="633" t="s">
        <v>1158</v>
      </c>
      <c r="R458" s="633" t="s">
        <v>269</v>
      </c>
      <c r="S458" s="633"/>
      <c r="T458" s="633">
        <v>1.3</v>
      </c>
      <c r="U458" s="633" t="s">
        <v>1160</v>
      </c>
      <c r="V458" s="633" t="s">
        <v>1138</v>
      </c>
      <c r="W458" s="633" t="s">
        <v>271</v>
      </c>
      <c r="X458" s="633">
        <v>0</v>
      </c>
      <c r="Y458" s="635">
        <v>36039</v>
      </c>
      <c r="Z458" s="633"/>
      <c r="AA458" s="633">
        <v>0</v>
      </c>
    </row>
    <row r="459" spans="1:27" x14ac:dyDescent="0.25">
      <c r="A459" s="633">
        <v>35</v>
      </c>
      <c r="B459" s="633" t="s">
        <v>1134</v>
      </c>
      <c r="C459" s="633" t="s">
        <v>251</v>
      </c>
      <c r="D459" s="633" t="s">
        <v>1135</v>
      </c>
      <c r="E459" s="633" t="s">
        <v>1156</v>
      </c>
      <c r="F459" s="633" t="s">
        <v>337</v>
      </c>
      <c r="G459" s="633"/>
      <c r="H459" s="633" t="s">
        <v>338</v>
      </c>
      <c r="I459" s="633">
        <v>330</v>
      </c>
      <c r="J459" s="633">
        <v>26</v>
      </c>
      <c r="K459" s="633">
        <v>144</v>
      </c>
      <c r="L459" s="633" t="s">
        <v>1157</v>
      </c>
      <c r="M459" s="633"/>
      <c r="N459" s="634">
        <v>1.3</v>
      </c>
      <c r="O459" s="633" t="s">
        <v>258</v>
      </c>
      <c r="P459" s="633" t="s">
        <v>268</v>
      </c>
      <c r="Q459" s="633" t="s">
        <v>1158</v>
      </c>
      <c r="R459" s="633" t="s">
        <v>269</v>
      </c>
      <c r="S459" s="633"/>
      <c r="T459" s="633">
        <v>1.3</v>
      </c>
      <c r="U459" s="633" t="s">
        <v>1142</v>
      </c>
      <c r="V459" s="633" t="s">
        <v>1138</v>
      </c>
      <c r="W459" s="633" t="s">
        <v>271</v>
      </c>
      <c r="X459" s="633">
        <v>0</v>
      </c>
      <c r="Y459" s="635">
        <v>38018</v>
      </c>
      <c r="Z459" s="633"/>
      <c r="AA459" s="633">
        <v>0</v>
      </c>
    </row>
    <row r="460" spans="1:27" x14ac:dyDescent="0.25">
      <c r="A460" s="633">
        <v>35</v>
      </c>
      <c r="B460" s="633" t="s">
        <v>1134</v>
      </c>
      <c r="C460" s="633" t="s">
        <v>251</v>
      </c>
      <c r="D460" s="633" t="s">
        <v>1135</v>
      </c>
      <c r="E460" s="633" t="s">
        <v>1156</v>
      </c>
      <c r="F460" s="633" t="s">
        <v>289</v>
      </c>
      <c r="G460" s="633"/>
      <c r="H460" s="633" t="s">
        <v>290</v>
      </c>
      <c r="I460" s="633">
        <v>334</v>
      </c>
      <c r="J460" s="633">
        <v>26</v>
      </c>
      <c r="K460" s="633">
        <v>144</v>
      </c>
      <c r="L460" s="633" t="s">
        <v>1157</v>
      </c>
      <c r="M460" s="633"/>
      <c r="N460" s="634">
        <v>2</v>
      </c>
      <c r="O460" s="633" t="s">
        <v>258</v>
      </c>
      <c r="P460" s="633" t="s">
        <v>268</v>
      </c>
      <c r="Q460" s="633" t="s">
        <v>1158</v>
      </c>
      <c r="R460" s="633" t="s">
        <v>269</v>
      </c>
      <c r="S460" s="633"/>
      <c r="T460" s="633">
        <v>1.3</v>
      </c>
      <c r="U460" s="633" t="s">
        <v>1161</v>
      </c>
      <c r="V460" s="633" t="s">
        <v>1138</v>
      </c>
      <c r="W460" s="633" t="s">
        <v>323</v>
      </c>
      <c r="X460" s="633">
        <v>0</v>
      </c>
      <c r="Y460" s="635">
        <v>36039</v>
      </c>
      <c r="Z460" s="633"/>
      <c r="AA460" s="633">
        <v>0</v>
      </c>
    </row>
    <row r="461" spans="1:27" x14ac:dyDescent="0.25">
      <c r="A461" s="633">
        <v>35</v>
      </c>
      <c r="B461" s="633" t="s">
        <v>1134</v>
      </c>
      <c r="C461" s="633" t="s">
        <v>251</v>
      </c>
      <c r="D461" s="633" t="s">
        <v>1135</v>
      </c>
      <c r="E461" s="633" t="s">
        <v>1156</v>
      </c>
      <c r="F461" s="633" t="s">
        <v>341</v>
      </c>
      <c r="G461" s="633"/>
      <c r="H461" s="633" t="s">
        <v>342</v>
      </c>
      <c r="I461" s="633">
        <v>338</v>
      </c>
      <c r="J461" s="633">
        <v>26</v>
      </c>
      <c r="K461" s="633">
        <v>144</v>
      </c>
      <c r="L461" s="633" t="s">
        <v>1157</v>
      </c>
      <c r="M461" s="633"/>
      <c r="N461" s="634">
        <v>1</v>
      </c>
      <c r="O461" s="633" t="s">
        <v>258</v>
      </c>
      <c r="P461" s="633" t="s">
        <v>268</v>
      </c>
      <c r="Q461" s="633" t="s">
        <v>1158</v>
      </c>
      <c r="R461" s="633" t="s">
        <v>269</v>
      </c>
      <c r="S461" s="633"/>
      <c r="T461" s="633">
        <v>1.3</v>
      </c>
      <c r="U461" s="633" t="s">
        <v>1162</v>
      </c>
      <c r="V461" s="633" t="s">
        <v>1138</v>
      </c>
      <c r="W461" s="633" t="s">
        <v>366</v>
      </c>
      <c r="X461" s="633">
        <v>0</v>
      </c>
      <c r="Y461" s="635">
        <v>38018</v>
      </c>
      <c r="Z461" s="633"/>
      <c r="AA461" s="633">
        <v>0</v>
      </c>
    </row>
    <row r="462" spans="1:27" x14ac:dyDescent="0.25">
      <c r="A462" s="633">
        <v>35</v>
      </c>
      <c r="B462" s="633" t="s">
        <v>1134</v>
      </c>
      <c r="C462" s="633" t="s">
        <v>251</v>
      </c>
      <c r="D462" s="633" t="s">
        <v>1135</v>
      </c>
      <c r="E462" s="633" t="s">
        <v>1156</v>
      </c>
      <c r="F462" s="633" t="s">
        <v>345</v>
      </c>
      <c r="G462" s="633"/>
      <c r="H462" s="633" t="s">
        <v>346</v>
      </c>
      <c r="I462" s="633">
        <v>339</v>
      </c>
      <c r="J462" s="633">
        <v>26</v>
      </c>
      <c r="K462" s="633">
        <v>144</v>
      </c>
      <c r="L462" s="633" t="s">
        <v>1157</v>
      </c>
      <c r="M462" s="633"/>
      <c r="N462" s="634">
        <v>2.2999999999999998</v>
      </c>
      <c r="O462" s="633" t="s">
        <v>258</v>
      </c>
      <c r="P462" s="633" t="s">
        <v>268</v>
      </c>
      <c r="Q462" s="633" t="s">
        <v>1158</v>
      </c>
      <c r="R462" s="633" t="s">
        <v>269</v>
      </c>
      <c r="S462" s="633"/>
      <c r="T462" s="633"/>
      <c r="U462" s="633" t="s">
        <v>347</v>
      </c>
      <c r="V462" s="633" t="s">
        <v>348</v>
      </c>
      <c r="W462" s="633" t="s">
        <v>366</v>
      </c>
      <c r="X462" s="633">
        <v>0</v>
      </c>
      <c r="Y462" s="635">
        <v>38018</v>
      </c>
      <c r="Z462" s="633"/>
      <c r="AA462" s="633">
        <v>0</v>
      </c>
    </row>
    <row r="463" spans="1:27" x14ac:dyDescent="0.25">
      <c r="A463" s="633">
        <v>35</v>
      </c>
      <c r="B463" s="633" t="s">
        <v>1134</v>
      </c>
      <c r="C463" s="633" t="s">
        <v>251</v>
      </c>
      <c r="D463" s="633" t="s">
        <v>1135</v>
      </c>
      <c r="E463" s="633" t="s">
        <v>1156</v>
      </c>
      <c r="F463" s="633" t="s">
        <v>349</v>
      </c>
      <c r="G463" s="633"/>
      <c r="H463" s="633" t="s">
        <v>350</v>
      </c>
      <c r="I463" s="633">
        <v>340</v>
      </c>
      <c r="J463" s="633">
        <v>26</v>
      </c>
      <c r="K463" s="633">
        <v>144</v>
      </c>
      <c r="L463" s="633" t="s">
        <v>1157</v>
      </c>
      <c r="M463" s="633"/>
      <c r="N463" s="634">
        <v>0.25</v>
      </c>
      <c r="O463" s="633" t="s">
        <v>258</v>
      </c>
      <c r="P463" s="633" t="s">
        <v>268</v>
      </c>
      <c r="Q463" s="633" t="s">
        <v>1158</v>
      </c>
      <c r="R463" s="633" t="s">
        <v>269</v>
      </c>
      <c r="S463" s="633"/>
      <c r="T463" s="633">
        <v>1.3</v>
      </c>
      <c r="U463" s="633" t="s">
        <v>1163</v>
      </c>
      <c r="V463" s="633" t="s">
        <v>1138</v>
      </c>
      <c r="W463" s="633" t="s">
        <v>366</v>
      </c>
      <c r="X463" s="633">
        <v>0</v>
      </c>
      <c r="Y463" s="635">
        <v>38018</v>
      </c>
      <c r="Z463" s="633"/>
      <c r="AA463" s="633">
        <v>0</v>
      </c>
    </row>
    <row r="464" spans="1:27" x14ac:dyDescent="0.25">
      <c r="A464" s="633">
        <v>35</v>
      </c>
      <c r="B464" s="633" t="s">
        <v>1134</v>
      </c>
      <c r="C464" s="633" t="s">
        <v>251</v>
      </c>
      <c r="D464" s="633" t="s">
        <v>1135</v>
      </c>
      <c r="E464" s="633" t="s">
        <v>1156</v>
      </c>
      <c r="F464" s="633" t="s">
        <v>352</v>
      </c>
      <c r="G464" s="633"/>
      <c r="H464" s="633" t="s">
        <v>353</v>
      </c>
      <c r="I464" s="633">
        <v>341</v>
      </c>
      <c r="J464" s="633">
        <v>26</v>
      </c>
      <c r="K464" s="633">
        <v>144</v>
      </c>
      <c r="L464" s="633" t="s">
        <v>1157</v>
      </c>
      <c r="M464" s="633"/>
      <c r="N464" s="634">
        <v>1.55</v>
      </c>
      <c r="O464" s="633" t="s">
        <v>258</v>
      </c>
      <c r="P464" s="633" t="s">
        <v>268</v>
      </c>
      <c r="Q464" s="633" t="s">
        <v>1158</v>
      </c>
      <c r="R464" s="633" t="s">
        <v>269</v>
      </c>
      <c r="S464" s="633"/>
      <c r="T464" s="633"/>
      <c r="U464" s="633" t="s">
        <v>354</v>
      </c>
      <c r="V464" s="633" t="s">
        <v>348</v>
      </c>
      <c r="W464" s="633" t="s">
        <v>366</v>
      </c>
      <c r="X464" s="633">
        <v>0</v>
      </c>
      <c r="Y464" s="635">
        <v>38018</v>
      </c>
      <c r="Z464" s="633"/>
      <c r="AA464" s="633">
        <v>0</v>
      </c>
    </row>
    <row r="465" spans="1:27" x14ac:dyDescent="0.25">
      <c r="A465" s="633">
        <v>35</v>
      </c>
      <c r="B465" s="633" t="s">
        <v>1134</v>
      </c>
      <c r="C465" s="633" t="s">
        <v>251</v>
      </c>
      <c r="D465" s="633" t="s">
        <v>1135</v>
      </c>
      <c r="E465" s="633" t="s">
        <v>1156</v>
      </c>
      <c r="F465" s="633" t="s">
        <v>359</v>
      </c>
      <c r="G465" s="635">
        <v>2025884</v>
      </c>
      <c r="H465" s="633" t="s">
        <v>360</v>
      </c>
      <c r="I465" s="633">
        <v>380</v>
      </c>
      <c r="J465" s="633">
        <v>26</v>
      </c>
      <c r="K465" s="633">
        <v>144</v>
      </c>
      <c r="L465" s="633" t="s">
        <v>1157</v>
      </c>
      <c r="M465" s="633"/>
      <c r="N465" s="634" t="s">
        <v>58</v>
      </c>
      <c r="O465" s="633" t="s">
        <v>258</v>
      </c>
      <c r="P465" s="633" t="s">
        <v>268</v>
      </c>
      <c r="Q465" s="633" t="s">
        <v>1158</v>
      </c>
      <c r="R465" s="633" t="s">
        <v>269</v>
      </c>
      <c r="S465" s="633" t="s">
        <v>1144</v>
      </c>
      <c r="T465" s="633">
        <v>1.3</v>
      </c>
      <c r="U465" s="633" t="s">
        <v>1145</v>
      </c>
      <c r="V465" s="633" t="s">
        <v>1138</v>
      </c>
      <c r="W465" s="633" t="s">
        <v>323</v>
      </c>
      <c r="X465" s="633">
        <v>0</v>
      </c>
      <c r="Y465" s="635">
        <v>36039</v>
      </c>
      <c r="Z465" s="633"/>
      <c r="AA465" s="633">
        <v>0</v>
      </c>
    </row>
    <row r="466" spans="1:27" x14ac:dyDescent="0.25">
      <c r="A466" s="633">
        <v>35</v>
      </c>
      <c r="B466" s="633" t="s">
        <v>1134</v>
      </c>
      <c r="C466" s="633" t="s">
        <v>251</v>
      </c>
      <c r="D466" s="633" t="s">
        <v>1135</v>
      </c>
      <c r="E466" s="633" t="s">
        <v>1156</v>
      </c>
      <c r="F466" s="633"/>
      <c r="G466" s="635">
        <v>2025949</v>
      </c>
      <c r="H466" s="633" t="s">
        <v>1146</v>
      </c>
      <c r="I466" s="633">
        <v>382</v>
      </c>
      <c r="J466" s="633">
        <v>26</v>
      </c>
      <c r="K466" s="633">
        <v>144</v>
      </c>
      <c r="L466" s="633" t="s">
        <v>1157</v>
      </c>
      <c r="M466" s="633"/>
      <c r="N466" s="634" t="s">
        <v>58</v>
      </c>
      <c r="O466" s="633" t="s">
        <v>258</v>
      </c>
      <c r="P466" s="633" t="s">
        <v>268</v>
      </c>
      <c r="Q466" s="633" t="s">
        <v>1158</v>
      </c>
      <c r="R466" s="633" t="s">
        <v>269</v>
      </c>
      <c r="S466" s="633" t="s">
        <v>1164</v>
      </c>
      <c r="T466" s="633">
        <v>1.3</v>
      </c>
      <c r="U466" s="633" t="s">
        <v>1145</v>
      </c>
      <c r="V466" s="633" t="s">
        <v>1138</v>
      </c>
      <c r="W466" s="633" t="s">
        <v>323</v>
      </c>
      <c r="X466" s="633">
        <v>0</v>
      </c>
      <c r="Y466" s="635">
        <v>36039</v>
      </c>
      <c r="Z466" s="633"/>
      <c r="AA466" s="633">
        <v>0</v>
      </c>
    </row>
    <row r="467" spans="1:27" x14ac:dyDescent="0.25">
      <c r="A467" s="633">
        <v>118</v>
      </c>
      <c r="B467" s="633" t="s">
        <v>1134</v>
      </c>
      <c r="C467" s="633" t="s">
        <v>377</v>
      </c>
      <c r="D467" s="633" t="s">
        <v>1135</v>
      </c>
      <c r="E467" s="633" t="s">
        <v>1156</v>
      </c>
      <c r="F467" s="633" t="s">
        <v>265</v>
      </c>
      <c r="G467" s="633" t="s">
        <v>266</v>
      </c>
      <c r="H467" s="633" t="s">
        <v>267</v>
      </c>
      <c r="I467" s="633">
        <v>137</v>
      </c>
      <c r="J467" s="633">
        <v>26</v>
      </c>
      <c r="K467" s="633">
        <v>144</v>
      </c>
      <c r="L467" s="633" t="s">
        <v>1157</v>
      </c>
      <c r="M467" s="633"/>
      <c r="N467" s="634">
        <v>5</v>
      </c>
      <c r="O467" s="633" t="s">
        <v>258</v>
      </c>
      <c r="P467" s="633" t="s">
        <v>268</v>
      </c>
      <c r="Q467" s="633" t="s">
        <v>1158</v>
      </c>
      <c r="R467" s="633" t="s">
        <v>269</v>
      </c>
      <c r="S467" s="633"/>
      <c r="T467" s="633">
        <v>1.3</v>
      </c>
      <c r="U467" s="633" t="s">
        <v>1159</v>
      </c>
      <c r="V467" s="633" t="s">
        <v>1138</v>
      </c>
      <c r="W467" s="633" t="s">
        <v>323</v>
      </c>
      <c r="X467" s="633">
        <v>0</v>
      </c>
      <c r="Y467" s="635">
        <v>36039</v>
      </c>
      <c r="Z467" s="633"/>
      <c r="AA467" s="633">
        <v>0</v>
      </c>
    </row>
    <row r="468" spans="1:27" x14ac:dyDescent="0.25">
      <c r="A468" s="633">
        <v>118</v>
      </c>
      <c r="B468" s="633" t="s">
        <v>1134</v>
      </c>
      <c r="C468" s="633" t="s">
        <v>377</v>
      </c>
      <c r="D468" s="633" t="s">
        <v>1135</v>
      </c>
      <c r="E468" s="633" t="s">
        <v>1156</v>
      </c>
      <c r="F468" s="633" t="s">
        <v>287</v>
      </c>
      <c r="G468" s="633"/>
      <c r="H468" s="633" t="s">
        <v>288</v>
      </c>
      <c r="I468" s="633">
        <v>303</v>
      </c>
      <c r="J468" s="633">
        <v>26</v>
      </c>
      <c r="K468" s="633">
        <v>144</v>
      </c>
      <c r="L468" s="633" t="s">
        <v>1157</v>
      </c>
      <c r="M468" s="633"/>
      <c r="N468" s="634">
        <v>10</v>
      </c>
      <c r="O468" s="633" t="s">
        <v>258</v>
      </c>
      <c r="P468" s="633" t="s">
        <v>268</v>
      </c>
      <c r="Q468" s="633" t="s">
        <v>1158</v>
      </c>
      <c r="R468" s="633" t="s">
        <v>269</v>
      </c>
      <c r="S468" s="633"/>
      <c r="T468" s="633">
        <v>1.3</v>
      </c>
      <c r="U468" s="633" t="s">
        <v>1160</v>
      </c>
      <c r="V468" s="633" t="s">
        <v>1138</v>
      </c>
      <c r="W468" s="633" t="s">
        <v>271</v>
      </c>
      <c r="X468" s="633">
        <v>0</v>
      </c>
      <c r="Y468" s="635">
        <v>36039</v>
      </c>
      <c r="Z468" s="633"/>
      <c r="AA468" s="633">
        <v>0</v>
      </c>
    </row>
    <row r="469" spans="1:27" x14ac:dyDescent="0.25">
      <c r="A469" s="633">
        <v>118</v>
      </c>
      <c r="B469" s="633" t="s">
        <v>1134</v>
      </c>
      <c r="C469" s="633" t="s">
        <v>377</v>
      </c>
      <c r="D469" s="633" t="s">
        <v>1135</v>
      </c>
      <c r="E469" s="633" t="s">
        <v>1156</v>
      </c>
      <c r="F469" s="633" t="s">
        <v>359</v>
      </c>
      <c r="G469" s="635">
        <v>2025884</v>
      </c>
      <c r="H469" s="633" t="s">
        <v>360</v>
      </c>
      <c r="I469" s="633">
        <v>380</v>
      </c>
      <c r="J469" s="633">
        <v>26</v>
      </c>
      <c r="K469" s="633">
        <v>144</v>
      </c>
      <c r="L469" s="633" t="s">
        <v>1157</v>
      </c>
      <c r="M469" s="633"/>
      <c r="N469" s="634" t="s">
        <v>58</v>
      </c>
      <c r="O469" s="633" t="s">
        <v>258</v>
      </c>
      <c r="P469" s="633" t="s">
        <v>268</v>
      </c>
      <c r="Q469" s="633" t="s">
        <v>1158</v>
      </c>
      <c r="R469" s="633" t="s">
        <v>269</v>
      </c>
      <c r="S469" s="633" t="s">
        <v>1144</v>
      </c>
      <c r="T469" s="633">
        <v>1.3</v>
      </c>
      <c r="U469" s="633" t="s">
        <v>1145</v>
      </c>
      <c r="V469" s="633" t="s">
        <v>1138</v>
      </c>
      <c r="W469" s="633" t="s">
        <v>323</v>
      </c>
      <c r="X469" s="633">
        <v>0</v>
      </c>
      <c r="Y469" s="635">
        <v>36039</v>
      </c>
      <c r="Z469" s="633"/>
      <c r="AA469" s="633">
        <v>0</v>
      </c>
    </row>
    <row r="470" spans="1:27" x14ac:dyDescent="0.25">
      <c r="A470" s="633">
        <v>118</v>
      </c>
      <c r="B470" s="633" t="s">
        <v>1134</v>
      </c>
      <c r="C470" s="633" t="s">
        <v>377</v>
      </c>
      <c r="D470" s="633" t="s">
        <v>1135</v>
      </c>
      <c r="E470" s="633" t="s">
        <v>1156</v>
      </c>
      <c r="F470" s="633"/>
      <c r="G470" s="635">
        <v>2025949</v>
      </c>
      <c r="H470" s="633" t="s">
        <v>1146</v>
      </c>
      <c r="I470" s="633">
        <v>382</v>
      </c>
      <c r="J470" s="633">
        <v>26</v>
      </c>
      <c r="K470" s="633">
        <v>144</v>
      </c>
      <c r="L470" s="633" t="s">
        <v>1157</v>
      </c>
      <c r="M470" s="633"/>
      <c r="N470" s="634" t="s">
        <v>58</v>
      </c>
      <c r="O470" s="633" t="s">
        <v>258</v>
      </c>
      <c r="P470" s="633" t="s">
        <v>268</v>
      </c>
      <c r="Q470" s="633" t="s">
        <v>1158</v>
      </c>
      <c r="R470" s="633" t="s">
        <v>269</v>
      </c>
      <c r="S470" s="633" t="s">
        <v>1164</v>
      </c>
      <c r="T470" s="633">
        <v>1.3</v>
      </c>
      <c r="U470" s="633" t="s">
        <v>1145</v>
      </c>
      <c r="V470" s="633" t="s">
        <v>1138</v>
      </c>
      <c r="W470" s="633" t="s">
        <v>323</v>
      </c>
      <c r="X470" s="633">
        <v>0</v>
      </c>
      <c r="Y470" s="635">
        <v>36039</v>
      </c>
      <c r="Z470" s="633"/>
      <c r="AA470" s="633">
        <v>0</v>
      </c>
    </row>
    <row r="471" spans="1:27" x14ac:dyDescent="0.25">
      <c r="A471" s="633">
        <v>190</v>
      </c>
      <c r="B471" s="633" t="s">
        <v>1134</v>
      </c>
      <c r="C471" s="633" t="s">
        <v>433</v>
      </c>
      <c r="D471" s="633" t="s">
        <v>1135</v>
      </c>
      <c r="E471" s="633" t="s">
        <v>1156</v>
      </c>
      <c r="F471" s="633" t="s">
        <v>265</v>
      </c>
      <c r="G471" s="633" t="s">
        <v>266</v>
      </c>
      <c r="H471" s="633" t="s">
        <v>267</v>
      </c>
      <c r="I471" s="633">
        <v>137</v>
      </c>
      <c r="J471" s="633">
        <v>26</v>
      </c>
      <c r="K471" s="633">
        <v>144</v>
      </c>
      <c r="L471" s="633" t="s">
        <v>1157</v>
      </c>
      <c r="M471" s="633"/>
      <c r="N471" s="634">
        <v>5</v>
      </c>
      <c r="O471" s="633" t="s">
        <v>258</v>
      </c>
      <c r="P471" s="633" t="s">
        <v>268</v>
      </c>
      <c r="Q471" s="633" t="s">
        <v>1158</v>
      </c>
      <c r="R471" s="633" t="s">
        <v>269</v>
      </c>
      <c r="S471" s="633"/>
      <c r="T471" s="633">
        <v>1.3</v>
      </c>
      <c r="U471" s="633" t="s">
        <v>1159</v>
      </c>
      <c r="V471" s="633" t="s">
        <v>1138</v>
      </c>
      <c r="W471" s="633" t="s">
        <v>323</v>
      </c>
      <c r="X471" s="633">
        <v>0</v>
      </c>
      <c r="Y471" s="635">
        <v>36039</v>
      </c>
      <c r="Z471" s="633"/>
      <c r="AA471" s="633">
        <v>0</v>
      </c>
    </row>
    <row r="472" spans="1:27" x14ac:dyDescent="0.25">
      <c r="A472" s="633">
        <v>190</v>
      </c>
      <c r="B472" s="633" t="s">
        <v>1134</v>
      </c>
      <c r="C472" s="633" t="s">
        <v>433</v>
      </c>
      <c r="D472" s="633" t="s">
        <v>1135</v>
      </c>
      <c r="E472" s="633" t="s">
        <v>1156</v>
      </c>
      <c r="F472" s="633" t="s">
        <v>287</v>
      </c>
      <c r="G472" s="633"/>
      <c r="H472" s="633" t="s">
        <v>288</v>
      </c>
      <c r="I472" s="633">
        <v>303</v>
      </c>
      <c r="J472" s="633">
        <v>26</v>
      </c>
      <c r="K472" s="633">
        <v>144</v>
      </c>
      <c r="L472" s="633" t="s">
        <v>1157</v>
      </c>
      <c r="M472" s="633"/>
      <c r="N472" s="634">
        <v>10</v>
      </c>
      <c r="O472" s="633" t="s">
        <v>258</v>
      </c>
      <c r="P472" s="633" t="s">
        <v>268</v>
      </c>
      <c r="Q472" s="633" t="s">
        <v>1158</v>
      </c>
      <c r="R472" s="633" t="s">
        <v>269</v>
      </c>
      <c r="S472" s="633"/>
      <c r="T472" s="633">
        <v>1.3</v>
      </c>
      <c r="U472" s="633" t="s">
        <v>1160</v>
      </c>
      <c r="V472" s="633" t="s">
        <v>1138</v>
      </c>
      <c r="W472" s="633" t="s">
        <v>271</v>
      </c>
      <c r="X472" s="633">
        <v>0</v>
      </c>
      <c r="Y472" s="635">
        <v>36039</v>
      </c>
      <c r="Z472" s="633"/>
      <c r="AA472" s="633">
        <v>0</v>
      </c>
    </row>
    <row r="473" spans="1:27" x14ac:dyDescent="0.25">
      <c r="A473" s="633">
        <v>190</v>
      </c>
      <c r="B473" s="633" t="s">
        <v>1134</v>
      </c>
      <c r="C473" s="633" t="s">
        <v>433</v>
      </c>
      <c r="D473" s="633" t="s">
        <v>1135</v>
      </c>
      <c r="E473" s="633" t="s">
        <v>1156</v>
      </c>
      <c r="F473" s="633" t="s">
        <v>337</v>
      </c>
      <c r="G473" s="633"/>
      <c r="H473" s="633" t="s">
        <v>338</v>
      </c>
      <c r="I473" s="633">
        <v>330</v>
      </c>
      <c r="J473" s="633">
        <v>26</v>
      </c>
      <c r="K473" s="633">
        <v>144</v>
      </c>
      <c r="L473" s="633" t="s">
        <v>1157</v>
      </c>
      <c r="M473" s="633"/>
      <c r="N473" s="634">
        <v>1.3</v>
      </c>
      <c r="O473" s="633" t="s">
        <v>258</v>
      </c>
      <c r="P473" s="633" t="s">
        <v>268</v>
      </c>
      <c r="Q473" s="633" t="s">
        <v>1158</v>
      </c>
      <c r="R473" s="633" t="s">
        <v>269</v>
      </c>
      <c r="S473" s="633"/>
      <c r="T473" s="633">
        <v>1.3</v>
      </c>
      <c r="U473" s="633" t="s">
        <v>1142</v>
      </c>
      <c r="V473" s="633" t="s">
        <v>1138</v>
      </c>
      <c r="W473" s="633" t="s">
        <v>271</v>
      </c>
      <c r="X473" s="633">
        <v>0</v>
      </c>
      <c r="Y473" s="635">
        <v>38018</v>
      </c>
      <c r="Z473" s="633"/>
      <c r="AA473" s="633">
        <v>0</v>
      </c>
    </row>
    <row r="474" spans="1:27" x14ac:dyDescent="0.25">
      <c r="A474" s="633">
        <v>190</v>
      </c>
      <c r="B474" s="633" t="s">
        <v>1134</v>
      </c>
      <c r="C474" s="633" t="s">
        <v>433</v>
      </c>
      <c r="D474" s="633" t="s">
        <v>1135</v>
      </c>
      <c r="E474" s="633" t="s">
        <v>1156</v>
      </c>
      <c r="F474" s="633" t="s">
        <v>289</v>
      </c>
      <c r="G474" s="633"/>
      <c r="H474" s="633" t="s">
        <v>290</v>
      </c>
      <c r="I474" s="633">
        <v>334</v>
      </c>
      <c r="J474" s="633">
        <v>26</v>
      </c>
      <c r="K474" s="633">
        <v>144</v>
      </c>
      <c r="L474" s="633" t="s">
        <v>1157</v>
      </c>
      <c r="M474" s="633"/>
      <c r="N474" s="634">
        <v>2</v>
      </c>
      <c r="O474" s="633" t="s">
        <v>258</v>
      </c>
      <c r="P474" s="633" t="s">
        <v>268</v>
      </c>
      <c r="Q474" s="633" t="s">
        <v>1158</v>
      </c>
      <c r="R474" s="633" t="s">
        <v>269</v>
      </c>
      <c r="S474" s="633"/>
      <c r="T474" s="633">
        <v>1.3</v>
      </c>
      <c r="U474" s="633" t="s">
        <v>1161</v>
      </c>
      <c r="V474" s="633" t="s">
        <v>1138</v>
      </c>
      <c r="W474" s="633" t="s">
        <v>323</v>
      </c>
      <c r="X474" s="633">
        <v>0</v>
      </c>
      <c r="Y474" s="635">
        <v>36039</v>
      </c>
      <c r="Z474" s="633"/>
      <c r="AA474" s="633">
        <v>0</v>
      </c>
    </row>
    <row r="475" spans="1:27" x14ac:dyDescent="0.25">
      <c r="A475" s="633">
        <v>190</v>
      </c>
      <c r="B475" s="633" t="s">
        <v>1134</v>
      </c>
      <c r="C475" s="633" t="s">
        <v>433</v>
      </c>
      <c r="D475" s="633" t="s">
        <v>1135</v>
      </c>
      <c r="E475" s="633" t="s">
        <v>1156</v>
      </c>
      <c r="F475" s="633" t="s">
        <v>341</v>
      </c>
      <c r="G475" s="633"/>
      <c r="H475" s="633" t="s">
        <v>342</v>
      </c>
      <c r="I475" s="633">
        <v>338</v>
      </c>
      <c r="J475" s="633">
        <v>26</v>
      </c>
      <c r="K475" s="633">
        <v>144</v>
      </c>
      <c r="L475" s="633" t="s">
        <v>1157</v>
      </c>
      <c r="M475" s="633"/>
      <c r="N475" s="634">
        <v>1.08</v>
      </c>
      <c r="O475" s="633" t="s">
        <v>258</v>
      </c>
      <c r="P475" s="633" t="s">
        <v>268</v>
      </c>
      <c r="Q475" s="633" t="s">
        <v>1135</v>
      </c>
      <c r="R475" s="633" t="s">
        <v>269</v>
      </c>
      <c r="S475" s="633"/>
      <c r="T475" s="633">
        <v>1.3</v>
      </c>
      <c r="U475" s="633" t="s">
        <v>1165</v>
      </c>
      <c r="V475" s="633" t="s">
        <v>1138</v>
      </c>
      <c r="W475" s="633" t="s">
        <v>271</v>
      </c>
      <c r="X475" s="633">
        <v>0</v>
      </c>
      <c r="Y475" s="635">
        <v>38018</v>
      </c>
      <c r="Z475" s="633"/>
      <c r="AA475" s="633">
        <v>0</v>
      </c>
    </row>
    <row r="476" spans="1:27" x14ac:dyDescent="0.25">
      <c r="A476" s="633">
        <v>190</v>
      </c>
      <c r="B476" s="633" t="s">
        <v>1134</v>
      </c>
      <c r="C476" s="633" t="s">
        <v>433</v>
      </c>
      <c r="D476" s="633" t="s">
        <v>1135</v>
      </c>
      <c r="E476" s="633" t="s">
        <v>1156</v>
      </c>
      <c r="F476" s="633" t="s">
        <v>345</v>
      </c>
      <c r="G476" s="633"/>
      <c r="H476" s="633" t="s">
        <v>346</v>
      </c>
      <c r="I476" s="633">
        <v>339</v>
      </c>
      <c r="J476" s="633">
        <v>26</v>
      </c>
      <c r="K476" s="633">
        <v>144</v>
      </c>
      <c r="L476" s="633" t="s">
        <v>1157</v>
      </c>
      <c r="M476" s="633"/>
      <c r="N476" s="634">
        <v>2.38</v>
      </c>
      <c r="O476" s="633" t="s">
        <v>258</v>
      </c>
      <c r="P476" s="633" t="s">
        <v>268</v>
      </c>
      <c r="Q476" s="633" t="s">
        <v>1135</v>
      </c>
      <c r="R476" s="633" t="s">
        <v>269</v>
      </c>
      <c r="S476" s="633"/>
      <c r="T476" s="633"/>
      <c r="U476" s="633" t="s">
        <v>347</v>
      </c>
      <c r="V476" s="633" t="s">
        <v>348</v>
      </c>
      <c r="W476" s="633" t="s">
        <v>271</v>
      </c>
      <c r="X476" s="633">
        <v>0</v>
      </c>
      <c r="Y476" s="635">
        <v>38018</v>
      </c>
      <c r="Z476" s="633"/>
      <c r="AA476" s="633">
        <v>0</v>
      </c>
    </row>
    <row r="477" spans="1:27" x14ac:dyDescent="0.25">
      <c r="A477" s="633">
        <v>190</v>
      </c>
      <c r="B477" s="633" t="s">
        <v>1134</v>
      </c>
      <c r="C477" s="633" t="s">
        <v>433</v>
      </c>
      <c r="D477" s="633" t="s">
        <v>1135</v>
      </c>
      <c r="E477" s="633" t="s">
        <v>1156</v>
      </c>
      <c r="F477" s="633" t="s">
        <v>349</v>
      </c>
      <c r="G477" s="633"/>
      <c r="H477" s="633" t="s">
        <v>350</v>
      </c>
      <c r="I477" s="633">
        <v>340</v>
      </c>
      <c r="J477" s="633">
        <v>26</v>
      </c>
      <c r="K477" s="633">
        <v>144</v>
      </c>
      <c r="L477" s="633" t="s">
        <v>1157</v>
      </c>
      <c r="M477" s="633"/>
      <c r="N477" s="634">
        <v>0.83</v>
      </c>
      <c r="O477" s="633" t="s">
        <v>258</v>
      </c>
      <c r="P477" s="633" t="s">
        <v>268</v>
      </c>
      <c r="Q477" s="633" t="s">
        <v>1135</v>
      </c>
      <c r="R477" s="633" t="s">
        <v>269</v>
      </c>
      <c r="S477" s="633"/>
      <c r="T477" s="633">
        <v>1.3</v>
      </c>
      <c r="U477" s="633" t="s">
        <v>1166</v>
      </c>
      <c r="V477" s="633" t="s">
        <v>1138</v>
      </c>
      <c r="W477" s="633" t="s">
        <v>271</v>
      </c>
      <c r="X477" s="633">
        <v>0</v>
      </c>
      <c r="Y477" s="635">
        <v>38018</v>
      </c>
      <c r="Z477" s="633"/>
      <c r="AA477" s="633">
        <v>0</v>
      </c>
    </row>
    <row r="478" spans="1:27" x14ac:dyDescent="0.25">
      <c r="A478" s="633">
        <v>190</v>
      </c>
      <c r="B478" s="633" t="s">
        <v>1134</v>
      </c>
      <c r="C478" s="633" t="s">
        <v>433</v>
      </c>
      <c r="D478" s="633" t="s">
        <v>1135</v>
      </c>
      <c r="E478" s="633" t="s">
        <v>1156</v>
      </c>
      <c r="F478" s="633" t="s">
        <v>352</v>
      </c>
      <c r="G478" s="633"/>
      <c r="H478" s="633" t="s">
        <v>353</v>
      </c>
      <c r="I478" s="633">
        <v>341</v>
      </c>
      <c r="J478" s="633">
        <v>26</v>
      </c>
      <c r="K478" s="633">
        <v>144</v>
      </c>
      <c r="L478" s="633" t="s">
        <v>1157</v>
      </c>
      <c r="M478" s="633"/>
      <c r="N478" s="634">
        <v>2.13</v>
      </c>
      <c r="O478" s="633" t="s">
        <v>258</v>
      </c>
      <c r="P478" s="633" t="s">
        <v>268</v>
      </c>
      <c r="Q478" s="633" t="s">
        <v>1135</v>
      </c>
      <c r="R478" s="633" t="s">
        <v>269</v>
      </c>
      <c r="S478" s="633"/>
      <c r="T478" s="633"/>
      <c r="U478" s="633" t="s">
        <v>354</v>
      </c>
      <c r="V478" s="633" t="s">
        <v>348</v>
      </c>
      <c r="W478" s="633" t="s">
        <v>271</v>
      </c>
      <c r="X478" s="633">
        <v>0</v>
      </c>
      <c r="Y478" s="635">
        <v>38018</v>
      </c>
      <c r="Z478" s="633"/>
      <c r="AA478" s="633">
        <v>0</v>
      </c>
    </row>
    <row r="479" spans="1:27" x14ac:dyDescent="0.25">
      <c r="A479" s="633">
        <v>190</v>
      </c>
      <c r="B479" s="633" t="s">
        <v>1134</v>
      </c>
      <c r="C479" s="633" t="s">
        <v>433</v>
      </c>
      <c r="D479" s="633" t="s">
        <v>1135</v>
      </c>
      <c r="E479" s="633" t="s">
        <v>1156</v>
      </c>
      <c r="F479" s="633" t="s">
        <v>359</v>
      </c>
      <c r="G479" s="635">
        <v>2025884</v>
      </c>
      <c r="H479" s="633" t="s">
        <v>360</v>
      </c>
      <c r="I479" s="633">
        <v>380</v>
      </c>
      <c r="J479" s="633">
        <v>26</v>
      </c>
      <c r="K479" s="633">
        <v>144</v>
      </c>
      <c r="L479" s="633" t="s">
        <v>1157</v>
      </c>
      <c r="M479" s="633"/>
      <c r="N479" s="634" t="s">
        <v>58</v>
      </c>
      <c r="O479" s="633" t="s">
        <v>258</v>
      </c>
      <c r="P479" s="633" t="s">
        <v>268</v>
      </c>
      <c r="Q479" s="633" t="s">
        <v>1158</v>
      </c>
      <c r="R479" s="633" t="s">
        <v>269</v>
      </c>
      <c r="S479" s="633" t="s">
        <v>1144</v>
      </c>
      <c r="T479" s="633">
        <v>1.3</v>
      </c>
      <c r="U479" s="633" t="s">
        <v>1145</v>
      </c>
      <c r="V479" s="633" t="s">
        <v>1138</v>
      </c>
      <c r="W479" s="633" t="s">
        <v>323</v>
      </c>
      <c r="X479" s="633">
        <v>0</v>
      </c>
      <c r="Y479" s="635">
        <v>36039</v>
      </c>
      <c r="Z479" s="633"/>
      <c r="AA479" s="633">
        <v>0</v>
      </c>
    </row>
    <row r="480" spans="1:27" x14ac:dyDescent="0.25">
      <c r="A480" s="633">
        <v>190</v>
      </c>
      <c r="B480" s="633" t="s">
        <v>1134</v>
      </c>
      <c r="C480" s="633" t="s">
        <v>433</v>
      </c>
      <c r="D480" s="633" t="s">
        <v>1135</v>
      </c>
      <c r="E480" s="633" t="s">
        <v>1156</v>
      </c>
      <c r="F480" s="633"/>
      <c r="G480" s="635">
        <v>2025949</v>
      </c>
      <c r="H480" s="633" t="s">
        <v>1146</v>
      </c>
      <c r="I480" s="633">
        <v>382</v>
      </c>
      <c r="J480" s="633">
        <v>26</v>
      </c>
      <c r="K480" s="633">
        <v>144</v>
      </c>
      <c r="L480" s="633" t="s">
        <v>1157</v>
      </c>
      <c r="M480" s="633"/>
      <c r="N480" s="634" t="s">
        <v>58</v>
      </c>
      <c r="O480" s="633" t="s">
        <v>258</v>
      </c>
      <c r="P480" s="633" t="s">
        <v>268</v>
      </c>
      <c r="Q480" s="633" t="s">
        <v>1158</v>
      </c>
      <c r="R480" s="633" t="s">
        <v>269</v>
      </c>
      <c r="S480" s="633" t="s">
        <v>1164</v>
      </c>
      <c r="T480" s="633">
        <v>1.3</v>
      </c>
      <c r="U480" s="633" t="s">
        <v>1145</v>
      </c>
      <c r="V480" s="633" t="s">
        <v>1138</v>
      </c>
      <c r="W480" s="633" t="s">
        <v>323</v>
      </c>
      <c r="X480" s="633">
        <v>0</v>
      </c>
      <c r="Y480" s="635">
        <v>36039</v>
      </c>
      <c r="Z480" s="633"/>
      <c r="AA480" s="633">
        <v>0</v>
      </c>
    </row>
    <row r="481" spans="1:27" x14ac:dyDescent="0.25">
      <c r="A481" s="633">
        <v>118</v>
      </c>
      <c r="B481" s="633" t="s">
        <v>1134</v>
      </c>
      <c r="C481" s="633" t="s">
        <v>377</v>
      </c>
      <c r="D481" s="633" t="s">
        <v>1135</v>
      </c>
      <c r="E481" s="633" t="s">
        <v>1156</v>
      </c>
      <c r="F481" s="633" t="s">
        <v>289</v>
      </c>
      <c r="G481" s="633"/>
      <c r="H481" s="633" t="s">
        <v>290</v>
      </c>
      <c r="I481" s="633">
        <v>334</v>
      </c>
      <c r="J481" s="633">
        <v>26</v>
      </c>
      <c r="K481" s="633">
        <v>144</v>
      </c>
      <c r="L481" s="633" t="s">
        <v>1157</v>
      </c>
      <c r="M481" s="633"/>
      <c r="N481" s="634">
        <v>2</v>
      </c>
      <c r="O481" s="633" t="s">
        <v>258</v>
      </c>
      <c r="P481" s="633" t="s">
        <v>268</v>
      </c>
      <c r="Q481" s="633" t="s">
        <v>1158</v>
      </c>
      <c r="R481" s="633" t="s">
        <v>269</v>
      </c>
      <c r="S481" s="633"/>
      <c r="T481" s="633">
        <v>1.3</v>
      </c>
      <c r="U481" s="633" t="s">
        <v>1161</v>
      </c>
      <c r="V481" s="633" t="s">
        <v>1138</v>
      </c>
      <c r="W481" s="633" t="s">
        <v>323</v>
      </c>
      <c r="X481" s="633">
        <v>0</v>
      </c>
      <c r="Y481" s="635">
        <v>36039</v>
      </c>
      <c r="Z481" s="635">
        <v>36770</v>
      </c>
      <c r="AA481" s="633">
        <v>0</v>
      </c>
    </row>
    <row r="482" spans="1:27" x14ac:dyDescent="0.25">
      <c r="A482" s="633">
        <v>35</v>
      </c>
      <c r="B482" s="633" t="s">
        <v>1134</v>
      </c>
      <c r="C482" s="633" t="s">
        <v>251</v>
      </c>
      <c r="D482" s="633" t="s">
        <v>1135</v>
      </c>
      <c r="E482" s="633" t="s">
        <v>1156</v>
      </c>
      <c r="F482" s="633" t="s">
        <v>265</v>
      </c>
      <c r="G482" s="633" t="s">
        <v>266</v>
      </c>
      <c r="H482" s="633" t="s">
        <v>267</v>
      </c>
      <c r="I482" s="633">
        <v>137</v>
      </c>
      <c r="J482" s="633">
        <v>205</v>
      </c>
      <c r="K482" s="633">
        <v>220</v>
      </c>
      <c r="L482" s="633" t="s">
        <v>1167</v>
      </c>
      <c r="M482" s="633">
        <v>1</v>
      </c>
      <c r="N482" s="634">
        <v>5</v>
      </c>
      <c r="O482" s="633" t="s">
        <v>258</v>
      </c>
      <c r="P482" s="633" t="s">
        <v>268</v>
      </c>
      <c r="Q482" s="633" t="s">
        <v>1158</v>
      </c>
      <c r="R482" s="633" t="s">
        <v>269</v>
      </c>
      <c r="S482" s="633"/>
      <c r="T482" s="633">
        <v>1.3</v>
      </c>
      <c r="U482" s="633" t="s">
        <v>1159</v>
      </c>
      <c r="V482" s="633" t="s">
        <v>1138</v>
      </c>
      <c r="W482" s="633" t="s">
        <v>323</v>
      </c>
      <c r="X482" s="633">
        <v>0</v>
      </c>
      <c r="Y482" s="635">
        <v>36039</v>
      </c>
      <c r="Z482" s="633"/>
      <c r="AA482" s="633">
        <v>0</v>
      </c>
    </row>
    <row r="483" spans="1:27" x14ac:dyDescent="0.25">
      <c r="A483" s="633">
        <v>35</v>
      </c>
      <c r="B483" s="633" t="s">
        <v>1134</v>
      </c>
      <c r="C483" s="633" t="s">
        <v>251</v>
      </c>
      <c r="D483" s="633" t="s">
        <v>1135</v>
      </c>
      <c r="E483" s="633" t="s">
        <v>1156</v>
      </c>
      <c r="F483" s="633" t="s">
        <v>287</v>
      </c>
      <c r="G483" s="633"/>
      <c r="H483" s="633" t="s">
        <v>288</v>
      </c>
      <c r="I483" s="633">
        <v>303</v>
      </c>
      <c r="J483" s="633">
        <v>205</v>
      </c>
      <c r="K483" s="633">
        <v>220</v>
      </c>
      <c r="L483" s="633" t="s">
        <v>1167</v>
      </c>
      <c r="M483" s="633">
        <v>1</v>
      </c>
      <c r="N483" s="634">
        <v>10</v>
      </c>
      <c r="O483" s="633" t="s">
        <v>258</v>
      </c>
      <c r="P483" s="633" t="s">
        <v>268</v>
      </c>
      <c r="Q483" s="633" t="s">
        <v>1158</v>
      </c>
      <c r="R483" s="633" t="s">
        <v>269</v>
      </c>
      <c r="S483" s="633"/>
      <c r="T483" s="633">
        <v>1.3</v>
      </c>
      <c r="U483" s="633" t="s">
        <v>1160</v>
      </c>
      <c r="V483" s="633" t="s">
        <v>1138</v>
      </c>
      <c r="W483" s="633" t="s">
        <v>271</v>
      </c>
      <c r="X483" s="633">
        <v>0</v>
      </c>
      <c r="Y483" s="635">
        <v>36039</v>
      </c>
      <c r="Z483" s="633"/>
      <c r="AA483" s="633">
        <v>0</v>
      </c>
    </row>
    <row r="484" spans="1:27" x14ac:dyDescent="0.25">
      <c r="A484" s="633">
        <v>35</v>
      </c>
      <c r="B484" s="633" t="s">
        <v>1134</v>
      </c>
      <c r="C484" s="633" t="s">
        <v>251</v>
      </c>
      <c r="D484" s="633" t="s">
        <v>1135</v>
      </c>
      <c r="E484" s="633" t="s">
        <v>1156</v>
      </c>
      <c r="F484" s="633" t="s">
        <v>337</v>
      </c>
      <c r="G484" s="633"/>
      <c r="H484" s="633" t="s">
        <v>338</v>
      </c>
      <c r="I484" s="633">
        <v>330</v>
      </c>
      <c r="J484" s="633">
        <v>205</v>
      </c>
      <c r="K484" s="633">
        <v>220</v>
      </c>
      <c r="L484" s="633" t="s">
        <v>1167</v>
      </c>
      <c r="M484" s="633">
        <v>1</v>
      </c>
      <c r="N484" s="634">
        <v>1.3</v>
      </c>
      <c r="O484" s="633" t="s">
        <v>258</v>
      </c>
      <c r="P484" s="633" t="s">
        <v>268</v>
      </c>
      <c r="Q484" s="633" t="s">
        <v>1158</v>
      </c>
      <c r="R484" s="633" t="s">
        <v>269</v>
      </c>
      <c r="S484" s="633"/>
      <c r="T484" s="633">
        <v>1.3</v>
      </c>
      <c r="U484" s="633" t="s">
        <v>1142</v>
      </c>
      <c r="V484" s="633" t="s">
        <v>1138</v>
      </c>
      <c r="W484" s="633" t="s">
        <v>271</v>
      </c>
      <c r="X484" s="633">
        <v>0</v>
      </c>
      <c r="Y484" s="635">
        <v>38018</v>
      </c>
      <c r="Z484" s="633"/>
      <c r="AA484" s="633">
        <v>0</v>
      </c>
    </row>
    <row r="485" spans="1:27" x14ac:dyDescent="0.25">
      <c r="A485" s="633">
        <v>35</v>
      </c>
      <c r="B485" s="633" t="s">
        <v>1134</v>
      </c>
      <c r="C485" s="633" t="s">
        <v>251</v>
      </c>
      <c r="D485" s="633" t="s">
        <v>1135</v>
      </c>
      <c r="E485" s="633" t="s">
        <v>1156</v>
      </c>
      <c r="F485" s="633" t="s">
        <v>289</v>
      </c>
      <c r="G485" s="633"/>
      <c r="H485" s="633" t="s">
        <v>290</v>
      </c>
      <c r="I485" s="633">
        <v>334</v>
      </c>
      <c r="J485" s="633">
        <v>205</v>
      </c>
      <c r="K485" s="633">
        <v>220</v>
      </c>
      <c r="L485" s="633" t="s">
        <v>1167</v>
      </c>
      <c r="M485" s="633">
        <v>1</v>
      </c>
      <c r="N485" s="634">
        <v>2</v>
      </c>
      <c r="O485" s="633" t="s">
        <v>258</v>
      </c>
      <c r="P485" s="633" t="s">
        <v>268</v>
      </c>
      <c r="Q485" s="633" t="s">
        <v>1158</v>
      </c>
      <c r="R485" s="633" t="s">
        <v>269</v>
      </c>
      <c r="S485" s="633"/>
      <c r="T485" s="633">
        <v>1.3</v>
      </c>
      <c r="U485" s="633" t="s">
        <v>1161</v>
      </c>
      <c r="V485" s="633" t="s">
        <v>1138</v>
      </c>
      <c r="W485" s="633" t="s">
        <v>323</v>
      </c>
      <c r="X485" s="633">
        <v>0</v>
      </c>
      <c r="Y485" s="635">
        <v>36039</v>
      </c>
      <c r="Z485" s="633"/>
      <c r="AA485" s="633">
        <v>0</v>
      </c>
    </row>
    <row r="486" spans="1:27" x14ac:dyDescent="0.25">
      <c r="A486" s="633">
        <v>35</v>
      </c>
      <c r="B486" s="633" t="s">
        <v>1134</v>
      </c>
      <c r="C486" s="633" t="s">
        <v>251</v>
      </c>
      <c r="D486" s="633" t="s">
        <v>1135</v>
      </c>
      <c r="E486" s="633" t="s">
        <v>1156</v>
      </c>
      <c r="F486" s="633" t="s">
        <v>341</v>
      </c>
      <c r="G486" s="633"/>
      <c r="H486" s="633" t="s">
        <v>342</v>
      </c>
      <c r="I486" s="633">
        <v>338</v>
      </c>
      <c r="J486" s="633">
        <v>205</v>
      </c>
      <c r="K486" s="633">
        <v>220</v>
      </c>
      <c r="L486" s="633" t="s">
        <v>1167</v>
      </c>
      <c r="M486" s="633">
        <v>1</v>
      </c>
      <c r="N486" s="634">
        <v>1</v>
      </c>
      <c r="O486" s="633" t="s">
        <v>258</v>
      </c>
      <c r="P486" s="633" t="s">
        <v>268</v>
      </c>
      <c r="Q486" s="633" t="s">
        <v>1158</v>
      </c>
      <c r="R486" s="633" t="s">
        <v>269</v>
      </c>
      <c r="S486" s="633"/>
      <c r="T486" s="633">
        <v>1.3</v>
      </c>
      <c r="U486" s="633" t="s">
        <v>1162</v>
      </c>
      <c r="V486" s="633" t="s">
        <v>1138</v>
      </c>
      <c r="W486" s="633" t="s">
        <v>366</v>
      </c>
      <c r="X486" s="633">
        <v>0</v>
      </c>
      <c r="Y486" s="635">
        <v>38018</v>
      </c>
      <c r="Z486" s="633"/>
      <c r="AA486" s="633">
        <v>0</v>
      </c>
    </row>
    <row r="487" spans="1:27" x14ac:dyDescent="0.25">
      <c r="A487" s="633">
        <v>35</v>
      </c>
      <c r="B487" s="633" t="s">
        <v>1134</v>
      </c>
      <c r="C487" s="633" t="s">
        <v>251</v>
      </c>
      <c r="D487" s="633" t="s">
        <v>1135</v>
      </c>
      <c r="E487" s="633" t="s">
        <v>1156</v>
      </c>
      <c r="F487" s="633" t="s">
        <v>345</v>
      </c>
      <c r="G487" s="633"/>
      <c r="H487" s="633" t="s">
        <v>346</v>
      </c>
      <c r="I487" s="633">
        <v>339</v>
      </c>
      <c r="J487" s="633">
        <v>205</v>
      </c>
      <c r="K487" s="633">
        <v>220</v>
      </c>
      <c r="L487" s="633" t="s">
        <v>1167</v>
      </c>
      <c r="M487" s="633">
        <v>1</v>
      </c>
      <c r="N487" s="634">
        <v>2.2999999999999998</v>
      </c>
      <c r="O487" s="633" t="s">
        <v>258</v>
      </c>
      <c r="P487" s="633" t="s">
        <v>268</v>
      </c>
      <c r="Q487" s="633" t="s">
        <v>1158</v>
      </c>
      <c r="R487" s="633" t="s">
        <v>269</v>
      </c>
      <c r="S487" s="633"/>
      <c r="T487" s="633"/>
      <c r="U487" s="633" t="s">
        <v>347</v>
      </c>
      <c r="V487" s="633" t="s">
        <v>348</v>
      </c>
      <c r="W487" s="633" t="s">
        <v>366</v>
      </c>
      <c r="X487" s="633">
        <v>0</v>
      </c>
      <c r="Y487" s="635">
        <v>38018</v>
      </c>
      <c r="Z487" s="633"/>
      <c r="AA487" s="633">
        <v>0</v>
      </c>
    </row>
    <row r="488" spans="1:27" x14ac:dyDescent="0.25">
      <c r="A488" s="633">
        <v>35</v>
      </c>
      <c r="B488" s="633" t="s">
        <v>1134</v>
      </c>
      <c r="C488" s="633" t="s">
        <v>251</v>
      </c>
      <c r="D488" s="633" t="s">
        <v>1135</v>
      </c>
      <c r="E488" s="633" t="s">
        <v>1156</v>
      </c>
      <c r="F488" s="633" t="s">
        <v>349</v>
      </c>
      <c r="G488" s="633"/>
      <c r="H488" s="633" t="s">
        <v>350</v>
      </c>
      <c r="I488" s="633">
        <v>340</v>
      </c>
      <c r="J488" s="633">
        <v>205</v>
      </c>
      <c r="K488" s="633">
        <v>220</v>
      </c>
      <c r="L488" s="633" t="s">
        <v>1167</v>
      </c>
      <c r="M488" s="633">
        <v>1</v>
      </c>
      <c r="N488" s="634">
        <v>0.25</v>
      </c>
      <c r="O488" s="633" t="s">
        <v>258</v>
      </c>
      <c r="P488" s="633" t="s">
        <v>268</v>
      </c>
      <c r="Q488" s="633" t="s">
        <v>1158</v>
      </c>
      <c r="R488" s="633" t="s">
        <v>269</v>
      </c>
      <c r="S488" s="633"/>
      <c r="T488" s="633">
        <v>1.3</v>
      </c>
      <c r="U488" s="633" t="s">
        <v>1163</v>
      </c>
      <c r="V488" s="633" t="s">
        <v>1138</v>
      </c>
      <c r="W488" s="633" t="s">
        <v>366</v>
      </c>
      <c r="X488" s="633">
        <v>0</v>
      </c>
      <c r="Y488" s="635">
        <v>38018</v>
      </c>
      <c r="Z488" s="633"/>
      <c r="AA488" s="633">
        <v>0</v>
      </c>
    </row>
    <row r="489" spans="1:27" x14ac:dyDescent="0.25">
      <c r="A489" s="633">
        <v>35</v>
      </c>
      <c r="B489" s="633" t="s">
        <v>1134</v>
      </c>
      <c r="C489" s="633" t="s">
        <v>251</v>
      </c>
      <c r="D489" s="633" t="s">
        <v>1135</v>
      </c>
      <c r="E489" s="633" t="s">
        <v>1156</v>
      </c>
      <c r="F489" s="633" t="s">
        <v>352</v>
      </c>
      <c r="G489" s="633"/>
      <c r="H489" s="633" t="s">
        <v>353</v>
      </c>
      <c r="I489" s="633">
        <v>341</v>
      </c>
      <c r="J489" s="633">
        <v>205</v>
      </c>
      <c r="K489" s="633">
        <v>220</v>
      </c>
      <c r="L489" s="633" t="s">
        <v>1167</v>
      </c>
      <c r="M489" s="633">
        <v>1</v>
      </c>
      <c r="N489" s="634">
        <v>1.55</v>
      </c>
      <c r="O489" s="633" t="s">
        <v>258</v>
      </c>
      <c r="P489" s="633" t="s">
        <v>268</v>
      </c>
      <c r="Q489" s="633" t="s">
        <v>1158</v>
      </c>
      <c r="R489" s="633" t="s">
        <v>269</v>
      </c>
      <c r="S489" s="633"/>
      <c r="T489" s="633"/>
      <c r="U489" s="633" t="s">
        <v>354</v>
      </c>
      <c r="V489" s="633" t="s">
        <v>348</v>
      </c>
      <c r="W489" s="633" t="s">
        <v>366</v>
      </c>
      <c r="X489" s="633">
        <v>0</v>
      </c>
      <c r="Y489" s="635">
        <v>38018</v>
      </c>
      <c r="Z489" s="633"/>
      <c r="AA489" s="633">
        <v>0</v>
      </c>
    </row>
    <row r="490" spans="1:27" x14ac:dyDescent="0.25">
      <c r="A490" s="633">
        <v>35</v>
      </c>
      <c r="B490" s="633" t="s">
        <v>1134</v>
      </c>
      <c r="C490" s="633" t="s">
        <v>251</v>
      </c>
      <c r="D490" s="633" t="s">
        <v>1135</v>
      </c>
      <c r="E490" s="633" t="s">
        <v>1156</v>
      </c>
      <c r="F490" s="633" t="s">
        <v>359</v>
      </c>
      <c r="G490" s="635">
        <v>2025884</v>
      </c>
      <c r="H490" s="633" t="s">
        <v>360</v>
      </c>
      <c r="I490" s="633">
        <v>380</v>
      </c>
      <c r="J490" s="633">
        <v>205</v>
      </c>
      <c r="K490" s="633">
        <v>220</v>
      </c>
      <c r="L490" s="633" t="s">
        <v>1167</v>
      </c>
      <c r="M490" s="633">
        <v>1</v>
      </c>
      <c r="N490" s="634" t="s">
        <v>58</v>
      </c>
      <c r="O490" s="633" t="s">
        <v>258</v>
      </c>
      <c r="P490" s="633" t="s">
        <v>268</v>
      </c>
      <c r="Q490" s="633" t="s">
        <v>1158</v>
      </c>
      <c r="R490" s="633" t="s">
        <v>269</v>
      </c>
      <c r="S490" s="633" t="s">
        <v>1144</v>
      </c>
      <c r="T490" s="633">
        <v>1.3</v>
      </c>
      <c r="U490" s="633" t="s">
        <v>1145</v>
      </c>
      <c r="V490" s="633" t="s">
        <v>1138</v>
      </c>
      <c r="W490" s="633" t="s">
        <v>323</v>
      </c>
      <c r="X490" s="633">
        <v>0</v>
      </c>
      <c r="Y490" s="635">
        <v>36039</v>
      </c>
      <c r="Z490" s="633"/>
      <c r="AA490" s="633">
        <v>0</v>
      </c>
    </row>
    <row r="491" spans="1:27" x14ac:dyDescent="0.25">
      <c r="A491" s="633">
        <v>35</v>
      </c>
      <c r="B491" s="633" t="s">
        <v>1134</v>
      </c>
      <c r="C491" s="633" t="s">
        <v>251</v>
      </c>
      <c r="D491" s="633" t="s">
        <v>1135</v>
      </c>
      <c r="E491" s="633" t="s">
        <v>1156</v>
      </c>
      <c r="F491" s="633"/>
      <c r="G491" s="635">
        <v>2025949</v>
      </c>
      <c r="H491" s="633" t="s">
        <v>1146</v>
      </c>
      <c r="I491" s="633">
        <v>382</v>
      </c>
      <c r="J491" s="633">
        <v>205</v>
      </c>
      <c r="K491" s="633">
        <v>220</v>
      </c>
      <c r="L491" s="633" t="s">
        <v>1167</v>
      </c>
      <c r="M491" s="633">
        <v>1</v>
      </c>
      <c r="N491" s="634" t="s">
        <v>58</v>
      </c>
      <c r="O491" s="633" t="s">
        <v>258</v>
      </c>
      <c r="P491" s="633" t="s">
        <v>268</v>
      </c>
      <c r="Q491" s="633" t="s">
        <v>1158</v>
      </c>
      <c r="R491" s="633" t="s">
        <v>269</v>
      </c>
      <c r="S491" s="633" t="s">
        <v>1164</v>
      </c>
      <c r="T491" s="633">
        <v>1.3</v>
      </c>
      <c r="U491" s="633" t="s">
        <v>1145</v>
      </c>
      <c r="V491" s="633" t="s">
        <v>1138</v>
      </c>
      <c r="W491" s="633" t="s">
        <v>323</v>
      </c>
      <c r="X491" s="633">
        <v>0</v>
      </c>
      <c r="Y491" s="635">
        <v>36039</v>
      </c>
      <c r="Z491" s="633"/>
      <c r="AA491" s="633">
        <v>0</v>
      </c>
    </row>
    <row r="492" spans="1:27" x14ac:dyDescent="0.25">
      <c r="A492" s="633">
        <v>118</v>
      </c>
      <c r="B492" s="633" t="s">
        <v>1134</v>
      </c>
      <c r="C492" s="633" t="s">
        <v>377</v>
      </c>
      <c r="D492" s="633" t="s">
        <v>1135</v>
      </c>
      <c r="E492" s="633" t="s">
        <v>1156</v>
      </c>
      <c r="F492" s="633" t="s">
        <v>265</v>
      </c>
      <c r="G492" s="633" t="s">
        <v>266</v>
      </c>
      <c r="H492" s="633" t="s">
        <v>267</v>
      </c>
      <c r="I492" s="633">
        <v>137</v>
      </c>
      <c r="J492" s="633">
        <v>205</v>
      </c>
      <c r="K492" s="633">
        <v>220</v>
      </c>
      <c r="L492" s="633" t="s">
        <v>1167</v>
      </c>
      <c r="M492" s="633">
        <v>1</v>
      </c>
      <c r="N492" s="634">
        <v>5</v>
      </c>
      <c r="O492" s="633" t="s">
        <v>258</v>
      </c>
      <c r="P492" s="633" t="s">
        <v>268</v>
      </c>
      <c r="Q492" s="633" t="s">
        <v>1158</v>
      </c>
      <c r="R492" s="633" t="s">
        <v>269</v>
      </c>
      <c r="S492" s="633"/>
      <c r="T492" s="633">
        <v>1.3</v>
      </c>
      <c r="U492" s="633" t="s">
        <v>1159</v>
      </c>
      <c r="V492" s="633" t="s">
        <v>1138</v>
      </c>
      <c r="W492" s="633" t="s">
        <v>323</v>
      </c>
      <c r="X492" s="633">
        <v>0</v>
      </c>
      <c r="Y492" s="635">
        <v>36039</v>
      </c>
      <c r="Z492" s="633"/>
      <c r="AA492" s="633">
        <v>0</v>
      </c>
    </row>
    <row r="493" spans="1:27" x14ac:dyDescent="0.25">
      <c r="A493" s="633">
        <v>118</v>
      </c>
      <c r="B493" s="633" t="s">
        <v>1134</v>
      </c>
      <c r="C493" s="633" t="s">
        <v>377</v>
      </c>
      <c r="D493" s="633" t="s">
        <v>1135</v>
      </c>
      <c r="E493" s="633" t="s">
        <v>1156</v>
      </c>
      <c r="F493" s="633" t="s">
        <v>287</v>
      </c>
      <c r="G493" s="633"/>
      <c r="H493" s="633" t="s">
        <v>288</v>
      </c>
      <c r="I493" s="633">
        <v>303</v>
      </c>
      <c r="J493" s="633">
        <v>205</v>
      </c>
      <c r="K493" s="633">
        <v>220</v>
      </c>
      <c r="L493" s="633" t="s">
        <v>1167</v>
      </c>
      <c r="M493" s="633">
        <v>1</v>
      </c>
      <c r="N493" s="634">
        <v>10</v>
      </c>
      <c r="O493" s="633" t="s">
        <v>258</v>
      </c>
      <c r="P493" s="633" t="s">
        <v>268</v>
      </c>
      <c r="Q493" s="633" t="s">
        <v>1158</v>
      </c>
      <c r="R493" s="633" t="s">
        <v>269</v>
      </c>
      <c r="S493" s="633"/>
      <c r="T493" s="633">
        <v>1.3</v>
      </c>
      <c r="U493" s="633" t="s">
        <v>1160</v>
      </c>
      <c r="V493" s="633" t="s">
        <v>1138</v>
      </c>
      <c r="W493" s="633" t="s">
        <v>271</v>
      </c>
      <c r="X493" s="633">
        <v>0</v>
      </c>
      <c r="Y493" s="635">
        <v>36039</v>
      </c>
      <c r="Z493" s="633"/>
      <c r="AA493" s="633">
        <v>0</v>
      </c>
    </row>
    <row r="494" spans="1:27" x14ac:dyDescent="0.25">
      <c r="A494" s="633">
        <v>118</v>
      </c>
      <c r="B494" s="633" t="s">
        <v>1134</v>
      </c>
      <c r="C494" s="633" t="s">
        <v>377</v>
      </c>
      <c r="D494" s="633" t="s">
        <v>1135</v>
      </c>
      <c r="E494" s="633" t="s">
        <v>1156</v>
      </c>
      <c r="F494" s="633" t="s">
        <v>359</v>
      </c>
      <c r="G494" s="635">
        <v>2025884</v>
      </c>
      <c r="H494" s="633" t="s">
        <v>360</v>
      </c>
      <c r="I494" s="633">
        <v>380</v>
      </c>
      <c r="J494" s="633">
        <v>205</v>
      </c>
      <c r="K494" s="633">
        <v>220</v>
      </c>
      <c r="L494" s="633" t="s">
        <v>1167</v>
      </c>
      <c r="M494" s="633">
        <v>1</v>
      </c>
      <c r="N494" s="634" t="s">
        <v>58</v>
      </c>
      <c r="O494" s="633" t="s">
        <v>258</v>
      </c>
      <c r="P494" s="633" t="s">
        <v>268</v>
      </c>
      <c r="Q494" s="633" t="s">
        <v>1158</v>
      </c>
      <c r="R494" s="633" t="s">
        <v>269</v>
      </c>
      <c r="S494" s="633" t="s">
        <v>1144</v>
      </c>
      <c r="T494" s="633">
        <v>1.3</v>
      </c>
      <c r="U494" s="633" t="s">
        <v>1145</v>
      </c>
      <c r="V494" s="633" t="s">
        <v>1138</v>
      </c>
      <c r="W494" s="633" t="s">
        <v>323</v>
      </c>
      <c r="X494" s="633">
        <v>0</v>
      </c>
      <c r="Y494" s="635">
        <v>36039</v>
      </c>
      <c r="Z494" s="633"/>
      <c r="AA494" s="633">
        <v>0</v>
      </c>
    </row>
    <row r="495" spans="1:27" x14ac:dyDescent="0.25">
      <c r="A495" s="633">
        <v>118</v>
      </c>
      <c r="B495" s="633" t="s">
        <v>1134</v>
      </c>
      <c r="C495" s="633" t="s">
        <v>377</v>
      </c>
      <c r="D495" s="633" t="s">
        <v>1135</v>
      </c>
      <c r="E495" s="633" t="s">
        <v>1156</v>
      </c>
      <c r="F495" s="633"/>
      <c r="G495" s="635">
        <v>2025949</v>
      </c>
      <c r="H495" s="633" t="s">
        <v>1146</v>
      </c>
      <c r="I495" s="633">
        <v>382</v>
      </c>
      <c r="J495" s="633">
        <v>205</v>
      </c>
      <c r="K495" s="633">
        <v>220</v>
      </c>
      <c r="L495" s="633" t="s">
        <v>1167</v>
      </c>
      <c r="M495" s="633">
        <v>1</v>
      </c>
      <c r="N495" s="634" t="s">
        <v>58</v>
      </c>
      <c r="O495" s="633" t="s">
        <v>258</v>
      </c>
      <c r="P495" s="633" t="s">
        <v>268</v>
      </c>
      <c r="Q495" s="633" t="s">
        <v>1158</v>
      </c>
      <c r="R495" s="633" t="s">
        <v>269</v>
      </c>
      <c r="S495" s="633" t="s">
        <v>1164</v>
      </c>
      <c r="T495" s="633">
        <v>1.3</v>
      </c>
      <c r="U495" s="633" t="s">
        <v>1145</v>
      </c>
      <c r="V495" s="633" t="s">
        <v>1138</v>
      </c>
      <c r="W495" s="633" t="s">
        <v>323</v>
      </c>
      <c r="X495" s="633">
        <v>0</v>
      </c>
      <c r="Y495" s="635">
        <v>36039</v>
      </c>
      <c r="Z495" s="633"/>
      <c r="AA495" s="633">
        <v>0</v>
      </c>
    </row>
    <row r="496" spans="1:27" x14ac:dyDescent="0.25">
      <c r="A496" s="633">
        <v>190</v>
      </c>
      <c r="B496" s="633" t="s">
        <v>1134</v>
      </c>
      <c r="C496" s="633" t="s">
        <v>433</v>
      </c>
      <c r="D496" s="633" t="s">
        <v>1135</v>
      </c>
      <c r="E496" s="633" t="s">
        <v>1156</v>
      </c>
      <c r="F496" s="633" t="s">
        <v>265</v>
      </c>
      <c r="G496" s="633" t="s">
        <v>266</v>
      </c>
      <c r="H496" s="633" t="s">
        <v>267</v>
      </c>
      <c r="I496" s="633">
        <v>137</v>
      </c>
      <c r="J496" s="633">
        <v>205</v>
      </c>
      <c r="K496" s="633">
        <v>220</v>
      </c>
      <c r="L496" s="633" t="s">
        <v>1167</v>
      </c>
      <c r="M496" s="633">
        <v>1</v>
      </c>
      <c r="N496" s="634">
        <v>5</v>
      </c>
      <c r="O496" s="633" t="s">
        <v>258</v>
      </c>
      <c r="P496" s="633" t="s">
        <v>268</v>
      </c>
      <c r="Q496" s="633" t="s">
        <v>1158</v>
      </c>
      <c r="R496" s="633" t="s">
        <v>269</v>
      </c>
      <c r="S496" s="633"/>
      <c r="T496" s="633">
        <v>1.3</v>
      </c>
      <c r="U496" s="633" t="s">
        <v>1159</v>
      </c>
      <c r="V496" s="633" t="s">
        <v>1138</v>
      </c>
      <c r="W496" s="633" t="s">
        <v>323</v>
      </c>
      <c r="X496" s="633">
        <v>0</v>
      </c>
      <c r="Y496" s="635">
        <v>36039</v>
      </c>
      <c r="Z496" s="633"/>
      <c r="AA496" s="633">
        <v>0</v>
      </c>
    </row>
    <row r="497" spans="1:27" x14ac:dyDescent="0.25">
      <c r="A497" s="633">
        <v>190</v>
      </c>
      <c r="B497" s="633" t="s">
        <v>1134</v>
      </c>
      <c r="C497" s="633" t="s">
        <v>433</v>
      </c>
      <c r="D497" s="633" t="s">
        <v>1135</v>
      </c>
      <c r="E497" s="633" t="s">
        <v>1156</v>
      </c>
      <c r="F497" s="633" t="s">
        <v>287</v>
      </c>
      <c r="G497" s="633"/>
      <c r="H497" s="633" t="s">
        <v>288</v>
      </c>
      <c r="I497" s="633">
        <v>303</v>
      </c>
      <c r="J497" s="633">
        <v>205</v>
      </c>
      <c r="K497" s="633">
        <v>220</v>
      </c>
      <c r="L497" s="633" t="s">
        <v>1167</v>
      </c>
      <c r="M497" s="633">
        <v>1</v>
      </c>
      <c r="N497" s="634">
        <v>10</v>
      </c>
      <c r="O497" s="633" t="s">
        <v>258</v>
      </c>
      <c r="P497" s="633" t="s">
        <v>268</v>
      </c>
      <c r="Q497" s="633" t="s">
        <v>1158</v>
      </c>
      <c r="R497" s="633" t="s">
        <v>269</v>
      </c>
      <c r="S497" s="633"/>
      <c r="T497" s="633">
        <v>1.3</v>
      </c>
      <c r="U497" s="633" t="s">
        <v>1160</v>
      </c>
      <c r="V497" s="633" t="s">
        <v>1138</v>
      </c>
      <c r="W497" s="633" t="s">
        <v>271</v>
      </c>
      <c r="X497" s="633">
        <v>0</v>
      </c>
      <c r="Y497" s="635">
        <v>36039</v>
      </c>
      <c r="Z497" s="633"/>
      <c r="AA497" s="633">
        <v>0</v>
      </c>
    </row>
    <row r="498" spans="1:27" x14ac:dyDescent="0.25">
      <c r="A498" s="633">
        <v>190</v>
      </c>
      <c r="B498" s="633" t="s">
        <v>1134</v>
      </c>
      <c r="C498" s="633" t="s">
        <v>433</v>
      </c>
      <c r="D498" s="633" t="s">
        <v>1135</v>
      </c>
      <c r="E498" s="633" t="s">
        <v>1156</v>
      </c>
      <c r="F498" s="633" t="s">
        <v>337</v>
      </c>
      <c r="G498" s="633"/>
      <c r="H498" s="633" t="s">
        <v>338</v>
      </c>
      <c r="I498" s="633">
        <v>330</v>
      </c>
      <c r="J498" s="633">
        <v>205</v>
      </c>
      <c r="K498" s="633">
        <v>220</v>
      </c>
      <c r="L498" s="633" t="s">
        <v>1167</v>
      </c>
      <c r="M498" s="633">
        <v>1</v>
      </c>
      <c r="N498" s="634">
        <v>1.3</v>
      </c>
      <c r="O498" s="633" t="s">
        <v>258</v>
      </c>
      <c r="P498" s="633" t="s">
        <v>268</v>
      </c>
      <c r="Q498" s="633" t="s">
        <v>1158</v>
      </c>
      <c r="R498" s="633" t="s">
        <v>269</v>
      </c>
      <c r="S498" s="633"/>
      <c r="T498" s="633">
        <v>1.3</v>
      </c>
      <c r="U498" s="633" t="s">
        <v>1142</v>
      </c>
      <c r="V498" s="633" t="s">
        <v>1138</v>
      </c>
      <c r="W498" s="633" t="s">
        <v>271</v>
      </c>
      <c r="X498" s="633">
        <v>0</v>
      </c>
      <c r="Y498" s="635">
        <v>38018</v>
      </c>
      <c r="Z498" s="633"/>
      <c r="AA498" s="633">
        <v>0</v>
      </c>
    </row>
    <row r="499" spans="1:27" x14ac:dyDescent="0.25">
      <c r="A499" s="633">
        <v>190</v>
      </c>
      <c r="B499" s="633" t="s">
        <v>1134</v>
      </c>
      <c r="C499" s="633" t="s">
        <v>433</v>
      </c>
      <c r="D499" s="633" t="s">
        <v>1135</v>
      </c>
      <c r="E499" s="633" t="s">
        <v>1156</v>
      </c>
      <c r="F499" s="633" t="s">
        <v>289</v>
      </c>
      <c r="G499" s="633"/>
      <c r="H499" s="633" t="s">
        <v>290</v>
      </c>
      <c r="I499" s="633">
        <v>334</v>
      </c>
      <c r="J499" s="633">
        <v>205</v>
      </c>
      <c r="K499" s="633">
        <v>220</v>
      </c>
      <c r="L499" s="633" t="s">
        <v>1167</v>
      </c>
      <c r="M499" s="633">
        <v>1</v>
      </c>
      <c r="N499" s="634">
        <v>2</v>
      </c>
      <c r="O499" s="633" t="s">
        <v>258</v>
      </c>
      <c r="P499" s="633" t="s">
        <v>268</v>
      </c>
      <c r="Q499" s="633" t="s">
        <v>1158</v>
      </c>
      <c r="R499" s="633" t="s">
        <v>269</v>
      </c>
      <c r="S499" s="633"/>
      <c r="T499" s="633">
        <v>1.3</v>
      </c>
      <c r="U499" s="633" t="s">
        <v>1161</v>
      </c>
      <c r="V499" s="633" t="s">
        <v>1138</v>
      </c>
      <c r="W499" s="633" t="s">
        <v>323</v>
      </c>
      <c r="X499" s="633">
        <v>0</v>
      </c>
      <c r="Y499" s="635">
        <v>36039</v>
      </c>
      <c r="Z499" s="633"/>
      <c r="AA499" s="633">
        <v>0</v>
      </c>
    </row>
    <row r="500" spans="1:27" x14ac:dyDescent="0.25">
      <c r="A500" s="633">
        <v>190</v>
      </c>
      <c r="B500" s="633" t="s">
        <v>1134</v>
      </c>
      <c r="C500" s="633" t="s">
        <v>433</v>
      </c>
      <c r="D500" s="633" t="s">
        <v>1135</v>
      </c>
      <c r="E500" s="633" t="s">
        <v>1156</v>
      </c>
      <c r="F500" s="633" t="s">
        <v>341</v>
      </c>
      <c r="G500" s="633"/>
      <c r="H500" s="633" t="s">
        <v>342</v>
      </c>
      <c r="I500" s="633">
        <v>338</v>
      </c>
      <c r="J500" s="633">
        <v>205</v>
      </c>
      <c r="K500" s="633">
        <v>220</v>
      </c>
      <c r="L500" s="633" t="s">
        <v>1167</v>
      </c>
      <c r="M500" s="633">
        <v>1</v>
      </c>
      <c r="N500" s="634">
        <v>1.08</v>
      </c>
      <c r="O500" s="633" t="s">
        <v>258</v>
      </c>
      <c r="P500" s="633" t="s">
        <v>268</v>
      </c>
      <c r="Q500" s="633" t="s">
        <v>1135</v>
      </c>
      <c r="R500" s="633" t="s">
        <v>269</v>
      </c>
      <c r="S500" s="633"/>
      <c r="T500" s="633">
        <v>1.3</v>
      </c>
      <c r="U500" s="633" t="s">
        <v>1165</v>
      </c>
      <c r="V500" s="633" t="s">
        <v>1138</v>
      </c>
      <c r="W500" s="633" t="s">
        <v>271</v>
      </c>
      <c r="X500" s="633">
        <v>0</v>
      </c>
      <c r="Y500" s="635">
        <v>38018</v>
      </c>
      <c r="Z500" s="633"/>
      <c r="AA500" s="633">
        <v>0</v>
      </c>
    </row>
    <row r="501" spans="1:27" x14ac:dyDescent="0.25">
      <c r="A501" s="633">
        <v>190</v>
      </c>
      <c r="B501" s="633" t="s">
        <v>1134</v>
      </c>
      <c r="C501" s="633" t="s">
        <v>433</v>
      </c>
      <c r="D501" s="633" t="s">
        <v>1135</v>
      </c>
      <c r="E501" s="633" t="s">
        <v>1156</v>
      </c>
      <c r="F501" s="633" t="s">
        <v>345</v>
      </c>
      <c r="G501" s="633"/>
      <c r="H501" s="633" t="s">
        <v>346</v>
      </c>
      <c r="I501" s="633">
        <v>339</v>
      </c>
      <c r="J501" s="633">
        <v>205</v>
      </c>
      <c r="K501" s="633">
        <v>220</v>
      </c>
      <c r="L501" s="633" t="s">
        <v>1167</v>
      </c>
      <c r="M501" s="633">
        <v>1</v>
      </c>
      <c r="N501" s="634">
        <v>2.38</v>
      </c>
      <c r="O501" s="633" t="s">
        <v>258</v>
      </c>
      <c r="P501" s="633" t="s">
        <v>268</v>
      </c>
      <c r="Q501" s="633" t="s">
        <v>1135</v>
      </c>
      <c r="R501" s="633" t="s">
        <v>269</v>
      </c>
      <c r="S501" s="633"/>
      <c r="T501" s="633"/>
      <c r="U501" s="633" t="s">
        <v>347</v>
      </c>
      <c r="V501" s="633" t="s">
        <v>348</v>
      </c>
      <c r="W501" s="633" t="s">
        <v>271</v>
      </c>
      <c r="X501" s="633">
        <v>0</v>
      </c>
      <c r="Y501" s="635">
        <v>38018</v>
      </c>
      <c r="Z501" s="633"/>
      <c r="AA501" s="633">
        <v>0</v>
      </c>
    </row>
    <row r="502" spans="1:27" x14ac:dyDescent="0.25">
      <c r="A502" s="633">
        <v>190</v>
      </c>
      <c r="B502" s="633" t="s">
        <v>1134</v>
      </c>
      <c r="C502" s="633" t="s">
        <v>433</v>
      </c>
      <c r="D502" s="633" t="s">
        <v>1135</v>
      </c>
      <c r="E502" s="633" t="s">
        <v>1156</v>
      </c>
      <c r="F502" s="633" t="s">
        <v>349</v>
      </c>
      <c r="G502" s="633"/>
      <c r="H502" s="633" t="s">
        <v>350</v>
      </c>
      <c r="I502" s="633">
        <v>340</v>
      </c>
      <c r="J502" s="633">
        <v>205</v>
      </c>
      <c r="K502" s="633">
        <v>220</v>
      </c>
      <c r="L502" s="633" t="s">
        <v>1167</v>
      </c>
      <c r="M502" s="633">
        <v>1</v>
      </c>
      <c r="N502" s="634">
        <v>0.83</v>
      </c>
      <c r="O502" s="633" t="s">
        <v>258</v>
      </c>
      <c r="P502" s="633" t="s">
        <v>268</v>
      </c>
      <c r="Q502" s="633" t="s">
        <v>1135</v>
      </c>
      <c r="R502" s="633" t="s">
        <v>269</v>
      </c>
      <c r="S502" s="633"/>
      <c r="T502" s="633">
        <v>1.3</v>
      </c>
      <c r="U502" s="633" t="s">
        <v>1166</v>
      </c>
      <c r="V502" s="633" t="s">
        <v>1138</v>
      </c>
      <c r="W502" s="633" t="s">
        <v>271</v>
      </c>
      <c r="X502" s="633">
        <v>0</v>
      </c>
      <c r="Y502" s="635">
        <v>38018</v>
      </c>
      <c r="Z502" s="633"/>
      <c r="AA502" s="633">
        <v>0</v>
      </c>
    </row>
    <row r="503" spans="1:27" x14ac:dyDescent="0.25">
      <c r="A503" s="633">
        <v>190</v>
      </c>
      <c r="B503" s="633" t="s">
        <v>1134</v>
      </c>
      <c r="C503" s="633" t="s">
        <v>433</v>
      </c>
      <c r="D503" s="633" t="s">
        <v>1135</v>
      </c>
      <c r="E503" s="633" t="s">
        <v>1156</v>
      </c>
      <c r="F503" s="633" t="s">
        <v>352</v>
      </c>
      <c r="G503" s="633"/>
      <c r="H503" s="633" t="s">
        <v>353</v>
      </c>
      <c r="I503" s="633">
        <v>341</v>
      </c>
      <c r="J503" s="633">
        <v>205</v>
      </c>
      <c r="K503" s="633">
        <v>220</v>
      </c>
      <c r="L503" s="633" t="s">
        <v>1167</v>
      </c>
      <c r="M503" s="633">
        <v>1</v>
      </c>
      <c r="N503" s="634">
        <v>2.13</v>
      </c>
      <c r="O503" s="633" t="s">
        <v>258</v>
      </c>
      <c r="P503" s="633" t="s">
        <v>268</v>
      </c>
      <c r="Q503" s="633" t="s">
        <v>1135</v>
      </c>
      <c r="R503" s="633" t="s">
        <v>269</v>
      </c>
      <c r="S503" s="633"/>
      <c r="T503" s="633"/>
      <c r="U503" s="633" t="s">
        <v>354</v>
      </c>
      <c r="V503" s="633" t="s">
        <v>348</v>
      </c>
      <c r="W503" s="633" t="s">
        <v>271</v>
      </c>
      <c r="X503" s="633">
        <v>0</v>
      </c>
      <c r="Y503" s="635">
        <v>38018</v>
      </c>
      <c r="Z503" s="633"/>
      <c r="AA503" s="633">
        <v>0</v>
      </c>
    </row>
    <row r="504" spans="1:27" x14ac:dyDescent="0.25">
      <c r="A504" s="633">
        <v>190</v>
      </c>
      <c r="B504" s="633" t="s">
        <v>1134</v>
      </c>
      <c r="C504" s="633" t="s">
        <v>433</v>
      </c>
      <c r="D504" s="633" t="s">
        <v>1135</v>
      </c>
      <c r="E504" s="633" t="s">
        <v>1156</v>
      </c>
      <c r="F504" s="633" t="s">
        <v>359</v>
      </c>
      <c r="G504" s="635">
        <v>2025884</v>
      </c>
      <c r="H504" s="633" t="s">
        <v>360</v>
      </c>
      <c r="I504" s="633">
        <v>380</v>
      </c>
      <c r="J504" s="633">
        <v>205</v>
      </c>
      <c r="K504" s="633">
        <v>220</v>
      </c>
      <c r="L504" s="633" t="s">
        <v>1167</v>
      </c>
      <c r="M504" s="633">
        <v>1</v>
      </c>
      <c r="N504" s="634" t="s">
        <v>58</v>
      </c>
      <c r="O504" s="633" t="s">
        <v>258</v>
      </c>
      <c r="P504" s="633" t="s">
        <v>268</v>
      </c>
      <c r="Q504" s="633" t="s">
        <v>1158</v>
      </c>
      <c r="R504" s="633" t="s">
        <v>269</v>
      </c>
      <c r="S504" s="633" t="s">
        <v>1144</v>
      </c>
      <c r="T504" s="633">
        <v>1.3</v>
      </c>
      <c r="U504" s="633" t="s">
        <v>1145</v>
      </c>
      <c r="V504" s="633" t="s">
        <v>1138</v>
      </c>
      <c r="W504" s="633" t="s">
        <v>323</v>
      </c>
      <c r="X504" s="633">
        <v>0</v>
      </c>
      <c r="Y504" s="635">
        <v>36039</v>
      </c>
      <c r="Z504" s="633"/>
      <c r="AA504" s="633">
        <v>0</v>
      </c>
    </row>
    <row r="505" spans="1:27" x14ac:dyDescent="0.25">
      <c r="A505" s="633">
        <v>190</v>
      </c>
      <c r="B505" s="633" t="s">
        <v>1134</v>
      </c>
      <c r="C505" s="633" t="s">
        <v>433</v>
      </c>
      <c r="D505" s="633" t="s">
        <v>1135</v>
      </c>
      <c r="E505" s="633" t="s">
        <v>1156</v>
      </c>
      <c r="F505" s="633"/>
      <c r="G505" s="635">
        <v>2025949</v>
      </c>
      <c r="H505" s="633" t="s">
        <v>1146</v>
      </c>
      <c r="I505" s="633">
        <v>382</v>
      </c>
      <c r="J505" s="633">
        <v>205</v>
      </c>
      <c r="K505" s="633">
        <v>220</v>
      </c>
      <c r="L505" s="633" t="s">
        <v>1167</v>
      </c>
      <c r="M505" s="633">
        <v>1</v>
      </c>
      <c r="N505" s="634" t="s">
        <v>58</v>
      </c>
      <c r="O505" s="633" t="s">
        <v>258</v>
      </c>
      <c r="P505" s="633" t="s">
        <v>268</v>
      </c>
      <c r="Q505" s="633" t="s">
        <v>1158</v>
      </c>
      <c r="R505" s="633" t="s">
        <v>269</v>
      </c>
      <c r="S505" s="633" t="s">
        <v>1164</v>
      </c>
      <c r="T505" s="633">
        <v>1.3</v>
      </c>
      <c r="U505" s="633" t="s">
        <v>1145</v>
      </c>
      <c r="V505" s="633" t="s">
        <v>1138</v>
      </c>
      <c r="W505" s="633" t="s">
        <v>323</v>
      </c>
      <c r="X505" s="633">
        <v>0</v>
      </c>
      <c r="Y505" s="635">
        <v>36039</v>
      </c>
      <c r="Z505" s="633"/>
      <c r="AA505" s="633">
        <v>0</v>
      </c>
    </row>
    <row r="506" spans="1:27" x14ac:dyDescent="0.25">
      <c r="A506" s="633">
        <v>118</v>
      </c>
      <c r="B506" s="633" t="s">
        <v>1134</v>
      </c>
      <c r="C506" s="633" t="s">
        <v>377</v>
      </c>
      <c r="D506" s="633" t="s">
        <v>1135</v>
      </c>
      <c r="E506" s="633" t="s">
        <v>1156</v>
      </c>
      <c r="F506" s="633" t="s">
        <v>289</v>
      </c>
      <c r="G506" s="633"/>
      <c r="H506" s="633" t="s">
        <v>290</v>
      </c>
      <c r="I506" s="633">
        <v>334</v>
      </c>
      <c r="J506" s="633">
        <v>205</v>
      </c>
      <c r="K506" s="633">
        <v>220</v>
      </c>
      <c r="L506" s="633" t="s">
        <v>1167</v>
      </c>
      <c r="M506" s="633">
        <v>1</v>
      </c>
      <c r="N506" s="634">
        <v>2</v>
      </c>
      <c r="O506" s="633" t="s">
        <v>258</v>
      </c>
      <c r="P506" s="633" t="s">
        <v>268</v>
      </c>
      <c r="Q506" s="633" t="s">
        <v>1158</v>
      </c>
      <c r="R506" s="633" t="s">
        <v>269</v>
      </c>
      <c r="S506" s="633"/>
      <c r="T506" s="633">
        <v>1.3</v>
      </c>
      <c r="U506" s="633" t="s">
        <v>1161</v>
      </c>
      <c r="V506" s="633" t="s">
        <v>1138</v>
      </c>
      <c r="W506" s="633" t="s">
        <v>323</v>
      </c>
      <c r="X506" s="633">
        <v>0</v>
      </c>
      <c r="Y506" s="635">
        <v>36039</v>
      </c>
      <c r="Z506" s="635">
        <v>36770</v>
      </c>
      <c r="AA506" s="633">
        <v>0</v>
      </c>
    </row>
  </sheetData>
  <autoFilter ref="A2:AB2"/>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BL1492"/>
  <sheetViews>
    <sheetView topLeftCell="AK430" workbookViewId="0"/>
  </sheetViews>
  <sheetFormatPr defaultColWidth="8.85546875" defaultRowHeight="15" x14ac:dyDescent="0.25"/>
  <cols>
    <col min="1" max="1" width="48.140625" customWidth="1"/>
    <col min="2" max="2" width="26.85546875" customWidth="1"/>
    <col min="3" max="3" width="27.140625" customWidth="1"/>
    <col min="4" max="4" width="53.7109375" customWidth="1"/>
    <col min="5" max="5" width="27.42578125" customWidth="1"/>
    <col min="6" max="6" width="34.42578125" customWidth="1"/>
    <col min="7" max="7" width="35.28515625" customWidth="1"/>
    <col min="8" max="8" width="25.42578125" customWidth="1"/>
    <col min="9" max="9" width="24.28515625" customWidth="1"/>
    <col min="10" max="10" width="21.28515625" customWidth="1"/>
    <col min="11" max="11" width="33.42578125" customWidth="1"/>
    <col min="12" max="12" width="28.42578125" customWidth="1"/>
    <col min="13" max="13" width="25.28515625" customWidth="1"/>
    <col min="14" max="14" width="28.42578125" customWidth="1"/>
    <col min="15" max="15" width="34.140625" customWidth="1"/>
    <col min="16" max="16" width="24.85546875" customWidth="1"/>
    <col min="17" max="17" width="23.42578125" customWidth="1"/>
    <col min="18" max="18" width="23.28515625" customWidth="1"/>
    <col min="19" max="19" width="24.28515625" customWidth="1"/>
    <col min="20" max="20" width="25.42578125" customWidth="1"/>
    <col min="21" max="21" width="26" customWidth="1"/>
    <col min="22" max="22" width="26.140625" customWidth="1"/>
    <col min="23" max="23" width="21.85546875" customWidth="1"/>
    <col min="24" max="30" width="22.28515625" customWidth="1"/>
    <col min="31" max="57" width="23.42578125" customWidth="1"/>
    <col min="58" max="58" width="3.28515625" customWidth="1"/>
    <col min="59" max="59" width="21.42578125" customWidth="1"/>
    <col min="60" max="60" width="13" bestFit="1" customWidth="1"/>
  </cols>
  <sheetData>
    <row r="1" spans="1:26" ht="20.25" x14ac:dyDescent="0.3">
      <c r="A1" t="s">
        <v>840</v>
      </c>
      <c r="D1" s="318" t="s">
        <v>825</v>
      </c>
    </row>
    <row r="2" spans="1:26" s="156" customFormat="1" x14ac:dyDescent="0.25">
      <c r="A2" s="156" t="s">
        <v>250</v>
      </c>
      <c r="B2" s="156" t="s">
        <v>251</v>
      </c>
      <c r="C2" s="156" t="s">
        <v>252</v>
      </c>
      <c r="D2" s="156" t="s">
        <v>293</v>
      </c>
      <c r="E2" s="156">
        <v>106990</v>
      </c>
      <c r="F2" s="156" t="s">
        <v>315</v>
      </c>
      <c r="G2" s="156" t="s">
        <v>316</v>
      </c>
      <c r="H2" s="156">
        <v>25</v>
      </c>
      <c r="I2" s="156">
        <v>0</v>
      </c>
      <c r="J2" s="156">
        <v>129</v>
      </c>
      <c r="K2" s="156" t="s">
        <v>256</v>
      </c>
      <c r="L2" s="156">
        <v>1</v>
      </c>
      <c r="M2" s="156" t="s">
        <v>317</v>
      </c>
      <c r="N2" s="156" t="s">
        <v>258</v>
      </c>
      <c r="O2" s="156" t="s">
        <v>259</v>
      </c>
      <c r="P2" s="156" t="s">
        <v>304</v>
      </c>
      <c r="Q2" s="156" t="s">
        <v>261</v>
      </c>
      <c r="S2" s="156">
        <v>3.1</v>
      </c>
      <c r="T2" s="156" t="s">
        <v>305</v>
      </c>
      <c r="U2" s="156" t="s">
        <v>306</v>
      </c>
      <c r="V2" s="156" t="s">
        <v>271</v>
      </c>
      <c r="W2" s="156">
        <v>0</v>
      </c>
      <c r="X2" s="157">
        <v>36617</v>
      </c>
      <c r="Z2" s="156">
        <v>0</v>
      </c>
    </row>
    <row r="3" spans="1:26" s="156" customFormat="1" x14ac:dyDescent="0.25">
      <c r="A3" s="156" t="s">
        <v>250</v>
      </c>
      <c r="B3" s="156" t="s">
        <v>377</v>
      </c>
      <c r="C3" s="156" t="s">
        <v>252</v>
      </c>
      <c r="D3" s="156" t="s">
        <v>293</v>
      </c>
      <c r="E3" s="156">
        <v>106990</v>
      </c>
      <c r="F3" s="156" t="s">
        <v>315</v>
      </c>
      <c r="G3" s="156" t="s">
        <v>316</v>
      </c>
      <c r="H3" s="156">
        <v>25</v>
      </c>
      <c r="I3" s="156">
        <v>0</v>
      </c>
      <c r="J3" s="156">
        <v>129</v>
      </c>
      <c r="K3" s="156" t="s">
        <v>256</v>
      </c>
      <c r="L3" s="156">
        <v>1</v>
      </c>
      <c r="M3" s="156" t="s">
        <v>317</v>
      </c>
      <c r="N3" s="156" t="s">
        <v>258</v>
      </c>
      <c r="O3" s="156" t="s">
        <v>259</v>
      </c>
      <c r="P3" s="156" t="s">
        <v>304</v>
      </c>
      <c r="Q3" s="156" t="s">
        <v>261</v>
      </c>
      <c r="S3" s="156">
        <v>3.1</v>
      </c>
      <c r="T3" s="156" t="s">
        <v>305</v>
      </c>
      <c r="U3" s="156" t="s">
        <v>306</v>
      </c>
      <c r="V3" s="156" t="s">
        <v>271</v>
      </c>
      <c r="W3" s="156">
        <v>0</v>
      </c>
      <c r="X3" s="157">
        <v>36617</v>
      </c>
      <c r="Z3" s="156">
        <v>0</v>
      </c>
    </row>
    <row r="4" spans="1:26" s="156" customFormat="1" x14ac:dyDescent="0.25">
      <c r="A4" s="156" t="s">
        <v>250</v>
      </c>
      <c r="B4" s="156" t="s">
        <v>377</v>
      </c>
      <c r="C4" s="156" t="s">
        <v>252</v>
      </c>
      <c r="D4" s="156" t="s">
        <v>253</v>
      </c>
      <c r="E4" s="156">
        <v>106990</v>
      </c>
      <c r="F4" s="156" t="s">
        <v>315</v>
      </c>
      <c r="G4" s="156" t="s">
        <v>316</v>
      </c>
      <c r="H4" s="156">
        <v>25</v>
      </c>
      <c r="I4" s="156">
        <v>0</v>
      </c>
      <c r="J4" s="156">
        <v>129</v>
      </c>
      <c r="K4" s="156" t="s">
        <v>256</v>
      </c>
      <c r="L4" s="156">
        <v>1</v>
      </c>
      <c r="M4" s="156" t="s">
        <v>409</v>
      </c>
      <c r="N4" s="156" t="s">
        <v>258</v>
      </c>
      <c r="O4" s="156" t="s">
        <v>259</v>
      </c>
      <c r="P4" s="156" t="s">
        <v>260</v>
      </c>
      <c r="Q4" s="156" t="s">
        <v>261</v>
      </c>
      <c r="S4" s="156">
        <v>3.3</v>
      </c>
      <c r="U4" s="156" t="s">
        <v>387</v>
      </c>
      <c r="V4" s="156" t="s">
        <v>366</v>
      </c>
      <c r="W4" s="156">
        <v>0</v>
      </c>
      <c r="Z4" s="156">
        <v>0</v>
      </c>
    </row>
    <row r="5" spans="1:26" s="156" customFormat="1" x14ac:dyDescent="0.25">
      <c r="A5" s="156" t="s">
        <v>250</v>
      </c>
      <c r="B5" s="156" t="s">
        <v>377</v>
      </c>
      <c r="C5" s="156" t="s">
        <v>252</v>
      </c>
      <c r="D5" s="156" t="s">
        <v>428</v>
      </c>
      <c r="E5" s="156">
        <v>106990</v>
      </c>
      <c r="F5" s="156" t="s">
        <v>315</v>
      </c>
      <c r="G5" s="156" t="s">
        <v>316</v>
      </c>
      <c r="H5" s="156">
        <v>25</v>
      </c>
      <c r="I5" s="156">
        <v>0</v>
      </c>
      <c r="J5" s="156">
        <v>129</v>
      </c>
      <c r="K5" s="156" t="s">
        <v>256</v>
      </c>
      <c r="L5" s="156">
        <v>1</v>
      </c>
      <c r="M5" s="156" t="s">
        <v>317</v>
      </c>
      <c r="N5" s="156" t="s">
        <v>258</v>
      </c>
      <c r="O5" s="156" t="s">
        <v>259</v>
      </c>
      <c r="P5" s="156" t="s">
        <v>304</v>
      </c>
      <c r="Q5" s="156" t="s">
        <v>261</v>
      </c>
      <c r="S5" s="156">
        <v>3.1</v>
      </c>
      <c r="T5" s="156" t="s">
        <v>305</v>
      </c>
      <c r="U5" s="156" t="s">
        <v>306</v>
      </c>
      <c r="V5" s="156" t="s">
        <v>271</v>
      </c>
      <c r="W5" s="156">
        <v>0</v>
      </c>
      <c r="X5" s="157">
        <v>36617</v>
      </c>
      <c r="Z5" s="156">
        <v>0</v>
      </c>
    </row>
    <row r="6" spans="1:26" s="156" customFormat="1" x14ac:dyDescent="0.25">
      <c r="A6" s="156" t="s">
        <v>250</v>
      </c>
      <c r="B6" s="156" t="s">
        <v>433</v>
      </c>
      <c r="C6" s="156" t="s">
        <v>252</v>
      </c>
      <c r="D6" s="156" t="s">
        <v>253</v>
      </c>
      <c r="E6" s="156">
        <v>106990</v>
      </c>
      <c r="F6" s="156" t="s">
        <v>315</v>
      </c>
      <c r="G6" s="156" t="s">
        <v>316</v>
      </c>
      <c r="H6" s="156">
        <v>25</v>
      </c>
      <c r="I6" s="156">
        <v>0</v>
      </c>
      <c r="J6" s="156">
        <v>129</v>
      </c>
      <c r="K6" s="156" t="s">
        <v>256</v>
      </c>
      <c r="L6" s="156">
        <v>1</v>
      </c>
      <c r="M6" s="156" t="s">
        <v>409</v>
      </c>
      <c r="N6" s="156" t="s">
        <v>258</v>
      </c>
      <c r="O6" s="156" t="s">
        <v>259</v>
      </c>
      <c r="P6" s="156" t="s">
        <v>260</v>
      </c>
      <c r="Q6" s="156" t="s">
        <v>261</v>
      </c>
      <c r="S6" s="156">
        <v>3.3</v>
      </c>
      <c r="U6" s="156" t="s">
        <v>387</v>
      </c>
      <c r="V6" s="156" t="s">
        <v>366</v>
      </c>
      <c r="W6" s="156">
        <v>0</v>
      </c>
      <c r="Z6" s="156">
        <v>0</v>
      </c>
    </row>
    <row r="7" spans="1:26" s="156" customFormat="1" x14ac:dyDescent="0.25">
      <c r="A7" s="156" t="s">
        <v>250</v>
      </c>
      <c r="B7" s="156" t="s">
        <v>433</v>
      </c>
      <c r="C7" s="156" t="s">
        <v>252</v>
      </c>
      <c r="D7" s="156" t="s">
        <v>293</v>
      </c>
      <c r="E7" s="156">
        <v>106990</v>
      </c>
      <c r="F7" s="156" t="s">
        <v>315</v>
      </c>
      <c r="G7" s="156" t="s">
        <v>316</v>
      </c>
      <c r="H7" s="156">
        <v>25</v>
      </c>
      <c r="I7" s="156">
        <v>0</v>
      </c>
      <c r="J7" s="156">
        <v>129</v>
      </c>
      <c r="K7" s="156" t="s">
        <v>256</v>
      </c>
      <c r="L7" s="156">
        <v>1</v>
      </c>
      <c r="M7" s="156" t="s">
        <v>317</v>
      </c>
      <c r="N7" s="156" t="s">
        <v>258</v>
      </c>
      <c r="O7" s="156" t="s">
        <v>259</v>
      </c>
      <c r="P7" s="156" t="s">
        <v>304</v>
      </c>
      <c r="Q7" s="156" t="s">
        <v>261</v>
      </c>
      <c r="S7" s="156">
        <v>3.1</v>
      </c>
      <c r="T7" s="156" t="s">
        <v>305</v>
      </c>
      <c r="U7" s="156" t="s">
        <v>306</v>
      </c>
      <c r="V7" s="156" t="s">
        <v>271</v>
      </c>
      <c r="W7" s="156">
        <v>0</v>
      </c>
      <c r="X7" s="157">
        <v>36617</v>
      </c>
      <c r="Z7" s="156">
        <v>0</v>
      </c>
    </row>
    <row r="8" spans="1:26" s="156" customFormat="1" x14ac:dyDescent="0.25">
      <c r="A8" s="156" t="s">
        <v>250</v>
      </c>
      <c r="B8" s="156" t="s">
        <v>377</v>
      </c>
      <c r="C8" s="156" t="s">
        <v>252</v>
      </c>
      <c r="D8" s="156" t="s">
        <v>253</v>
      </c>
      <c r="E8" s="156">
        <v>83329</v>
      </c>
      <c r="F8" s="156" t="s">
        <v>384</v>
      </c>
      <c r="G8" s="156" t="s">
        <v>385</v>
      </c>
      <c r="H8" s="156">
        <v>69</v>
      </c>
      <c r="I8" s="156">
        <v>0</v>
      </c>
      <c r="J8" s="156">
        <v>129</v>
      </c>
      <c r="K8" s="156" t="s">
        <v>256</v>
      </c>
      <c r="L8" s="156">
        <v>1</v>
      </c>
      <c r="M8" s="156" t="s">
        <v>386</v>
      </c>
      <c r="N8" s="156" t="s">
        <v>258</v>
      </c>
      <c r="O8" s="156" t="s">
        <v>259</v>
      </c>
      <c r="P8" s="156" t="s">
        <v>260</v>
      </c>
      <c r="Q8" s="156" t="s">
        <v>261</v>
      </c>
      <c r="S8" s="156">
        <v>3.3</v>
      </c>
      <c r="U8" s="156" t="s">
        <v>387</v>
      </c>
      <c r="V8" s="156" t="s">
        <v>366</v>
      </c>
      <c r="W8" s="156">
        <v>0</v>
      </c>
      <c r="Z8" s="156">
        <v>0</v>
      </c>
    </row>
    <row r="9" spans="1:26" s="156" customFormat="1" x14ac:dyDescent="0.25">
      <c r="A9" s="156" t="s">
        <v>250</v>
      </c>
      <c r="B9" s="156" t="s">
        <v>433</v>
      </c>
      <c r="C9" s="156" t="s">
        <v>252</v>
      </c>
      <c r="D9" s="156" t="s">
        <v>253</v>
      </c>
      <c r="E9" s="156">
        <v>83329</v>
      </c>
      <c r="F9" s="156" t="s">
        <v>384</v>
      </c>
      <c r="G9" s="156" t="s">
        <v>385</v>
      </c>
      <c r="H9" s="156">
        <v>69</v>
      </c>
      <c r="I9" s="156">
        <v>0</v>
      </c>
      <c r="J9" s="156">
        <v>129</v>
      </c>
      <c r="K9" s="156" t="s">
        <v>256</v>
      </c>
      <c r="L9" s="156">
        <v>1</v>
      </c>
      <c r="M9" s="156" t="s">
        <v>386</v>
      </c>
      <c r="N9" s="156" t="s">
        <v>258</v>
      </c>
      <c r="O9" s="156" t="s">
        <v>259</v>
      </c>
      <c r="P9" s="156" t="s">
        <v>260</v>
      </c>
      <c r="Q9" s="156" t="s">
        <v>261</v>
      </c>
      <c r="S9" s="156">
        <v>3.3</v>
      </c>
      <c r="U9" s="156" t="s">
        <v>387</v>
      </c>
      <c r="V9" s="156" t="s">
        <v>366</v>
      </c>
      <c r="W9" s="156">
        <v>0</v>
      </c>
      <c r="Z9" s="156">
        <v>0</v>
      </c>
    </row>
    <row r="10" spans="1:26" s="156" customFormat="1" x14ac:dyDescent="0.25">
      <c r="A10" s="156" t="s">
        <v>250</v>
      </c>
      <c r="B10" s="156" t="s">
        <v>377</v>
      </c>
      <c r="C10" s="156" t="s">
        <v>252</v>
      </c>
      <c r="D10" s="156" t="s">
        <v>253</v>
      </c>
      <c r="E10" s="156">
        <v>208968</v>
      </c>
      <c r="F10" s="156" t="s">
        <v>388</v>
      </c>
      <c r="G10" s="156" t="s">
        <v>389</v>
      </c>
      <c r="H10" s="156">
        <v>70</v>
      </c>
      <c r="I10" s="156">
        <v>0</v>
      </c>
      <c r="J10" s="156">
        <v>129</v>
      </c>
      <c r="K10" s="156" t="s">
        <v>256</v>
      </c>
      <c r="L10" s="156">
        <v>1</v>
      </c>
      <c r="M10" s="156" t="s">
        <v>390</v>
      </c>
      <c r="N10" s="156" t="s">
        <v>258</v>
      </c>
      <c r="O10" s="156" t="s">
        <v>259</v>
      </c>
      <c r="P10" s="156" t="s">
        <v>260</v>
      </c>
      <c r="Q10" s="156" t="s">
        <v>261</v>
      </c>
      <c r="S10" s="156">
        <v>3.3</v>
      </c>
      <c r="U10" s="156" t="s">
        <v>387</v>
      </c>
      <c r="V10" s="156" t="s">
        <v>366</v>
      </c>
      <c r="W10" s="156">
        <v>0</v>
      </c>
      <c r="Z10" s="156">
        <v>0</v>
      </c>
    </row>
    <row r="11" spans="1:26" s="156" customFormat="1" x14ac:dyDescent="0.25">
      <c r="A11" s="156" t="s">
        <v>250</v>
      </c>
      <c r="B11" s="156" t="s">
        <v>433</v>
      </c>
      <c r="C11" s="156" t="s">
        <v>252</v>
      </c>
      <c r="D11" s="156" t="s">
        <v>253</v>
      </c>
      <c r="E11" s="156">
        <v>208968</v>
      </c>
      <c r="F11" s="156" t="s">
        <v>388</v>
      </c>
      <c r="G11" s="156" t="s">
        <v>389</v>
      </c>
      <c r="H11" s="156">
        <v>70</v>
      </c>
      <c r="I11" s="156">
        <v>0</v>
      </c>
      <c r="J11" s="156">
        <v>129</v>
      </c>
      <c r="K11" s="156" t="s">
        <v>256</v>
      </c>
      <c r="L11" s="156">
        <v>1</v>
      </c>
      <c r="M11" s="156" t="s">
        <v>390</v>
      </c>
      <c r="N11" s="156" t="s">
        <v>258</v>
      </c>
      <c r="O11" s="156" t="s">
        <v>259</v>
      </c>
      <c r="P11" s="156" t="s">
        <v>260</v>
      </c>
      <c r="Q11" s="156" t="s">
        <v>261</v>
      </c>
      <c r="S11" s="156">
        <v>3.3</v>
      </c>
      <c r="U11" s="156" t="s">
        <v>387</v>
      </c>
      <c r="V11" s="156" t="s">
        <v>366</v>
      </c>
      <c r="W11" s="156">
        <v>0</v>
      </c>
      <c r="Z11" s="156">
        <v>0</v>
      </c>
    </row>
    <row r="12" spans="1:26" s="156" customFormat="1" x14ac:dyDescent="0.25">
      <c r="A12" s="156" t="s">
        <v>250</v>
      </c>
      <c r="B12" s="156" t="s">
        <v>377</v>
      </c>
      <c r="C12" s="156" t="s">
        <v>252</v>
      </c>
      <c r="D12" s="156" t="s">
        <v>253</v>
      </c>
      <c r="E12" s="156">
        <v>75070</v>
      </c>
      <c r="F12" s="156" t="s">
        <v>391</v>
      </c>
      <c r="G12" s="156" t="s">
        <v>392</v>
      </c>
      <c r="H12" s="156">
        <v>71</v>
      </c>
      <c r="I12" s="156">
        <v>0</v>
      </c>
      <c r="J12" s="156">
        <v>129</v>
      </c>
      <c r="K12" s="156" t="s">
        <v>256</v>
      </c>
      <c r="L12" s="156">
        <v>1</v>
      </c>
      <c r="M12" s="158">
        <v>7.67E-4</v>
      </c>
      <c r="N12" s="156" t="s">
        <v>258</v>
      </c>
      <c r="O12" s="156" t="s">
        <v>259</v>
      </c>
      <c r="P12" s="156" t="s">
        <v>260</v>
      </c>
      <c r="Q12" s="156" t="s">
        <v>261</v>
      </c>
      <c r="S12" s="156">
        <v>3.3</v>
      </c>
      <c r="U12" s="156" t="s">
        <v>387</v>
      </c>
      <c r="V12" s="156" t="s">
        <v>366</v>
      </c>
      <c r="W12" s="156">
        <v>0</v>
      </c>
      <c r="Z12" s="156">
        <v>0</v>
      </c>
    </row>
    <row r="13" spans="1:26" s="156" customFormat="1" x14ac:dyDescent="0.25">
      <c r="A13" s="156" t="s">
        <v>250</v>
      </c>
      <c r="B13" s="156" t="s">
        <v>377</v>
      </c>
      <c r="C13" s="156" t="s">
        <v>252</v>
      </c>
      <c r="D13" s="156" t="s">
        <v>429</v>
      </c>
      <c r="E13" s="156">
        <v>75070</v>
      </c>
      <c r="F13" s="156" t="s">
        <v>391</v>
      </c>
      <c r="G13" s="156" t="s">
        <v>392</v>
      </c>
      <c r="H13" s="156">
        <v>71</v>
      </c>
      <c r="I13" s="156">
        <v>0</v>
      </c>
      <c r="J13" s="156">
        <v>129</v>
      </c>
      <c r="K13" s="156" t="s">
        <v>256</v>
      </c>
      <c r="L13" s="156">
        <v>1</v>
      </c>
      <c r="M13" s="158">
        <v>1.07E-3</v>
      </c>
      <c r="N13" s="156" t="s">
        <v>258</v>
      </c>
      <c r="O13" s="156" t="s">
        <v>259</v>
      </c>
      <c r="P13" s="156" t="s">
        <v>260</v>
      </c>
      <c r="Q13" s="156" t="s">
        <v>261</v>
      </c>
      <c r="U13" s="156" t="s">
        <v>430</v>
      </c>
      <c r="V13" s="156" t="s">
        <v>264</v>
      </c>
      <c r="W13" s="156">
        <v>0</v>
      </c>
      <c r="Z13" s="156">
        <v>0</v>
      </c>
    </row>
    <row r="14" spans="1:26" s="156" customFormat="1" x14ac:dyDescent="0.25">
      <c r="A14" s="156" t="s">
        <v>250</v>
      </c>
      <c r="B14" s="156" t="s">
        <v>433</v>
      </c>
      <c r="C14" s="156" t="s">
        <v>252</v>
      </c>
      <c r="D14" s="156" t="s">
        <v>253</v>
      </c>
      <c r="E14" s="156">
        <v>75070</v>
      </c>
      <c r="F14" s="156" t="s">
        <v>391</v>
      </c>
      <c r="G14" s="156" t="s">
        <v>392</v>
      </c>
      <c r="H14" s="156">
        <v>71</v>
      </c>
      <c r="I14" s="156">
        <v>0</v>
      </c>
      <c r="J14" s="156">
        <v>129</v>
      </c>
      <c r="K14" s="156" t="s">
        <v>256</v>
      </c>
      <c r="L14" s="156">
        <v>1</v>
      </c>
      <c r="M14" s="158">
        <v>7.67E-4</v>
      </c>
      <c r="N14" s="156" t="s">
        <v>258</v>
      </c>
      <c r="O14" s="156" t="s">
        <v>259</v>
      </c>
      <c r="P14" s="156" t="s">
        <v>260</v>
      </c>
      <c r="Q14" s="156" t="s">
        <v>261</v>
      </c>
      <c r="S14" s="156">
        <v>3.3</v>
      </c>
      <c r="U14" s="156" t="s">
        <v>387</v>
      </c>
      <c r="V14" s="156" t="s">
        <v>366</v>
      </c>
      <c r="W14" s="156">
        <v>0</v>
      </c>
      <c r="Z14" s="156">
        <v>0</v>
      </c>
    </row>
    <row r="15" spans="1:26" s="156" customFormat="1" x14ac:dyDescent="0.25">
      <c r="A15" s="156" t="s">
        <v>250</v>
      </c>
      <c r="B15" s="156" t="s">
        <v>377</v>
      </c>
      <c r="C15" s="156" t="s">
        <v>252</v>
      </c>
      <c r="D15" s="156" t="s">
        <v>253</v>
      </c>
      <c r="E15" s="156">
        <v>107028</v>
      </c>
      <c r="F15" s="156" t="s">
        <v>393</v>
      </c>
      <c r="G15" s="156" t="s">
        <v>394</v>
      </c>
      <c r="H15" s="156">
        <v>79</v>
      </c>
      <c r="I15" s="156">
        <v>0</v>
      </c>
      <c r="J15" s="156">
        <v>129</v>
      </c>
      <c r="K15" s="156" t="s">
        <v>256</v>
      </c>
      <c r="L15" s="156">
        <v>1</v>
      </c>
      <c r="M15" s="156" t="s">
        <v>395</v>
      </c>
      <c r="N15" s="156" t="s">
        <v>258</v>
      </c>
      <c r="O15" s="156" t="s">
        <v>259</v>
      </c>
      <c r="P15" s="156" t="s">
        <v>260</v>
      </c>
      <c r="Q15" s="156" t="s">
        <v>261</v>
      </c>
      <c r="S15" s="156">
        <v>3.3</v>
      </c>
      <c r="U15" s="156" t="s">
        <v>387</v>
      </c>
      <c r="V15" s="156" t="s">
        <v>366</v>
      </c>
      <c r="W15" s="156">
        <v>0</v>
      </c>
      <c r="Z15" s="156">
        <v>0</v>
      </c>
    </row>
    <row r="16" spans="1:26" s="156" customFormat="1" x14ac:dyDescent="0.25">
      <c r="A16" s="156" t="s">
        <v>250</v>
      </c>
      <c r="B16" s="156" t="s">
        <v>377</v>
      </c>
      <c r="C16" s="156" t="s">
        <v>252</v>
      </c>
      <c r="D16" s="156" t="s">
        <v>429</v>
      </c>
      <c r="E16" s="156">
        <v>107028</v>
      </c>
      <c r="F16" s="156" t="s">
        <v>393</v>
      </c>
      <c r="G16" s="156" t="s">
        <v>394</v>
      </c>
      <c r="H16" s="156">
        <v>79</v>
      </c>
      <c r="I16" s="156">
        <v>0</v>
      </c>
      <c r="J16" s="156">
        <v>129</v>
      </c>
      <c r="K16" s="156" t="s">
        <v>256</v>
      </c>
      <c r="L16" s="156">
        <v>1</v>
      </c>
      <c r="M16" s="158">
        <v>5.3000000000000001E-5</v>
      </c>
      <c r="N16" s="156" t="s">
        <v>258</v>
      </c>
      <c r="O16" s="156" t="s">
        <v>259</v>
      </c>
      <c r="P16" s="156" t="s">
        <v>260</v>
      </c>
      <c r="Q16" s="156" t="s">
        <v>261</v>
      </c>
      <c r="U16" s="156" t="s">
        <v>430</v>
      </c>
      <c r="V16" s="156" t="s">
        <v>264</v>
      </c>
      <c r="W16" s="156">
        <v>0</v>
      </c>
      <c r="Z16" s="156">
        <v>0</v>
      </c>
    </row>
    <row r="17" spans="1:26" s="156" customFormat="1" x14ac:dyDescent="0.25">
      <c r="A17" s="156" t="s">
        <v>250</v>
      </c>
      <c r="B17" s="156" t="s">
        <v>433</v>
      </c>
      <c r="C17" s="156" t="s">
        <v>252</v>
      </c>
      <c r="D17" s="156" t="s">
        <v>253</v>
      </c>
      <c r="E17" s="156">
        <v>107028</v>
      </c>
      <c r="F17" s="156" t="s">
        <v>393</v>
      </c>
      <c r="G17" s="156" t="s">
        <v>394</v>
      </c>
      <c r="H17" s="156">
        <v>79</v>
      </c>
      <c r="I17" s="156">
        <v>0</v>
      </c>
      <c r="J17" s="156">
        <v>129</v>
      </c>
      <c r="K17" s="156" t="s">
        <v>256</v>
      </c>
      <c r="L17" s="156">
        <v>1</v>
      </c>
      <c r="M17" s="156" t="s">
        <v>395</v>
      </c>
      <c r="N17" s="156" t="s">
        <v>258</v>
      </c>
      <c r="O17" s="156" t="s">
        <v>259</v>
      </c>
      <c r="P17" s="156" t="s">
        <v>260</v>
      </c>
      <c r="Q17" s="156" t="s">
        <v>261</v>
      </c>
      <c r="S17" s="156">
        <v>3.3</v>
      </c>
      <c r="U17" s="156" t="s">
        <v>387</v>
      </c>
      <c r="V17" s="156" t="s">
        <v>366</v>
      </c>
      <c r="W17" s="156">
        <v>0</v>
      </c>
      <c r="Z17" s="156">
        <v>0</v>
      </c>
    </row>
    <row r="18" spans="1:26" s="156" customFormat="1" x14ac:dyDescent="0.25">
      <c r="A18" s="156" t="s">
        <v>250</v>
      </c>
      <c r="B18" s="156" t="s">
        <v>377</v>
      </c>
      <c r="C18" s="156" t="s">
        <v>252</v>
      </c>
      <c r="D18" s="156" t="s">
        <v>253</v>
      </c>
      <c r="G18" s="156" t="s">
        <v>396</v>
      </c>
      <c r="H18" s="156">
        <v>82</v>
      </c>
      <c r="I18" s="156">
        <v>0</v>
      </c>
      <c r="J18" s="156">
        <v>129</v>
      </c>
      <c r="K18" s="156" t="s">
        <v>256</v>
      </c>
      <c r="L18" s="156">
        <v>1</v>
      </c>
      <c r="M18" s="158">
        <v>7.0000000000000007E-2</v>
      </c>
      <c r="N18" s="156" t="s">
        <v>258</v>
      </c>
      <c r="O18" s="156" t="s">
        <v>259</v>
      </c>
      <c r="P18" s="156" t="s">
        <v>260</v>
      </c>
      <c r="Q18" s="156" t="s">
        <v>261</v>
      </c>
      <c r="S18" s="156">
        <v>3.3</v>
      </c>
      <c r="U18" s="156" t="s">
        <v>387</v>
      </c>
      <c r="V18" s="156" t="s">
        <v>271</v>
      </c>
      <c r="W18" s="156">
        <v>0</v>
      </c>
      <c r="Z18" s="156">
        <v>0</v>
      </c>
    </row>
    <row r="19" spans="1:26" s="156" customFormat="1" x14ac:dyDescent="0.25">
      <c r="A19" s="156" t="s">
        <v>250</v>
      </c>
      <c r="B19" s="156" t="s">
        <v>433</v>
      </c>
      <c r="C19" s="156" t="s">
        <v>252</v>
      </c>
      <c r="D19" s="156" t="s">
        <v>253</v>
      </c>
      <c r="G19" s="156" t="s">
        <v>396</v>
      </c>
      <c r="H19" s="156">
        <v>82</v>
      </c>
      <c r="I19" s="156">
        <v>0</v>
      </c>
      <c r="J19" s="156">
        <v>129</v>
      </c>
      <c r="K19" s="156" t="s">
        <v>256</v>
      </c>
      <c r="L19" s="156">
        <v>1</v>
      </c>
      <c r="M19" s="158">
        <v>7.0000000000000007E-2</v>
      </c>
      <c r="N19" s="156" t="s">
        <v>258</v>
      </c>
      <c r="O19" s="156" t="s">
        <v>259</v>
      </c>
      <c r="P19" s="156" t="s">
        <v>260</v>
      </c>
      <c r="Q19" s="156" t="s">
        <v>261</v>
      </c>
      <c r="S19" s="156">
        <v>3.3</v>
      </c>
      <c r="U19" s="156" t="s">
        <v>387</v>
      </c>
      <c r="V19" s="156" t="s">
        <v>271</v>
      </c>
      <c r="W19" s="156">
        <v>0</v>
      </c>
      <c r="Z19" s="156">
        <v>0</v>
      </c>
    </row>
    <row r="20" spans="1:26" s="156" customFormat="1" x14ac:dyDescent="0.25">
      <c r="A20" s="156" t="s">
        <v>250</v>
      </c>
      <c r="B20" s="156" t="s">
        <v>251</v>
      </c>
      <c r="C20" s="156" t="s">
        <v>252</v>
      </c>
      <c r="D20" s="156" t="s">
        <v>293</v>
      </c>
      <c r="E20" s="156" t="s">
        <v>294</v>
      </c>
      <c r="F20" s="156" t="s">
        <v>295</v>
      </c>
      <c r="G20" s="156" t="s">
        <v>296</v>
      </c>
      <c r="H20" s="156">
        <v>87</v>
      </c>
      <c r="I20" s="156">
        <v>107</v>
      </c>
      <c r="J20" s="156">
        <v>172</v>
      </c>
      <c r="K20" s="156" t="s">
        <v>297</v>
      </c>
      <c r="L20" s="156">
        <v>1</v>
      </c>
      <c r="M20" s="158">
        <v>2.9</v>
      </c>
      <c r="N20" s="156" t="s">
        <v>258</v>
      </c>
      <c r="O20" s="156" t="s">
        <v>268</v>
      </c>
      <c r="P20" s="156" t="s">
        <v>252</v>
      </c>
      <c r="Q20" s="156" t="s">
        <v>269</v>
      </c>
      <c r="U20" s="156" t="s">
        <v>298</v>
      </c>
      <c r="V20" s="156" t="s">
        <v>299</v>
      </c>
      <c r="W20" s="156">
        <v>0</v>
      </c>
      <c r="X20" s="157">
        <v>36770</v>
      </c>
      <c r="Z20" s="156">
        <v>0</v>
      </c>
    </row>
    <row r="21" spans="1:26" s="156" customFormat="1" x14ac:dyDescent="0.25">
      <c r="A21" s="156" t="s">
        <v>250</v>
      </c>
      <c r="B21" s="156" t="s">
        <v>251</v>
      </c>
      <c r="C21" s="156" t="s">
        <v>252</v>
      </c>
      <c r="D21" s="156" t="s">
        <v>293</v>
      </c>
      <c r="E21" s="156" t="s">
        <v>294</v>
      </c>
      <c r="F21" s="156" t="s">
        <v>295</v>
      </c>
      <c r="G21" s="156" t="s">
        <v>296</v>
      </c>
      <c r="H21" s="156">
        <v>87</v>
      </c>
      <c r="I21" s="156">
        <v>139</v>
      </c>
      <c r="J21" s="156">
        <v>198</v>
      </c>
      <c r="K21" s="156" t="s">
        <v>300</v>
      </c>
      <c r="L21" s="156">
        <v>1</v>
      </c>
      <c r="M21" s="158">
        <v>1.4</v>
      </c>
      <c r="N21" s="156" t="s">
        <v>258</v>
      </c>
      <c r="O21" s="156" t="s">
        <v>268</v>
      </c>
      <c r="P21" s="156" t="s">
        <v>252</v>
      </c>
      <c r="Q21" s="156" t="s">
        <v>269</v>
      </c>
      <c r="U21" s="156" t="s">
        <v>298</v>
      </c>
      <c r="V21" s="156" t="s">
        <v>299</v>
      </c>
      <c r="W21" s="156">
        <v>0</v>
      </c>
      <c r="X21" s="157">
        <v>36770</v>
      </c>
      <c r="Z21" s="156">
        <v>0</v>
      </c>
    </row>
    <row r="22" spans="1:26" s="156" customFormat="1" x14ac:dyDescent="0.25">
      <c r="A22" s="156" t="s">
        <v>250</v>
      </c>
      <c r="B22" s="156" t="s">
        <v>251</v>
      </c>
      <c r="C22" s="156" t="s">
        <v>252</v>
      </c>
      <c r="D22" s="156" t="s">
        <v>253</v>
      </c>
      <c r="E22" s="156" t="s">
        <v>294</v>
      </c>
      <c r="F22" s="156" t="s">
        <v>295</v>
      </c>
      <c r="G22" s="156" t="s">
        <v>296</v>
      </c>
      <c r="H22" s="156">
        <v>87</v>
      </c>
      <c r="I22" s="156">
        <v>107</v>
      </c>
      <c r="J22" s="156">
        <v>172</v>
      </c>
      <c r="K22" s="156" t="s">
        <v>297</v>
      </c>
      <c r="L22" s="156">
        <v>1</v>
      </c>
      <c r="M22" s="158">
        <v>2.9</v>
      </c>
      <c r="N22" s="156" t="s">
        <v>258</v>
      </c>
      <c r="O22" s="156" t="s">
        <v>268</v>
      </c>
      <c r="P22" s="156" t="s">
        <v>252</v>
      </c>
      <c r="Q22" s="156" t="s">
        <v>269</v>
      </c>
      <c r="U22" s="156" t="s">
        <v>298</v>
      </c>
      <c r="V22" s="156" t="s">
        <v>299</v>
      </c>
      <c r="W22" s="156">
        <v>0</v>
      </c>
      <c r="X22" s="157">
        <v>36770</v>
      </c>
      <c r="Z22" s="156">
        <v>0</v>
      </c>
    </row>
    <row r="23" spans="1:26" s="156" customFormat="1" x14ac:dyDescent="0.25">
      <c r="A23" s="156" t="s">
        <v>250</v>
      </c>
      <c r="B23" s="156" t="s">
        <v>251</v>
      </c>
      <c r="C23" s="156" t="s">
        <v>252</v>
      </c>
      <c r="D23" s="156" t="s">
        <v>253</v>
      </c>
      <c r="E23" s="156" t="s">
        <v>294</v>
      </c>
      <c r="F23" s="156" t="s">
        <v>295</v>
      </c>
      <c r="G23" s="156" t="s">
        <v>296</v>
      </c>
      <c r="H23" s="156">
        <v>87</v>
      </c>
      <c r="I23" s="156">
        <v>139</v>
      </c>
      <c r="J23" s="156">
        <v>198</v>
      </c>
      <c r="K23" s="156" t="s">
        <v>300</v>
      </c>
      <c r="L23" s="156">
        <v>1</v>
      </c>
      <c r="M23" s="158">
        <v>1.4</v>
      </c>
      <c r="N23" s="156" t="s">
        <v>258</v>
      </c>
      <c r="O23" s="156" t="s">
        <v>268</v>
      </c>
      <c r="P23" s="156" t="s">
        <v>252</v>
      </c>
      <c r="Q23" s="156" t="s">
        <v>269</v>
      </c>
      <c r="U23" s="156" t="s">
        <v>298</v>
      </c>
      <c r="V23" s="156" t="s">
        <v>299</v>
      </c>
      <c r="W23" s="156">
        <v>0</v>
      </c>
      <c r="X23" s="157">
        <v>36770</v>
      </c>
      <c r="Z23" s="156">
        <v>0</v>
      </c>
    </row>
    <row r="24" spans="1:26" s="156" customFormat="1" x14ac:dyDescent="0.25">
      <c r="A24" s="156" t="s">
        <v>250</v>
      </c>
      <c r="B24" s="156" t="s">
        <v>251</v>
      </c>
      <c r="C24" s="156" t="s">
        <v>252</v>
      </c>
      <c r="D24" s="156" t="s">
        <v>372</v>
      </c>
      <c r="E24" s="156" t="s">
        <v>294</v>
      </c>
      <c r="F24" s="156" t="s">
        <v>295</v>
      </c>
      <c r="G24" s="156" t="s">
        <v>296</v>
      </c>
      <c r="H24" s="156">
        <v>87</v>
      </c>
      <c r="I24" s="156">
        <v>107</v>
      </c>
      <c r="J24" s="156">
        <v>172</v>
      </c>
      <c r="K24" s="156" t="s">
        <v>297</v>
      </c>
      <c r="L24" s="156">
        <v>1</v>
      </c>
      <c r="M24" s="158">
        <v>2.9</v>
      </c>
      <c r="N24" s="156" t="s">
        <v>258</v>
      </c>
      <c r="O24" s="156" t="s">
        <v>268</v>
      </c>
      <c r="P24" s="156" t="s">
        <v>252</v>
      </c>
      <c r="Q24" s="156" t="s">
        <v>269</v>
      </c>
      <c r="U24" s="156" t="s">
        <v>298</v>
      </c>
      <c r="V24" s="156" t="s">
        <v>299</v>
      </c>
      <c r="W24" s="156">
        <v>0</v>
      </c>
      <c r="X24" s="157">
        <v>36770</v>
      </c>
      <c r="Z24" s="156">
        <v>0</v>
      </c>
    </row>
    <row r="25" spans="1:26" s="156" customFormat="1" x14ac:dyDescent="0.25">
      <c r="A25" s="156" t="s">
        <v>250</v>
      </c>
      <c r="B25" s="156" t="s">
        <v>251</v>
      </c>
      <c r="C25" s="156" t="s">
        <v>252</v>
      </c>
      <c r="D25" s="156" t="s">
        <v>372</v>
      </c>
      <c r="E25" s="156" t="s">
        <v>294</v>
      </c>
      <c r="F25" s="156" t="s">
        <v>295</v>
      </c>
      <c r="G25" s="156" t="s">
        <v>296</v>
      </c>
      <c r="H25" s="156">
        <v>87</v>
      </c>
      <c r="I25" s="156">
        <v>139</v>
      </c>
      <c r="J25" s="156">
        <v>198</v>
      </c>
      <c r="K25" s="156" t="s">
        <v>300</v>
      </c>
      <c r="L25" s="156">
        <v>1</v>
      </c>
      <c r="M25" s="158">
        <v>1.4</v>
      </c>
      <c r="N25" s="156" t="s">
        <v>258</v>
      </c>
      <c r="O25" s="156" t="s">
        <v>268</v>
      </c>
      <c r="P25" s="156" t="s">
        <v>252</v>
      </c>
      <c r="Q25" s="156" t="s">
        <v>269</v>
      </c>
      <c r="U25" s="156" t="s">
        <v>298</v>
      </c>
      <c r="V25" s="156" t="s">
        <v>299</v>
      </c>
      <c r="W25" s="156">
        <v>0</v>
      </c>
      <c r="X25" s="157">
        <v>36770</v>
      </c>
      <c r="Z25" s="156">
        <v>0</v>
      </c>
    </row>
    <row r="26" spans="1:26" s="156" customFormat="1" x14ac:dyDescent="0.25">
      <c r="A26" s="156" t="s">
        <v>250</v>
      </c>
      <c r="B26" s="156" t="s">
        <v>251</v>
      </c>
      <c r="C26" s="156" t="s">
        <v>252</v>
      </c>
      <c r="D26" s="156" t="s">
        <v>373</v>
      </c>
      <c r="E26" s="156" t="s">
        <v>294</v>
      </c>
      <c r="F26" s="156" t="s">
        <v>295</v>
      </c>
      <c r="G26" s="156" t="s">
        <v>296</v>
      </c>
      <c r="H26" s="156">
        <v>87</v>
      </c>
      <c r="I26" s="156">
        <v>107</v>
      </c>
      <c r="J26" s="156">
        <v>172</v>
      </c>
      <c r="K26" s="156" t="s">
        <v>297</v>
      </c>
      <c r="L26" s="156">
        <v>1</v>
      </c>
      <c r="M26" s="158">
        <v>2.9</v>
      </c>
      <c r="N26" s="156" t="s">
        <v>258</v>
      </c>
      <c r="O26" s="156" t="s">
        <v>268</v>
      </c>
      <c r="P26" s="156" t="s">
        <v>252</v>
      </c>
      <c r="Q26" s="156" t="s">
        <v>269</v>
      </c>
      <c r="U26" s="156" t="s">
        <v>298</v>
      </c>
      <c r="V26" s="156" t="s">
        <v>299</v>
      </c>
      <c r="W26" s="156">
        <v>0</v>
      </c>
      <c r="X26" s="157">
        <v>36770</v>
      </c>
      <c r="Z26" s="156">
        <v>0</v>
      </c>
    </row>
    <row r="27" spans="1:26" s="156" customFormat="1" x14ac:dyDescent="0.25">
      <c r="A27" s="156" t="s">
        <v>250</v>
      </c>
      <c r="B27" s="156" t="s">
        <v>251</v>
      </c>
      <c r="C27" s="156" t="s">
        <v>252</v>
      </c>
      <c r="D27" s="156" t="s">
        <v>373</v>
      </c>
      <c r="E27" s="156" t="s">
        <v>294</v>
      </c>
      <c r="F27" s="156" t="s">
        <v>295</v>
      </c>
      <c r="G27" s="156" t="s">
        <v>296</v>
      </c>
      <c r="H27" s="156">
        <v>87</v>
      </c>
      <c r="I27" s="156">
        <v>139</v>
      </c>
      <c r="J27" s="156">
        <v>198</v>
      </c>
      <c r="K27" s="156" t="s">
        <v>300</v>
      </c>
      <c r="L27" s="156">
        <v>1</v>
      </c>
      <c r="M27" s="158">
        <v>1.4</v>
      </c>
      <c r="N27" s="156" t="s">
        <v>258</v>
      </c>
      <c r="O27" s="156" t="s">
        <v>268</v>
      </c>
      <c r="P27" s="156" t="s">
        <v>252</v>
      </c>
      <c r="Q27" s="156" t="s">
        <v>269</v>
      </c>
      <c r="U27" s="156" t="s">
        <v>298</v>
      </c>
      <c r="V27" s="156" t="s">
        <v>299</v>
      </c>
      <c r="W27" s="156">
        <v>0</v>
      </c>
      <c r="X27" s="157">
        <v>36770</v>
      </c>
      <c r="Z27" s="156">
        <v>0</v>
      </c>
    </row>
    <row r="28" spans="1:26" s="156" customFormat="1" x14ac:dyDescent="0.25">
      <c r="A28" s="156" t="s">
        <v>250</v>
      </c>
      <c r="B28" s="156" t="s">
        <v>251</v>
      </c>
      <c r="C28" s="156" t="s">
        <v>252</v>
      </c>
      <c r="D28" s="156" t="s">
        <v>374</v>
      </c>
      <c r="E28" s="156" t="s">
        <v>294</v>
      </c>
      <c r="F28" s="156" t="s">
        <v>295</v>
      </c>
      <c r="G28" s="156" t="s">
        <v>296</v>
      </c>
      <c r="H28" s="156">
        <v>87</v>
      </c>
      <c r="I28" s="156">
        <v>107</v>
      </c>
      <c r="J28" s="156">
        <v>172</v>
      </c>
      <c r="K28" s="156" t="s">
        <v>297</v>
      </c>
      <c r="L28" s="156">
        <v>1</v>
      </c>
      <c r="M28" s="158">
        <v>2.9</v>
      </c>
      <c r="N28" s="156" t="s">
        <v>258</v>
      </c>
      <c r="O28" s="156" t="s">
        <v>268</v>
      </c>
      <c r="P28" s="156" t="s">
        <v>252</v>
      </c>
      <c r="Q28" s="156" t="s">
        <v>269</v>
      </c>
      <c r="U28" s="156" t="s">
        <v>298</v>
      </c>
      <c r="V28" s="156" t="s">
        <v>299</v>
      </c>
      <c r="W28" s="156">
        <v>0</v>
      </c>
      <c r="X28" s="157">
        <v>36770</v>
      </c>
      <c r="Z28" s="156">
        <v>0</v>
      </c>
    </row>
    <row r="29" spans="1:26" s="156" customFormat="1" x14ac:dyDescent="0.25">
      <c r="A29" s="156" t="s">
        <v>250</v>
      </c>
      <c r="B29" s="156" t="s">
        <v>251</v>
      </c>
      <c r="C29" s="156" t="s">
        <v>252</v>
      </c>
      <c r="D29" s="156" t="s">
        <v>374</v>
      </c>
      <c r="E29" s="156" t="s">
        <v>294</v>
      </c>
      <c r="F29" s="156" t="s">
        <v>295</v>
      </c>
      <c r="G29" s="156" t="s">
        <v>296</v>
      </c>
      <c r="H29" s="156">
        <v>87</v>
      </c>
      <c r="I29" s="156">
        <v>139</v>
      </c>
      <c r="J29" s="156">
        <v>198</v>
      </c>
      <c r="K29" s="156" t="s">
        <v>300</v>
      </c>
      <c r="L29" s="156">
        <v>1</v>
      </c>
      <c r="M29" s="158">
        <v>1.4</v>
      </c>
      <c r="N29" s="156" t="s">
        <v>258</v>
      </c>
      <c r="O29" s="156" t="s">
        <v>268</v>
      </c>
      <c r="P29" s="156" t="s">
        <v>252</v>
      </c>
      <c r="Q29" s="156" t="s">
        <v>269</v>
      </c>
      <c r="U29" s="156" t="s">
        <v>298</v>
      </c>
      <c r="V29" s="156" t="s">
        <v>299</v>
      </c>
      <c r="W29" s="156">
        <v>0</v>
      </c>
      <c r="X29" s="157">
        <v>36770</v>
      </c>
      <c r="Z29" s="156">
        <v>0</v>
      </c>
    </row>
    <row r="30" spans="1:26" s="156" customFormat="1" x14ac:dyDescent="0.25">
      <c r="A30" s="156" t="s">
        <v>250</v>
      </c>
      <c r="B30" s="156" t="s">
        <v>251</v>
      </c>
      <c r="C30" s="156" t="s">
        <v>252</v>
      </c>
      <c r="D30" s="156" t="s">
        <v>375</v>
      </c>
      <c r="E30" s="156" t="s">
        <v>294</v>
      </c>
      <c r="F30" s="156" t="s">
        <v>295</v>
      </c>
      <c r="G30" s="156" t="s">
        <v>296</v>
      </c>
      <c r="H30" s="156">
        <v>87</v>
      </c>
      <c r="I30" s="156">
        <v>107</v>
      </c>
      <c r="J30" s="156">
        <v>172</v>
      </c>
      <c r="K30" s="156" t="s">
        <v>297</v>
      </c>
      <c r="L30" s="156">
        <v>1</v>
      </c>
      <c r="M30" s="158">
        <v>2.9</v>
      </c>
      <c r="N30" s="156" t="s">
        <v>258</v>
      </c>
      <c r="O30" s="156" t="s">
        <v>268</v>
      </c>
      <c r="P30" s="156" t="s">
        <v>252</v>
      </c>
      <c r="Q30" s="156" t="s">
        <v>269</v>
      </c>
      <c r="U30" s="156" t="s">
        <v>298</v>
      </c>
      <c r="V30" s="156" t="s">
        <v>299</v>
      </c>
      <c r="W30" s="156">
        <v>0</v>
      </c>
      <c r="X30" s="157">
        <v>36770</v>
      </c>
      <c r="Z30" s="156">
        <v>0</v>
      </c>
    </row>
    <row r="31" spans="1:26" s="156" customFormat="1" x14ac:dyDescent="0.25">
      <c r="A31" s="156" t="s">
        <v>250</v>
      </c>
      <c r="B31" s="156" t="s">
        <v>251</v>
      </c>
      <c r="C31" s="156" t="s">
        <v>252</v>
      </c>
      <c r="D31" s="156" t="s">
        <v>375</v>
      </c>
      <c r="E31" s="156" t="s">
        <v>294</v>
      </c>
      <c r="F31" s="156" t="s">
        <v>295</v>
      </c>
      <c r="G31" s="156" t="s">
        <v>296</v>
      </c>
      <c r="H31" s="156">
        <v>87</v>
      </c>
      <c r="I31" s="156">
        <v>139</v>
      </c>
      <c r="J31" s="156">
        <v>198</v>
      </c>
      <c r="K31" s="156" t="s">
        <v>300</v>
      </c>
      <c r="L31" s="156">
        <v>1</v>
      </c>
      <c r="M31" s="158">
        <v>1.4</v>
      </c>
      <c r="N31" s="156" t="s">
        <v>258</v>
      </c>
      <c r="O31" s="156" t="s">
        <v>268</v>
      </c>
      <c r="P31" s="156" t="s">
        <v>252</v>
      </c>
      <c r="Q31" s="156" t="s">
        <v>269</v>
      </c>
      <c r="U31" s="156" t="s">
        <v>298</v>
      </c>
      <c r="V31" s="156" t="s">
        <v>299</v>
      </c>
      <c r="W31" s="156">
        <v>0</v>
      </c>
      <c r="X31" s="157">
        <v>36770</v>
      </c>
      <c r="Z31" s="156">
        <v>0</v>
      </c>
    </row>
    <row r="32" spans="1:26" s="156" customFormat="1" x14ac:dyDescent="0.25">
      <c r="A32" s="156" t="s">
        <v>250</v>
      </c>
      <c r="B32" s="156" t="s">
        <v>251</v>
      </c>
      <c r="C32" s="156" t="s">
        <v>252</v>
      </c>
      <c r="D32" s="156" t="s">
        <v>376</v>
      </c>
      <c r="E32" s="156" t="s">
        <v>294</v>
      </c>
      <c r="F32" s="156" t="s">
        <v>295</v>
      </c>
      <c r="G32" s="156" t="s">
        <v>296</v>
      </c>
      <c r="H32" s="156">
        <v>87</v>
      </c>
      <c r="I32" s="156">
        <v>107</v>
      </c>
      <c r="J32" s="156">
        <v>172</v>
      </c>
      <c r="K32" s="156" t="s">
        <v>297</v>
      </c>
      <c r="L32" s="156">
        <v>1</v>
      </c>
      <c r="M32" s="158">
        <v>2.9</v>
      </c>
      <c r="N32" s="156" t="s">
        <v>258</v>
      </c>
      <c r="O32" s="156" t="s">
        <v>268</v>
      </c>
      <c r="P32" s="156" t="s">
        <v>252</v>
      </c>
      <c r="Q32" s="156" t="s">
        <v>269</v>
      </c>
      <c r="U32" s="156" t="s">
        <v>298</v>
      </c>
      <c r="V32" s="156" t="s">
        <v>299</v>
      </c>
      <c r="W32" s="156">
        <v>0</v>
      </c>
      <c r="X32" s="157">
        <v>36770</v>
      </c>
      <c r="Z32" s="156">
        <v>0</v>
      </c>
    </row>
    <row r="33" spans="1:26" s="156" customFormat="1" x14ac:dyDescent="0.25">
      <c r="A33" s="156" t="s">
        <v>250</v>
      </c>
      <c r="B33" s="156" t="s">
        <v>251</v>
      </c>
      <c r="C33" s="156" t="s">
        <v>252</v>
      </c>
      <c r="D33" s="156" t="s">
        <v>376</v>
      </c>
      <c r="E33" s="156" t="s">
        <v>294</v>
      </c>
      <c r="F33" s="156" t="s">
        <v>295</v>
      </c>
      <c r="G33" s="156" t="s">
        <v>296</v>
      </c>
      <c r="H33" s="156">
        <v>87</v>
      </c>
      <c r="I33" s="156">
        <v>139</v>
      </c>
      <c r="J33" s="156">
        <v>198</v>
      </c>
      <c r="K33" s="156" t="s">
        <v>300</v>
      </c>
      <c r="L33" s="156">
        <v>1</v>
      </c>
      <c r="M33" s="158">
        <v>1.4</v>
      </c>
      <c r="N33" s="156" t="s">
        <v>258</v>
      </c>
      <c r="O33" s="156" t="s">
        <v>268</v>
      </c>
      <c r="P33" s="156" t="s">
        <v>252</v>
      </c>
      <c r="Q33" s="156" t="s">
        <v>269</v>
      </c>
      <c r="U33" s="156" t="s">
        <v>298</v>
      </c>
      <c r="V33" s="156" t="s">
        <v>299</v>
      </c>
      <c r="W33" s="156">
        <v>0</v>
      </c>
      <c r="X33" s="157">
        <v>36770</v>
      </c>
      <c r="Z33" s="156">
        <v>0</v>
      </c>
    </row>
    <row r="34" spans="1:26" s="156" customFormat="1" x14ac:dyDescent="0.25">
      <c r="A34" s="156" t="s">
        <v>250</v>
      </c>
      <c r="B34" s="156" t="s">
        <v>377</v>
      </c>
      <c r="C34" s="156" t="s">
        <v>252</v>
      </c>
      <c r="D34" s="156" t="s">
        <v>293</v>
      </c>
      <c r="E34" s="156" t="s">
        <v>294</v>
      </c>
      <c r="F34" s="156" t="s">
        <v>295</v>
      </c>
      <c r="G34" s="156" t="s">
        <v>296</v>
      </c>
      <c r="H34" s="156">
        <v>87</v>
      </c>
      <c r="I34" s="156">
        <v>107</v>
      </c>
      <c r="J34" s="156">
        <v>172</v>
      </c>
      <c r="K34" s="156" t="s">
        <v>297</v>
      </c>
      <c r="L34" s="156">
        <v>1</v>
      </c>
      <c r="M34" s="158">
        <v>2.9</v>
      </c>
      <c r="N34" s="156" t="s">
        <v>258</v>
      </c>
      <c r="O34" s="156" t="s">
        <v>268</v>
      </c>
      <c r="P34" s="156" t="s">
        <v>252</v>
      </c>
      <c r="Q34" s="156" t="s">
        <v>269</v>
      </c>
      <c r="U34" s="156" t="s">
        <v>298</v>
      </c>
      <c r="V34" s="156" t="s">
        <v>299</v>
      </c>
      <c r="W34" s="156">
        <v>0</v>
      </c>
      <c r="X34" s="157">
        <v>36770</v>
      </c>
      <c r="Z34" s="156">
        <v>0</v>
      </c>
    </row>
    <row r="35" spans="1:26" s="156" customFormat="1" x14ac:dyDescent="0.25">
      <c r="A35" s="156" t="s">
        <v>250</v>
      </c>
      <c r="B35" s="156" t="s">
        <v>377</v>
      </c>
      <c r="C35" s="156" t="s">
        <v>252</v>
      </c>
      <c r="D35" s="156" t="s">
        <v>293</v>
      </c>
      <c r="E35" s="156" t="s">
        <v>294</v>
      </c>
      <c r="F35" s="156" t="s">
        <v>295</v>
      </c>
      <c r="G35" s="156" t="s">
        <v>296</v>
      </c>
      <c r="H35" s="156">
        <v>87</v>
      </c>
      <c r="I35" s="156">
        <v>139</v>
      </c>
      <c r="J35" s="156">
        <v>198</v>
      </c>
      <c r="K35" s="156" t="s">
        <v>300</v>
      </c>
      <c r="L35" s="156">
        <v>1</v>
      </c>
      <c r="M35" s="158">
        <v>1.4</v>
      </c>
      <c r="N35" s="156" t="s">
        <v>258</v>
      </c>
      <c r="O35" s="156" t="s">
        <v>268</v>
      </c>
      <c r="P35" s="156" t="s">
        <v>252</v>
      </c>
      <c r="Q35" s="156" t="s">
        <v>269</v>
      </c>
      <c r="U35" s="156" t="s">
        <v>298</v>
      </c>
      <c r="V35" s="156" t="s">
        <v>299</v>
      </c>
      <c r="W35" s="156">
        <v>0</v>
      </c>
      <c r="X35" s="157">
        <v>36770</v>
      </c>
      <c r="Z35" s="156">
        <v>0</v>
      </c>
    </row>
    <row r="36" spans="1:26" s="156" customFormat="1" x14ac:dyDescent="0.25">
      <c r="A36" s="156" t="s">
        <v>250</v>
      </c>
      <c r="B36" s="156" t="s">
        <v>377</v>
      </c>
      <c r="C36" s="156" t="s">
        <v>252</v>
      </c>
      <c r="D36" s="156" t="s">
        <v>253</v>
      </c>
      <c r="E36" s="156" t="s">
        <v>294</v>
      </c>
      <c r="F36" s="156" t="s">
        <v>295</v>
      </c>
      <c r="G36" s="156" t="s">
        <v>296</v>
      </c>
      <c r="H36" s="156">
        <v>87</v>
      </c>
      <c r="I36" s="156">
        <v>107</v>
      </c>
      <c r="J36" s="156">
        <v>172</v>
      </c>
      <c r="K36" s="156" t="s">
        <v>297</v>
      </c>
      <c r="L36" s="156">
        <v>1</v>
      </c>
      <c r="M36" s="158">
        <v>2.9</v>
      </c>
      <c r="N36" s="156" t="s">
        <v>258</v>
      </c>
      <c r="O36" s="156" t="s">
        <v>268</v>
      </c>
      <c r="P36" s="156" t="s">
        <v>252</v>
      </c>
      <c r="Q36" s="156" t="s">
        <v>269</v>
      </c>
      <c r="U36" s="156" t="s">
        <v>298</v>
      </c>
      <c r="V36" s="156" t="s">
        <v>299</v>
      </c>
      <c r="W36" s="156">
        <v>0</v>
      </c>
      <c r="X36" s="157">
        <v>36770</v>
      </c>
      <c r="Z36" s="156">
        <v>0</v>
      </c>
    </row>
    <row r="37" spans="1:26" s="156" customFormat="1" x14ac:dyDescent="0.25">
      <c r="A37" s="156" t="s">
        <v>250</v>
      </c>
      <c r="B37" s="156" t="s">
        <v>377</v>
      </c>
      <c r="C37" s="156" t="s">
        <v>252</v>
      </c>
      <c r="D37" s="156" t="s">
        <v>253</v>
      </c>
      <c r="E37" s="156" t="s">
        <v>294</v>
      </c>
      <c r="F37" s="156" t="s">
        <v>295</v>
      </c>
      <c r="G37" s="156" t="s">
        <v>296</v>
      </c>
      <c r="H37" s="156">
        <v>87</v>
      </c>
      <c r="I37" s="156">
        <v>139</v>
      </c>
      <c r="J37" s="156">
        <v>198</v>
      </c>
      <c r="K37" s="156" t="s">
        <v>300</v>
      </c>
      <c r="L37" s="156">
        <v>1</v>
      </c>
      <c r="M37" s="158">
        <v>1.4</v>
      </c>
      <c r="N37" s="156" t="s">
        <v>258</v>
      </c>
      <c r="O37" s="156" t="s">
        <v>268</v>
      </c>
      <c r="P37" s="156" t="s">
        <v>252</v>
      </c>
      <c r="Q37" s="156" t="s">
        <v>269</v>
      </c>
      <c r="U37" s="156" t="s">
        <v>298</v>
      </c>
      <c r="V37" s="156" t="s">
        <v>299</v>
      </c>
      <c r="W37" s="156">
        <v>0</v>
      </c>
      <c r="X37" s="157">
        <v>36770</v>
      </c>
      <c r="Z37" s="156">
        <v>0</v>
      </c>
    </row>
    <row r="38" spans="1:26" s="156" customFormat="1" x14ac:dyDescent="0.25">
      <c r="A38" s="156" t="s">
        <v>250</v>
      </c>
      <c r="B38" s="156" t="s">
        <v>377</v>
      </c>
      <c r="C38" s="156" t="s">
        <v>252</v>
      </c>
      <c r="D38" s="156" t="s">
        <v>428</v>
      </c>
      <c r="E38" s="156" t="s">
        <v>294</v>
      </c>
      <c r="F38" s="156" t="s">
        <v>295</v>
      </c>
      <c r="G38" s="156" t="s">
        <v>296</v>
      </c>
      <c r="H38" s="156">
        <v>87</v>
      </c>
      <c r="I38" s="156">
        <v>107</v>
      </c>
      <c r="J38" s="156">
        <v>172</v>
      </c>
      <c r="K38" s="156" t="s">
        <v>297</v>
      </c>
      <c r="L38" s="156">
        <v>1</v>
      </c>
      <c r="M38" s="158">
        <v>2.9</v>
      </c>
      <c r="N38" s="156" t="s">
        <v>258</v>
      </c>
      <c r="O38" s="156" t="s">
        <v>268</v>
      </c>
      <c r="P38" s="156" t="s">
        <v>252</v>
      </c>
      <c r="Q38" s="156" t="s">
        <v>269</v>
      </c>
      <c r="U38" s="156" t="s">
        <v>298</v>
      </c>
      <c r="V38" s="156" t="s">
        <v>299</v>
      </c>
      <c r="W38" s="156">
        <v>0</v>
      </c>
      <c r="X38" s="157">
        <v>36770</v>
      </c>
      <c r="Z38" s="156">
        <v>0</v>
      </c>
    </row>
    <row r="39" spans="1:26" s="156" customFormat="1" x14ac:dyDescent="0.25">
      <c r="A39" s="156" t="s">
        <v>250</v>
      </c>
      <c r="B39" s="156" t="s">
        <v>377</v>
      </c>
      <c r="C39" s="156" t="s">
        <v>252</v>
      </c>
      <c r="D39" s="156" t="s">
        <v>428</v>
      </c>
      <c r="E39" s="156" t="s">
        <v>294</v>
      </c>
      <c r="F39" s="156" t="s">
        <v>295</v>
      </c>
      <c r="G39" s="156" t="s">
        <v>296</v>
      </c>
      <c r="H39" s="156">
        <v>87</v>
      </c>
      <c r="I39" s="156">
        <v>139</v>
      </c>
      <c r="J39" s="156">
        <v>198</v>
      </c>
      <c r="K39" s="156" t="s">
        <v>300</v>
      </c>
      <c r="L39" s="156">
        <v>1</v>
      </c>
      <c r="M39" s="158">
        <v>1.4</v>
      </c>
      <c r="N39" s="156" t="s">
        <v>258</v>
      </c>
      <c r="O39" s="156" t="s">
        <v>268</v>
      </c>
      <c r="P39" s="156" t="s">
        <v>252</v>
      </c>
      <c r="Q39" s="156" t="s">
        <v>269</v>
      </c>
      <c r="U39" s="156" t="s">
        <v>298</v>
      </c>
      <c r="V39" s="156" t="s">
        <v>299</v>
      </c>
      <c r="W39" s="156">
        <v>0</v>
      </c>
      <c r="X39" s="157">
        <v>36770</v>
      </c>
      <c r="Z39" s="156">
        <v>0</v>
      </c>
    </row>
    <row r="40" spans="1:26" s="156" customFormat="1" x14ac:dyDescent="0.25">
      <c r="A40" s="156" t="s">
        <v>250</v>
      </c>
      <c r="B40" s="156" t="s">
        <v>377</v>
      </c>
      <c r="C40" s="156" t="s">
        <v>252</v>
      </c>
      <c r="D40" s="156" t="s">
        <v>429</v>
      </c>
      <c r="E40" s="156" t="s">
        <v>294</v>
      </c>
      <c r="F40" s="156" t="s">
        <v>295</v>
      </c>
      <c r="G40" s="156" t="s">
        <v>296</v>
      </c>
      <c r="H40" s="156">
        <v>87</v>
      </c>
      <c r="I40" s="156">
        <v>107</v>
      </c>
      <c r="J40" s="156">
        <v>172</v>
      </c>
      <c r="K40" s="156" t="s">
        <v>297</v>
      </c>
      <c r="L40" s="156">
        <v>1</v>
      </c>
      <c r="M40" s="158">
        <v>2.9</v>
      </c>
      <c r="N40" s="156" t="s">
        <v>258</v>
      </c>
      <c r="O40" s="156" t="s">
        <v>268</v>
      </c>
      <c r="P40" s="156" t="s">
        <v>252</v>
      </c>
      <c r="Q40" s="156" t="s">
        <v>269</v>
      </c>
      <c r="U40" s="156" t="s">
        <v>298</v>
      </c>
      <c r="V40" s="156" t="s">
        <v>299</v>
      </c>
      <c r="W40" s="156">
        <v>0</v>
      </c>
      <c r="X40" s="157">
        <v>36770</v>
      </c>
      <c r="Z40" s="156">
        <v>0</v>
      </c>
    </row>
    <row r="41" spans="1:26" s="156" customFormat="1" x14ac:dyDescent="0.25">
      <c r="A41" s="156" t="s">
        <v>250</v>
      </c>
      <c r="B41" s="156" t="s">
        <v>377</v>
      </c>
      <c r="C41" s="156" t="s">
        <v>252</v>
      </c>
      <c r="D41" s="156" t="s">
        <v>429</v>
      </c>
      <c r="E41" s="156" t="s">
        <v>294</v>
      </c>
      <c r="F41" s="156" t="s">
        <v>295</v>
      </c>
      <c r="G41" s="156" t="s">
        <v>296</v>
      </c>
      <c r="H41" s="156">
        <v>87</v>
      </c>
      <c r="I41" s="156">
        <v>139</v>
      </c>
      <c r="J41" s="156">
        <v>198</v>
      </c>
      <c r="K41" s="156" t="s">
        <v>300</v>
      </c>
      <c r="L41" s="156">
        <v>1</v>
      </c>
      <c r="M41" s="158">
        <v>1.4</v>
      </c>
      <c r="N41" s="156" t="s">
        <v>258</v>
      </c>
      <c r="O41" s="156" t="s">
        <v>268</v>
      </c>
      <c r="P41" s="156" t="s">
        <v>252</v>
      </c>
      <c r="Q41" s="156" t="s">
        <v>269</v>
      </c>
      <c r="U41" s="156" t="s">
        <v>298</v>
      </c>
      <c r="V41" s="156" t="s">
        <v>299</v>
      </c>
      <c r="W41" s="156">
        <v>0</v>
      </c>
      <c r="X41" s="157">
        <v>36770</v>
      </c>
      <c r="Z41" s="156">
        <v>0</v>
      </c>
    </row>
    <row r="42" spans="1:26" s="156" customFormat="1" x14ac:dyDescent="0.25">
      <c r="A42" s="156" t="s">
        <v>250</v>
      </c>
      <c r="B42" s="156" t="s">
        <v>377</v>
      </c>
      <c r="C42" s="156" t="s">
        <v>252</v>
      </c>
      <c r="D42" s="156" t="s">
        <v>372</v>
      </c>
      <c r="E42" s="156" t="s">
        <v>294</v>
      </c>
      <c r="F42" s="156" t="s">
        <v>295</v>
      </c>
      <c r="G42" s="156" t="s">
        <v>296</v>
      </c>
      <c r="H42" s="156">
        <v>87</v>
      </c>
      <c r="I42" s="156">
        <v>107</v>
      </c>
      <c r="J42" s="156">
        <v>172</v>
      </c>
      <c r="K42" s="156" t="s">
        <v>297</v>
      </c>
      <c r="L42" s="156">
        <v>1</v>
      </c>
      <c r="M42" s="158">
        <v>2.9</v>
      </c>
      <c r="N42" s="156" t="s">
        <v>258</v>
      </c>
      <c r="O42" s="156" t="s">
        <v>268</v>
      </c>
      <c r="P42" s="156" t="s">
        <v>252</v>
      </c>
      <c r="Q42" s="156" t="s">
        <v>269</v>
      </c>
      <c r="U42" s="156" t="s">
        <v>298</v>
      </c>
      <c r="V42" s="156" t="s">
        <v>299</v>
      </c>
      <c r="W42" s="156">
        <v>0</v>
      </c>
      <c r="X42" s="157">
        <v>36770</v>
      </c>
      <c r="Z42" s="156">
        <v>0</v>
      </c>
    </row>
    <row r="43" spans="1:26" s="156" customFormat="1" x14ac:dyDescent="0.25">
      <c r="A43" s="156" t="s">
        <v>250</v>
      </c>
      <c r="B43" s="156" t="s">
        <v>377</v>
      </c>
      <c r="C43" s="156" t="s">
        <v>252</v>
      </c>
      <c r="D43" s="156" t="s">
        <v>372</v>
      </c>
      <c r="E43" s="156" t="s">
        <v>294</v>
      </c>
      <c r="F43" s="156" t="s">
        <v>295</v>
      </c>
      <c r="G43" s="156" t="s">
        <v>296</v>
      </c>
      <c r="H43" s="156">
        <v>87</v>
      </c>
      <c r="I43" s="156">
        <v>139</v>
      </c>
      <c r="J43" s="156">
        <v>198</v>
      </c>
      <c r="K43" s="156" t="s">
        <v>300</v>
      </c>
      <c r="L43" s="156">
        <v>1</v>
      </c>
      <c r="M43" s="158">
        <v>1.4</v>
      </c>
      <c r="N43" s="156" t="s">
        <v>258</v>
      </c>
      <c r="O43" s="156" t="s">
        <v>268</v>
      </c>
      <c r="P43" s="156" t="s">
        <v>252</v>
      </c>
      <c r="Q43" s="156" t="s">
        <v>269</v>
      </c>
      <c r="U43" s="156" t="s">
        <v>298</v>
      </c>
      <c r="V43" s="156" t="s">
        <v>299</v>
      </c>
      <c r="W43" s="156">
        <v>0</v>
      </c>
      <c r="X43" s="157">
        <v>36770</v>
      </c>
      <c r="Z43" s="156">
        <v>0</v>
      </c>
    </row>
    <row r="44" spans="1:26" s="156" customFormat="1" x14ac:dyDescent="0.25">
      <c r="A44" s="156" t="s">
        <v>250</v>
      </c>
      <c r="B44" s="156" t="s">
        <v>377</v>
      </c>
      <c r="C44" s="156" t="s">
        <v>252</v>
      </c>
      <c r="D44" s="156" t="s">
        <v>373</v>
      </c>
      <c r="E44" s="156" t="s">
        <v>294</v>
      </c>
      <c r="F44" s="156" t="s">
        <v>295</v>
      </c>
      <c r="G44" s="156" t="s">
        <v>296</v>
      </c>
      <c r="H44" s="156">
        <v>87</v>
      </c>
      <c r="I44" s="156">
        <v>107</v>
      </c>
      <c r="J44" s="156">
        <v>172</v>
      </c>
      <c r="K44" s="156" t="s">
        <v>297</v>
      </c>
      <c r="L44" s="156">
        <v>1</v>
      </c>
      <c r="M44" s="158">
        <v>2.9</v>
      </c>
      <c r="N44" s="156" t="s">
        <v>258</v>
      </c>
      <c r="O44" s="156" t="s">
        <v>268</v>
      </c>
      <c r="P44" s="156" t="s">
        <v>252</v>
      </c>
      <c r="Q44" s="156" t="s">
        <v>269</v>
      </c>
      <c r="U44" s="156" t="s">
        <v>298</v>
      </c>
      <c r="V44" s="156" t="s">
        <v>299</v>
      </c>
      <c r="W44" s="156">
        <v>0</v>
      </c>
      <c r="X44" s="157">
        <v>36770</v>
      </c>
      <c r="Z44" s="156">
        <v>0</v>
      </c>
    </row>
    <row r="45" spans="1:26" s="156" customFormat="1" x14ac:dyDescent="0.25">
      <c r="A45" s="156" t="s">
        <v>250</v>
      </c>
      <c r="B45" s="156" t="s">
        <v>377</v>
      </c>
      <c r="C45" s="156" t="s">
        <v>252</v>
      </c>
      <c r="D45" s="156" t="s">
        <v>373</v>
      </c>
      <c r="E45" s="156" t="s">
        <v>294</v>
      </c>
      <c r="F45" s="156" t="s">
        <v>295</v>
      </c>
      <c r="G45" s="156" t="s">
        <v>296</v>
      </c>
      <c r="H45" s="156">
        <v>87</v>
      </c>
      <c r="I45" s="156">
        <v>139</v>
      </c>
      <c r="J45" s="156">
        <v>198</v>
      </c>
      <c r="K45" s="156" t="s">
        <v>300</v>
      </c>
      <c r="L45" s="156">
        <v>1</v>
      </c>
      <c r="M45" s="158">
        <v>1.4</v>
      </c>
      <c r="N45" s="156" t="s">
        <v>258</v>
      </c>
      <c r="O45" s="156" t="s">
        <v>268</v>
      </c>
      <c r="P45" s="156" t="s">
        <v>252</v>
      </c>
      <c r="Q45" s="156" t="s">
        <v>269</v>
      </c>
      <c r="U45" s="156" t="s">
        <v>298</v>
      </c>
      <c r="V45" s="156" t="s">
        <v>299</v>
      </c>
      <c r="W45" s="156">
        <v>0</v>
      </c>
      <c r="X45" s="157">
        <v>36770</v>
      </c>
      <c r="Z45" s="156">
        <v>0</v>
      </c>
    </row>
    <row r="46" spans="1:26" s="156" customFormat="1" x14ac:dyDescent="0.25">
      <c r="A46" s="156" t="s">
        <v>250</v>
      </c>
      <c r="B46" s="156" t="s">
        <v>377</v>
      </c>
      <c r="C46" s="156" t="s">
        <v>252</v>
      </c>
      <c r="D46" s="156" t="s">
        <v>374</v>
      </c>
      <c r="E46" s="156" t="s">
        <v>294</v>
      </c>
      <c r="F46" s="156" t="s">
        <v>295</v>
      </c>
      <c r="G46" s="156" t="s">
        <v>296</v>
      </c>
      <c r="H46" s="156">
        <v>87</v>
      </c>
      <c r="I46" s="156">
        <v>107</v>
      </c>
      <c r="J46" s="156">
        <v>172</v>
      </c>
      <c r="K46" s="156" t="s">
        <v>297</v>
      </c>
      <c r="L46" s="156">
        <v>1</v>
      </c>
      <c r="M46" s="158">
        <v>2.9</v>
      </c>
      <c r="N46" s="156" t="s">
        <v>258</v>
      </c>
      <c r="O46" s="156" t="s">
        <v>268</v>
      </c>
      <c r="P46" s="156" t="s">
        <v>252</v>
      </c>
      <c r="Q46" s="156" t="s">
        <v>269</v>
      </c>
      <c r="U46" s="156" t="s">
        <v>298</v>
      </c>
      <c r="V46" s="156" t="s">
        <v>299</v>
      </c>
      <c r="W46" s="156">
        <v>0</v>
      </c>
      <c r="X46" s="157">
        <v>36770</v>
      </c>
      <c r="Z46" s="156">
        <v>0</v>
      </c>
    </row>
    <row r="47" spans="1:26" s="156" customFormat="1" x14ac:dyDescent="0.25">
      <c r="A47" s="156" t="s">
        <v>250</v>
      </c>
      <c r="B47" s="156" t="s">
        <v>377</v>
      </c>
      <c r="C47" s="156" t="s">
        <v>252</v>
      </c>
      <c r="D47" s="156" t="s">
        <v>374</v>
      </c>
      <c r="E47" s="156" t="s">
        <v>294</v>
      </c>
      <c r="F47" s="156" t="s">
        <v>295</v>
      </c>
      <c r="G47" s="156" t="s">
        <v>296</v>
      </c>
      <c r="H47" s="156">
        <v>87</v>
      </c>
      <c r="I47" s="156">
        <v>139</v>
      </c>
      <c r="J47" s="156">
        <v>198</v>
      </c>
      <c r="K47" s="156" t="s">
        <v>300</v>
      </c>
      <c r="L47" s="156">
        <v>1</v>
      </c>
      <c r="M47" s="158">
        <v>1.4</v>
      </c>
      <c r="N47" s="156" t="s">
        <v>258</v>
      </c>
      <c r="O47" s="156" t="s">
        <v>268</v>
      </c>
      <c r="P47" s="156" t="s">
        <v>252</v>
      </c>
      <c r="Q47" s="156" t="s">
        <v>269</v>
      </c>
      <c r="U47" s="156" t="s">
        <v>298</v>
      </c>
      <c r="V47" s="156" t="s">
        <v>299</v>
      </c>
      <c r="W47" s="156">
        <v>0</v>
      </c>
      <c r="X47" s="157">
        <v>36770</v>
      </c>
      <c r="Z47" s="156">
        <v>0</v>
      </c>
    </row>
    <row r="48" spans="1:26" s="156" customFormat="1" x14ac:dyDescent="0.25">
      <c r="A48" s="156" t="s">
        <v>250</v>
      </c>
      <c r="B48" s="156" t="s">
        <v>377</v>
      </c>
      <c r="C48" s="156" t="s">
        <v>252</v>
      </c>
      <c r="D48" s="156" t="s">
        <v>375</v>
      </c>
      <c r="E48" s="156" t="s">
        <v>294</v>
      </c>
      <c r="F48" s="156" t="s">
        <v>295</v>
      </c>
      <c r="G48" s="156" t="s">
        <v>296</v>
      </c>
      <c r="H48" s="156">
        <v>87</v>
      </c>
      <c r="I48" s="156">
        <v>107</v>
      </c>
      <c r="J48" s="156">
        <v>172</v>
      </c>
      <c r="K48" s="156" t="s">
        <v>297</v>
      </c>
      <c r="L48" s="156">
        <v>1</v>
      </c>
      <c r="M48" s="158">
        <v>2.9</v>
      </c>
      <c r="N48" s="156" t="s">
        <v>258</v>
      </c>
      <c r="O48" s="156" t="s">
        <v>268</v>
      </c>
      <c r="P48" s="156" t="s">
        <v>252</v>
      </c>
      <c r="Q48" s="156" t="s">
        <v>269</v>
      </c>
      <c r="U48" s="156" t="s">
        <v>298</v>
      </c>
      <c r="V48" s="156" t="s">
        <v>299</v>
      </c>
      <c r="W48" s="156">
        <v>0</v>
      </c>
      <c r="X48" s="157">
        <v>36770</v>
      </c>
      <c r="Z48" s="156">
        <v>0</v>
      </c>
    </row>
    <row r="49" spans="1:26" s="156" customFormat="1" x14ac:dyDescent="0.25">
      <c r="A49" s="156" t="s">
        <v>250</v>
      </c>
      <c r="B49" s="156" t="s">
        <v>377</v>
      </c>
      <c r="C49" s="156" t="s">
        <v>252</v>
      </c>
      <c r="D49" s="156" t="s">
        <v>375</v>
      </c>
      <c r="E49" s="156" t="s">
        <v>294</v>
      </c>
      <c r="F49" s="156" t="s">
        <v>295</v>
      </c>
      <c r="G49" s="156" t="s">
        <v>296</v>
      </c>
      <c r="H49" s="156">
        <v>87</v>
      </c>
      <c r="I49" s="156">
        <v>139</v>
      </c>
      <c r="J49" s="156">
        <v>198</v>
      </c>
      <c r="K49" s="156" t="s">
        <v>300</v>
      </c>
      <c r="L49" s="156">
        <v>1</v>
      </c>
      <c r="M49" s="158">
        <v>1.4</v>
      </c>
      <c r="N49" s="156" t="s">
        <v>258</v>
      </c>
      <c r="O49" s="156" t="s">
        <v>268</v>
      </c>
      <c r="P49" s="156" t="s">
        <v>252</v>
      </c>
      <c r="Q49" s="156" t="s">
        <v>269</v>
      </c>
      <c r="U49" s="156" t="s">
        <v>298</v>
      </c>
      <c r="V49" s="156" t="s">
        <v>299</v>
      </c>
      <c r="W49" s="156">
        <v>0</v>
      </c>
      <c r="X49" s="157">
        <v>36770</v>
      </c>
      <c r="Z49" s="156">
        <v>0</v>
      </c>
    </row>
    <row r="50" spans="1:26" s="156" customFormat="1" x14ac:dyDescent="0.25">
      <c r="A50" s="156" t="s">
        <v>250</v>
      </c>
      <c r="B50" s="156" t="s">
        <v>377</v>
      </c>
      <c r="C50" s="156" t="s">
        <v>252</v>
      </c>
      <c r="D50" s="156" t="s">
        <v>376</v>
      </c>
      <c r="E50" s="156" t="s">
        <v>294</v>
      </c>
      <c r="F50" s="156" t="s">
        <v>295</v>
      </c>
      <c r="G50" s="156" t="s">
        <v>296</v>
      </c>
      <c r="H50" s="156">
        <v>87</v>
      </c>
      <c r="I50" s="156">
        <v>107</v>
      </c>
      <c r="J50" s="156">
        <v>172</v>
      </c>
      <c r="K50" s="156" t="s">
        <v>297</v>
      </c>
      <c r="L50" s="156">
        <v>1</v>
      </c>
      <c r="M50" s="158">
        <v>2.9</v>
      </c>
      <c r="N50" s="156" t="s">
        <v>258</v>
      </c>
      <c r="O50" s="156" t="s">
        <v>268</v>
      </c>
      <c r="P50" s="156" t="s">
        <v>252</v>
      </c>
      <c r="Q50" s="156" t="s">
        <v>269</v>
      </c>
      <c r="U50" s="156" t="s">
        <v>298</v>
      </c>
      <c r="V50" s="156" t="s">
        <v>299</v>
      </c>
      <c r="W50" s="156">
        <v>0</v>
      </c>
      <c r="X50" s="157">
        <v>36770</v>
      </c>
      <c r="Z50" s="156">
        <v>0</v>
      </c>
    </row>
    <row r="51" spans="1:26" s="156" customFormat="1" x14ac:dyDescent="0.25">
      <c r="A51" s="156" t="s">
        <v>250</v>
      </c>
      <c r="B51" s="156" t="s">
        <v>377</v>
      </c>
      <c r="C51" s="156" t="s">
        <v>252</v>
      </c>
      <c r="D51" s="156" t="s">
        <v>376</v>
      </c>
      <c r="E51" s="156" t="s">
        <v>294</v>
      </c>
      <c r="F51" s="156" t="s">
        <v>295</v>
      </c>
      <c r="G51" s="156" t="s">
        <v>296</v>
      </c>
      <c r="H51" s="156">
        <v>87</v>
      </c>
      <c r="I51" s="156">
        <v>139</v>
      </c>
      <c r="J51" s="156">
        <v>198</v>
      </c>
      <c r="K51" s="156" t="s">
        <v>300</v>
      </c>
      <c r="L51" s="156">
        <v>1</v>
      </c>
      <c r="M51" s="158">
        <v>1.4</v>
      </c>
      <c r="N51" s="156" t="s">
        <v>258</v>
      </c>
      <c r="O51" s="156" t="s">
        <v>268</v>
      </c>
      <c r="P51" s="156" t="s">
        <v>252</v>
      </c>
      <c r="Q51" s="156" t="s">
        <v>269</v>
      </c>
      <c r="U51" s="156" t="s">
        <v>298</v>
      </c>
      <c r="V51" s="156" t="s">
        <v>299</v>
      </c>
      <c r="W51" s="156">
        <v>0</v>
      </c>
      <c r="X51" s="157">
        <v>36770</v>
      </c>
      <c r="Z51" s="156">
        <v>0</v>
      </c>
    </row>
    <row r="52" spans="1:26" s="156" customFormat="1" x14ac:dyDescent="0.25">
      <c r="A52" s="156" t="s">
        <v>250</v>
      </c>
      <c r="B52" s="156" t="s">
        <v>433</v>
      </c>
      <c r="C52" s="156" t="s">
        <v>252</v>
      </c>
      <c r="D52" s="156" t="s">
        <v>253</v>
      </c>
      <c r="E52" s="156" t="s">
        <v>294</v>
      </c>
      <c r="F52" s="156" t="s">
        <v>295</v>
      </c>
      <c r="G52" s="156" t="s">
        <v>296</v>
      </c>
      <c r="H52" s="156">
        <v>87</v>
      </c>
      <c r="I52" s="156">
        <v>107</v>
      </c>
      <c r="J52" s="156">
        <v>172</v>
      </c>
      <c r="K52" s="156" t="s">
        <v>297</v>
      </c>
      <c r="L52" s="156">
        <v>1</v>
      </c>
      <c r="M52" s="158">
        <v>2.9</v>
      </c>
      <c r="N52" s="156" t="s">
        <v>258</v>
      </c>
      <c r="O52" s="156" t="s">
        <v>268</v>
      </c>
      <c r="P52" s="156" t="s">
        <v>252</v>
      </c>
      <c r="Q52" s="156" t="s">
        <v>269</v>
      </c>
      <c r="U52" s="156" t="s">
        <v>298</v>
      </c>
      <c r="V52" s="156" t="s">
        <v>299</v>
      </c>
      <c r="W52" s="156">
        <v>0</v>
      </c>
      <c r="X52" s="157">
        <v>36770</v>
      </c>
      <c r="Z52" s="156">
        <v>0</v>
      </c>
    </row>
    <row r="53" spans="1:26" s="156" customFormat="1" x14ac:dyDescent="0.25">
      <c r="A53" s="156" t="s">
        <v>250</v>
      </c>
      <c r="B53" s="156" t="s">
        <v>433</v>
      </c>
      <c r="C53" s="156" t="s">
        <v>252</v>
      </c>
      <c r="D53" s="156" t="s">
        <v>253</v>
      </c>
      <c r="E53" s="156" t="s">
        <v>294</v>
      </c>
      <c r="F53" s="156" t="s">
        <v>295</v>
      </c>
      <c r="G53" s="156" t="s">
        <v>296</v>
      </c>
      <c r="H53" s="156">
        <v>87</v>
      </c>
      <c r="I53" s="156">
        <v>139</v>
      </c>
      <c r="J53" s="156">
        <v>198</v>
      </c>
      <c r="K53" s="156" t="s">
        <v>300</v>
      </c>
      <c r="L53" s="156">
        <v>1</v>
      </c>
      <c r="M53" s="158">
        <v>1.4</v>
      </c>
      <c r="N53" s="156" t="s">
        <v>258</v>
      </c>
      <c r="O53" s="156" t="s">
        <v>268</v>
      </c>
      <c r="P53" s="156" t="s">
        <v>252</v>
      </c>
      <c r="Q53" s="156" t="s">
        <v>269</v>
      </c>
      <c r="U53" s="156" t="s">
        <v>298</v>
      </c>
      <c r="V53" s="156" t="s">
        <v>299</v>
      </c>
      <c r="W53" s="156">
        <v>0</v>
      </c>
      <c r="X53" s="157">
        <v>36770</v>
      </c>
      <c r="Z53" s="156">
        <v>0</v>
      </c>
    </row>
    <row r="54" spans="1:26" s="156" customFormat="1" x14ac:dyDescent="0.25">
      <c r="A54" s="156" t="s">
        <v>250</v>
      </c>
      <c r="B54" s="156" t="s">
        <v>433</v>
      </c>
      <c r="C54" s="156" t="s">
        <v>252</v>
      </c>
      <c r="D54" s="156" t="s">
        <v>293</v>
      </c>
      <c r="E54" s="156" t="s">
        <v>294</v>
      </c>
      <c r="F54" s="156" t="s">
        <v>295</v>
      </c>
      <c r="G54" s="156" t="s">
        <v>296</v>
      </c>
      <c r="H54" s="156">
        <v>87</v>
      </c>
      <c r="I54" s="156">
        <v>107</v>
      </c>
      <c r="J54" s="156">
        <v>172</v>
      </c>
      <c r="K54" s="156" t="s">
        <v>297</v>
      </c>
      <c r="L54" s="156">
        <v>1</v>
      </c>
      <c r="M54" s="158">
        <v>2.9</v>
      </c>
      <c r="N54" s="156" t="s">
        <v>258</v>
      </c>
      <c r="O54" s="156" t="s">
        <v>268</v>
      </c>
      <c r="P54" s="156" t="s">
        <v>252</v>
      </c>
      <c r="Q54" s="156" t="s">
        <v>269</v>
      </c>
      <c r="U54" s="156" t="s">
        <v>298</v>
      </c>
      <c r="V54" s="156" t="s">
        <v>299</v>
      </c>
      <c r="W54" s="156">
        <v>0</v>
      </c>
      <c r="X54" s="157">
        <v>36770</v>
      </c>
      <c r="Z54" s="156">
        <v>0</v>
      </c>
    </row>
    <row r="55" spans="1:26" s="156" customFormat="1" x14ac:dyDescent="0.25">
      <c r="A55" s="156" t="s">
        <v>250</v>
      </c>
      <c r="B55" s="156" t="s">
        <v>433</v>
      </c>
      <c r="C55" s="156" t="s">
        <v>252</v>
      </c>
      <c r="D55" s="156" t="s">
        <v>293</v>
      </c>
      <c r="E55" s="156" t="s">
        <v>294</v>
      </c>
      <c r="F55" s="156" t="s">
        <v>295</v>
      </c>
      <c r="G55" s="156" t="s">
        <v>296</v>
      </c>
      <c r="H55" s="156">
        <v>87</v>
      </c>
      <c r="I55" s="156">
        <v>139</v>
      </c>
      <c r="J55" s="156">
        <v>198</v>
      </c>
      <c r="K55" s="156" t="s">
        <v>300</v>
      </c>
      <c r="L55" s="156">
        <v>1</v>
      </c>
      <c r="M55" s="158">
        <v>1.4</v>
      </c>
      <c r="N55" s="156" t="s">
        <v>258</v>
      </c>
      <c r="O55" s="156" t="s">
        <v>268</v>
      </c>
      <c r="P55" s="156" t="s">
        <v>252</v>
      </c>
      <c r="Q55" s="156" t="s">
        <v>269</v>
      </c>
      <c r="U55" s="156" t="s">
        <v>298</v>
      </c>
      <c r="V55" s="156" t="s">
        <v>299</v>
      </c>
      <c r="W55" s="156">
        <v>0</v>
      </c>
      <c r="X55" s="157">
        <v>36770</v>
      </c>
      <c r="Z55" s="156">
        <v>0</v>
      </c>
    </row>
    <row r="56" spans="1:26" s="156" customFormat="1" x14ac:dyDescent="0.25">
      <c r="A56" s="156" t="s">
        <v>250</v>
      </c>
      <c r="B56" s="156" t="s">
        <v>433</v>
      </c>
      <c r="C56" s="156" t="s">
        <v>252</v>
      </c>
      <c r="D56" s="156" t="s">
        <v>372</v>
      </c>
      <c r="E56" s="156" t="s">
        <v>294</v>
      </c>
      <c r="F56" s="156" t="s">
        <v>295</v>
      </c>
      <c r="G56" s="156" t="s">
        <v>296</v>
      </c>
      <c r="H56" s="156">
        <v>87</v>
      </c>
      <c r="I56" s="156">
        <v>107</v>
      </c>
      <c r="J56" s="156">
        <v>172</v>
      </c>
      <c r="K56" s="156" t="s">
        <v>297</v>
      </c>
      <c r="L56" s="156">
        <v>1</v>
      </c>
      <c r="M56" s="158">
        <v>2.9</v>
      </c>
      <c r="N56" s="156" t="s">
        <v>258</v>
      </c>
      <c r="O56" s="156" t="s">
        <v>268</v>
      </c>
      <c r="P56" s="156" t="s">
        <v>252</v>
      </c>
      <c r="Q56" s="156" t="s">
        <v>269</v>
      </c>
      <c r="U56" s="156" t="s">
        <v>298</v>
      </c>
      <c r="V56" s="156" t="s">
        <v>299</v>
      </c>
      <c r="W56" s="156">
        <v>0</v>
      </c>
      <c r="X56" s="157">
        <v>36770</v>
      </c>
      <c r="Z56" s="156">
        <v>0</v>
      </c>
    </row>
    <row r="57" spans="1:26" s="156" customFormat="1" x14ac:dyDescent="0.25">
      <c r="A57" s="156" t="s">
        <v>250</v>
      </c>
      <c r="B57" s="156" t="s">
        <v>433</v>
      </c>
      <c r="C57" s="156" t="s">
        <v>252</v>
      </c>
      <c r="D57" s="156" t="s">
        <v>372</v>
      </c>
      <c r="E57" s="156" t="s">
        <v>294</v>
      </c>
      <c r="F57" s="156" t="s">
        <v>295</v>
      </c>
      <c r="G57" s="156" t="s">
        <v>296</v>
      </c>
      <c r="H57" s="156">
        <v>87</v>
      </c>
      <c r="I57" s="156">
        <v>139</v>
      </c>
      <c r="J57" s="156">
        <v>198</v>
      </c>
      <c r="K57" s="156" t="s">
        <v>300</v>
      </c>
      <c r="L57" s="156">
        <v>1</v>
      </c>
      <c r="M57" s="158">
        <v>1.4</v>
      </c>
      <c r="N57" s="156" t="s">
        <v>258</v>
      </c>
      <c r="O57" s="156" t="s">
        <v>268</v>
      </c>
      <c r="P57" s="156" t="s">
        <v>252</v>
      </c>
      <c r="Q57" s="156" t="s">
        <v>269</v>
      </c>
      <c r="U57" s="156" t="s">
        <v>298</v>
      </c>
      <c r="V57" s="156" t="s">
        <v>299</v>
      </c>
      <c r="W57" s="156">
        <v>0</v>
      </c>
      <c r="X57" s="157">
        <v>36770</v>
      </c>
      <c r="Z57" s="156">
        <v>0</v>
      </c>
    </row>
    <row r="58" spans="1:26" s="156" customFormat="1" x14ac:dyDescent="0.25">
      <c r="A58" s="156" t="s">
        <v>250</v>
      </c>
      <c r="B58" s="156" t="s">
        <v>433</v>
      </c>
      <c r="C58" s="156" t="s">
        <v>252</v>
      </c>
      <c r="D58" s="156" t="s">
        <v>373</v>
      </c>
      <c r="E58" s="156" t="s">
        <v>294</v>
      </c>
      <c r="F58" s="156" t="s">
        <v>295</v>
      </c>
      <c r="G58" s="156" t="s">
        <v>296</v>
      </c>
      <c r="H58" s="156">
        <v>87</v>
      </c>
      <c r="I58" s="156">
        <v>107</v>
      </c>
      <c r="J58" s="156">
        <v>172</v>
      </c>
      <c r="K58" s="156" t="s">
        <v>297</v>
      </c>
      <c r="L58" s="156">
        <v>1</v>
      </c>
      <c r="M58" s="158">
        <v>2.9</v>
      </c>
      <c r="N58" s="156" t="s">
        <v>258</v>
      </c>
      <c r="O58" s="156" t="s">
        <v>268</v>
      </c>
      <c r="P58" s="156" t="s">
        <v>252</v>
      </c>
      <c r="Q58" s="156" t="s">
        <v>269</v>
      </c>
      <c r="U58" s="156" t="s">
        <v>298</v>
      </c>
      <c r="V58" s="156" t="s">
        <v>299</v>
      </c>
      <c r="W58" s="156">
        <v>0</v>
      </c>
      <c r="X58" s="157">
        <v>36770</v>
      </c>
      <c r="Z58" s="156">
        <v>0</v>
      </c>
    </row>
    <row r="59" spans="1:26" s="156" customFormat="1" x14ac:dyDescent="0.25">
      <c r="A59" s="156" t="s">
        <v>250</v>
      </c>
      <c r="B59" s="156" t="s">
        <v>433</v>
      </c>
      <c r="C59" s="156" t="s">
        <v>252</v>
      </c>
      <c r="D59" s="156" t="s">
        <v>373</v>
      </c>
      <c r="E59" s="156" t="s">
        <v>294</v>
      </c>
      <c r="F59" s="156" t="s">
        <v>295</v>
      </c>
      <c r="G59" s="156" t="s">
        <v>296</v>
      </c>
      <c r="H59" s="156">
        <v>87</v>
      </c>
      <c r="I59" s="156">
        <v>139</v>
      </c>
      <c r="J59" s="156">
        <v>198</v>
      </c>
      <c r="K59" s="156" t="s">
        <v>300</v>
      </c>
      <c r="L59" s="156">
        <v>1</v>
      </c>
      <c r="M59" s="158">
        <v>1.4</v>
      </c>
      <c r="N59" s="156" t="s">
        <v>258</v>
      </c>
      <c r="O59" s="156" t="s">
        <v>268</v>
      </c>
      <c r="P59" s="156" t="s">
        <v>252</v>
      </c>
      <c r="Q59" s="156" t="s">
        <v>269</v>
      </c>
      <c r="U59" s="156" t="s">
        <v>298</v>
      </c>
      <c r="V59" s="156" t="s">
        <v>299</v>
      </c>
      <c r="W59" s="156">
        <v>0</v>
      </c>
      <c r="X59" s="157">
        <v>36770</v>
      </c>
      <c r="Z59" s="156">
        <v>0</v>
      </c>
    </row>
    <row r="60" spans="1:26" s="156" customFormat="1" x14ac:dyDescent="0.25">
      <c r="A60" s="156" t="s">
        <v>250</v>
      </c>
      <c r="B60" s="156" t="s">
        <v>433</v>
      </c>
      <c r="C60" s="156" t="s">
        <v>252</v>
      </c>
      <c r="D60" s="156" t="s">
        <v>374</v>
      </c>
      <c r="E60" s="156" t="s">
        <v>294</v>
      </c>
      <c r="F60" s="156" t="s">
        <v>295</v>
      </c>
      <c r="G60" s="156" t="s">
        <v>296</v>
      </c>
      <c r="H60" s="156">
        <v>87</v>
      </c>
      <c r="I60" s="156">
        <v>107</v>
      </c>
      <c r="J60" s="156">
        <v>172</v>
      </c>
      <c r="K60" s="156" t="s">
        <v>297</v>
      </c>
      <c r="L60" s="156">
        <v>1</v>
      </c>
      <c r="M60" s="158">
        <v>2.9</v>
      </c>
      <c r="N60" s="156" t="s">
        <v>258</v>
      </c>
      <c r="O60" s="156" t="s">
        <v>268</v>
      </c>
      <c r="P60" s="156" t="s">
        <v>252</v>
      </c>
      <c r="Q60" s="156" t="s">
        <v>269</v>
      </c>
      <c r="U60" s="156" t="s">
        <v>298</v>
      </c>
      <c r="V60" s="156" t="s">
        <v>299</v>
      </c>
      <c r="W60" s="156">
        <v>0</v>
      </c>
      <c r="X60" s="157">
        <v>36770</v>
      </c>
      <c r="Z60" s="156">
        <v>0</v>
      </c>
    </row>
    <row r="61" spans="1:26" s="156" customFormat="1" x14ac:dyDescent="0.25">
      <c r="A61" s="156" t="s">
        <v>250</v>
      </c>
      <c r="B61" s="156" t="s">
        <v>433</v>
      </c>
      <c r="C61" s="156" t="s">
        <v>252</v>
      </c>
      <c r="D61" s="156" t="s">
        <v>374</v>
      </c>
      <c r="E61" s="156" t="s">
        <v>294</v>
      </c>
      <c r="F61" s="156" t="s">
        <v>295</v>
      </c>
      <c r="G61" s="156" t="s">
        <v>296</v>
      </c>
      <c r="H61" s="156">
        <v>87</v>
      </c>
      <c r="I61" s="156">
        <v>139</v>
      </c>
      <c r="J61" s="156">
        <v>198</v>
      </c>
      <c r="K61" s="156" t="s">
        <v>300</v>
      </c>
      <c r="L61" s="156">
        <v>1</v>
      </c>
      <c r="M61" s="158">
        <v>1.4</v>
      </c>
      <c r="N61" s="156" t="s">
        <v>258</v>
      </c>
      <c r="O61" s="156" t="s">
        <v>268</v>
      </c>
      <c r="P61" s="156" t="s">
        <v>252</v>
      </c>
      <c r="Q61" s="156" t="s">
        <v>269</v>
      </c>
      <c r="U61" s="156" t="s">
        <v>298</v>
      </c>
      <c r="V61" s="156" t="s">
        <v>299</v>
      </c>
      <c r="W61" s="156">
        <v>0</v>
      </c>
      <c r="X61" s="157">
        <v>36770</v>
      </c>
      <c r="Z61" s="156">
        <v>0</v>
      </c>
    </row>
    <row r="62" spans="1:26" s="156" customFormat="1" x14ac:dyDescent="0.25">
      <c r="A62" s="156" t="s">
        <v>250</v>
      </c>
      <c r="B62" s="156" t="s">
        <v>433</v>
      </c>
      <c r="C62" s="156" t="s">
        <v>252</v>
      </c>
      <c r="D62" s="156" t="s">
        <v>375</v>
      </c>
      <c r="E62" s="156" t="s">
        <v>294</v>
      </c>
      <c r="F62" s="156" t="s">
        <v>295</v>
      </c>
      <c r="G62" s="156" t="s">
        <v>296</v>
      </c>
      <c r="H62" s="156">
        <v>87</v>
      </c>
      <c r="I62" s="156">
        <v>107</v>
      </c>
      <c r="J62" s="156">
        <v>172</v>
      </c>
      <c r="K62" s="156" t="s">
        <v>297</v>
      </c>
      <c r="L62" s="156">
        <v>1</v>
      </c>
      <c r="M62" s="158">
        <v>2.9</v>
      </c>
      <c r="N62" s="156" t="s">
        <v>258</v>
      </c>
      <c r="O62" s="156" t="s">
        <v>268</v>
      </c>
      <c r="P62" s="156" t="s">
        <v>252</v>
      </c>
      <c r="Q62" s="156" t="s">
        <v>269</v>
      </c>
      <c r="U62" s="156" t="s">
        <v>298</v>
      </c>
      <c r="V62" s="156" t="s">
        <v>299</v>
      </c>
      <c r="W62" s="156">
        <v>0</v>
      </c>
      <c r="X62" s="157">
        <v>36770</v>
      </c>
      <c r="Z62" s="156">
        <v>0</v>
      </c>
    </row>
    <row r="63" spans="1:26" s="156" customFormat="1" x14ac:dyDescent="0.25">
      <c r="A63" s="156" t="s">
        <v>250</v>
      </c>
      <c r="B63" s="156" t="s">
        <v>433</v>
      </c>
      <c r="C63" s="156" t="s">
        <v>252</v>
      </c>
      <c r="D63" s="156" t="s">
        <v>375</v>
      </c>
      <c r="E63" s="156" t="s">
        <v>294</v>
      </c>
      <c r="F63" s="156" t="s">
        <v>295</v>
      </c>
      <c r="G63" s="156" t="s">
        <v>296</v>
      </c>
      <c r="H63" s="156">
        <v>87</v>
      </c>
      <c r="I63" s="156">
        <v>139</v>
      </c>
      <c r="J63" s="156">
        <v>198</v>
      </c>
      <c r="K63" s="156" t="s">
        <v>300</v>
      </c>
      <c r="L63" s="156">
        <v>1</v>
      </c>
      <c r="M63" s="158">
        <v>1.4</v>
      </c>
      <c r="N63" s="156" t="s">
        <v>258</v>
      </c>
      <c r="O63" s="156" t="s">
        <v>268</v>
      </c>
      <c r="P63" s="156" t="s">
        <v>252</v>
      </c>
      <c r="Q63" s="156" t="s">
        <v>269</v>
      </c>
      <c r="U63" s="156" t="s">
        <v>298</v>
      </c>
      <c r="V63" s="156" t="s">
        <v>299</v>
      </c>
      <c r="W63" s="156">
        <v>0</v>
      </c>
      <c r="X63" s="157">
        <v>36770</v>
      </c>
      <c r="Z63" s="156">
        <v>0</v>
      </c>
    </row>
    <row r="64" spans="1:26" s="156" customFormat="1" x14ac:dyDescent="0.25">
      <c r="A64" s="156" t="s">
        <v>250</v>
      </c>
      <c r="B64" s="156" t="s">
        <v>433</v>
      </c>
      <c r="C64" s="156" t="s">
        <v>252</v>
      </c>
      <c r="D64" s="156" t="s">
        <v>376</v>
      </c>
      <c r="E64" s="156" t="s">
        <v>294</v>
      </c>
      <c r="F64" s="156" t="s">
        <v>295</v>
      </c>
      <c r="G64" s="156" t="s">
        <v>296</v>
      </c>
      <c r="H64" s="156">
        <v>87</v>
      </c>
      <c r="I64" s="156">
        <v>107</v>
      </c>
      <c r="J64" s="156">
        <v>172</v>
      </c>
      <c r="K64" s="156" t="s">
        <v>297</v>
      </c>
      <c r="L64" s="156">
        <v>1</v>
      </c>
      <c r="M64" s="158">
        <v>2.9</v>
      </c>
      <c r="N64" s="156" t="s">
        <v>258</v>
      </c>
      <c r="O64" s="156" t="s">
        <v>268</v>
      </c>
      <c r="P64" s="156" t="s">
        <v>252</v>
      </c>
      <c r="Q64" s="156" t="s">
        <v>269</v>
      </c>
      <c r="U64" s="156" t="s">
        <v>298</v>
      </c>
      <c r="V64" s="156" t="s">
        <v>299</v>
      </c>
      <c r="W64" s="156">
        <v>0</v>
      </c>
      <c r="X64" s="157">
        <v>36770</v>
      </c>
      <c r="Z64" s="156">
        <v>0</v>
      </c>
    </row>
    <row r="65" spans="1:26" s="156" customFormat="1" x14ac:dyDescent="0.25">
      <c r="A65" s="156" t="s">
        <v>250</v>
      </c>
      <c r="B65" s="156" t="s">
        <v>433</v>
      </c>
      <c r="C65" s="156" t="s">
        <v>252</v>
      </c>
      <c r="D65" s="156" t="s">
        <v>376</v>
      </c>
      <c r="E65" s="156" t="s">
        <v>294</v>
      </c>
      <c r="F65" s="156" t="s">
        <v>295</v>
      </c>
      <c r="G65" s="156" t="s">
        <v>296</v>
      </c>
      <c r="H65" s="156">
        <v>87</v>
      </c>
      <c r="I65" s="156">
        <v>139</v>
      </c>
      <c r="J65" s="156">
        <v>198</v>
      </c>
      <c r="K65" s="156" t="s">
        <v>300</v>
      </c>
      <c r="L65" s="156">
        <v>1</v>
      </c>
      <c r="M65" s="158">
        <v>1.4</v>
      </c>
      <c r="N65" s="156" t="s">
        <v>258</v>
      </c>
      <c r="O65" s="156" t="s">
        <v>268</v>
      </c>
      <c r="P65" s="156" t="s">
        <v>252</v>
      </c>
      <c r="Q65" s="156" t="s">
        <v>269</v>
      </c>
      <c r="U65" s="156" t="s">
        <v>298</v>
      </c>
      <c r="V65" s="156" t="s">
        <v>299</v>
      </c>
      <c r="W65" s="156">
        <v>0</v>
      </c>
      <c r="X65" s="157">
        <v>36770</v>
      </c>
      <c r="Z65" s="156">
        <v>0</v>
      </c>
    </row>
    <row r="66" spans="1:26" s="156" customFormat="1" x14ac:dyDescent="0.25">
      <c r="A66" s="156" t="s">
        <v>250</v>
      </c>
      <c r="B66" s="156" t="s">
        <v>377</v>
      </c>
      <c r="C66" s="156" t="s">
        <v>252</v>
      </c>
      <c r="D66" s="156" t="s">
        <v>253</v>
      </c>
      <c r="E66" s="156">
        <v>120127</v>
      </c>
      <c r="F66" s="156" t="s">
        <v>397</v>
      </c>
      <c r="G66" s="156" t="s">
        <v>398</v>
      </c>
      <c r="H66" s="156">
        <v>91</v>
      </c>
      <c r="I66" s="156">
        <v>0</v>
      </c>
      <c r="J66" s="156">
        <v>129</v>
      </c>
      <c r="K66" s="156" t="s">
        <v>256</v>
      </c>
      <c r="L66" s="156">
        <v>1</v>
      </c>
      <c r="M66" s="158">
        <v>1.8700000000000001E-6</v>
      </c>
      <c r="N66" s="156" t="s">
        <v>258</v>
      </c>
      <c r="O66" s="156" t="s">
        <v>259</v>
      </c>
      <c r="P66" s="156" t="s">
        <v>260</v>
      </c>
      <c r="Q66" s="156" t="s">
        <v>261</v>
      </c>
      <c r="S66" s="156">
        <v>3.3</v>
      </c>
      <c r="U66" s="156" t="s">
        <v>387</v>
      </c>
      <c r="V66" s="156" t="s">
        <v>366</v>
      </c>
      <c r="W66" s="156">
        <v>0</v>
      </c>
      <c r="Z66" s="156">
        <v>0</v>
      </c>
    </row>
    <row r="67" spans="1:26" s="156" customFormat="1" x14ac:dyDescent="0.25">
      <c r="A67" s="156" t="s">
        <v>250</v>
      </c>
      <c r="B67" s="156" t="s">
        <v>433</v>
      </c>
      <c r="C67" s="156" t="s">
        <v>252</v>
      </c>
      <c r="D67" s="156" t="s">
        <v>253</v>
      </c>
      <c r="E67" s="156">
        <v>120127</v>
      </c>
      <c r="F67" s="156" t="s">
        <v>397</v>
      </c>
      <c r="G67" s="156" t="s">
        <v>398</v>
      </c>
      <c r="H67" s="156">
        <v>91</v>
      </c>
      <c r="I67" s="156">
        <v>0</v>
      </c>
      <c r="J67" s="156">
        <v>129</v>
      </c>
      <c r="K67" s="156" t="s">
        <v>256</v>
      </c>
      <c r="L67" s="156">
        <v>1</v>
      </c>
      <c r="M67" s="158">
        <v>1.8700000000000001E-6</v>
      </c>
      <c r="N67" s="156" t="s">
        <v>258</v>
      </c>
      <c r="O67" s="156" t="s">
        <v>259</v>
      </c>
      <c r="P67" s="156" t="s">
        <v>260</v>
      </c>
      <c r="Q67" s="156" t="s">
        <v>261</v>
      </c>
      <c r="S67" s="156">
        <v>3.3</v>
      </c>
      <c r="U67" s="156" t="s">
        <v>387</v>
      </c>
      <c r="V67" s="156" t="s">
        <v>366</v>
      </c>
      <c r="W67" s="156">
        <v>0</v>
      </c>
      <c r="Z67" s="156">
        <v>0</v>
      </c>
    </row>
    <row r="68" spans="1:26" s="156" customFormat="1" x14ac:dyDescent="0.25">
      <c r="A68" s="156" t="s">
        <v>250</v>
      </c>
      <c r="B68" s="156" t="s">
        <v>251</v>
      </c>
      <c r="C68" s="156" t="s">
        <v>252</v>
      </c>
      <c r="D68" s="156" t="s">
        <v>293</v>
      </c>
      <c r="E68" s="156">
        <v>7440382</v>
      </c>
      <c r="F68" s="156" t="s">
        <v>301</v>
      </c>
      <c r="G68" s="156" t="s">
        <v>302</v>
      </c>
      <c r="H68" s="156">
        <v>93</v>
      </c>
      <c r="I68" s="156">
        <v>0</v>
      </c>
      <c r="J68" s="156">
        <v>129</v>
      </c>
      <c r="K68" s="156" t="s">
        <v>256</v>
      </c>
      <c r="L68" s="156">
        <v>1</v>
      </c>
      <c r="M68" s="156" t="s">
        <v>303</v>
      </c>
      <c r="N68" s="156" t="s">
        <v>258</v>
      </c>
      <c r="O68" s="156" t="s">
        <v>259</v>
      </c>
      <c r="P68" s="156" t="s">
        <v>304</v>
      </c>
      <c r="Q68" s="156" t="s">
        <v>261</v>
      </c>
      <c r="S68" s="156">
        <v>3.1</v>
      </c>
      <c r="T68" s="156" t="s">
        <v>305</v>
      </c>
      <c r="U68" s="156" t="s">
        <v>306</v>
      </c>
      <c r="V68" s="156" t="s">
        <v>271</v>
      </c>
      <c r="W68" s="156">
        <v>0</v>
      </c>
      <c r="X68" s="157">
        <v>36617</v>
      </c>
      <c r="Z68" s="156">
        <v>0</v>
      </c>
    </row>
    <row r="69" spans="1:26" s="156" customFormat="1" x14ac:dyDescent="0.25">
      <c r="A69" s="156" t="s">
        <v>250</v>
      </c>
      <c r="B69" s="156" t="s">
        <v>377</v>
      </c>
      <c r="C69" s="156" t="s">
        <v>252</v>
      </c>
      <c r="D69" s="156" t="s">
        <v>293</v>
      </c>
      <c r="E69" s="156">
        <v>7440382</v>
      </c>
      <c r="F69" s="156" t="s">
        <v>301</v>
      </c>
      <c r="G69" s="156" t="s">
        <v>302</v>
      </c>
      <c r="H69" s="156">
        <v>93</v>
      </c>
      <c r="I69" s="156">
        <v>0</v>
      </c>
      <c r="J69" s="156">
        <v>129</v>
      </c>
      <c r="K69" s="156" t="s">
        <v>256</v>
      </c>
      <c r="L69" s="156">
        <v>1</v>
      </c>
      <c r="M69" s="156" t="s">
        <v>303</v>
      </c>
      <c r="N69" s="156" t="s">
        <v>258</v>
      </c>
      <c r="O69" s="156" t="s">
        <v>259</v>
      </c>
      <c r="P69" s="156" t="s">
        <v>304</v>
      </c>
      <c r="Q69" s="156" t="s">
        <v>261</v>
      </c>
      <c r="S69" s="156">
        <v>3.1</v>
      </c>
      <c r="T69" s="156" t="s">
        <v>305</v>
      </c>
      <c r="U69" s="156" t="s">
        <v>306</v>
      </c>
      <c r="V69" s="156" t="s">
        <v>271</v>
      </c>
      <c r="W69" s="156">
        <v>0</v>
      </c>
      <c r="X69" s="157">
        <v>36617</v>
      </c>
      <c r="Z69" s="156">
        <v>0</v>
      </c>
    </row>
    <row r="70" spans="1:26" s="156" customFormat="1" x14ac:dyDescent="0.25">
      <c r="A70" s="156" t="s">
        <v>250</v>
      </c>
      <c r="B70" s="156" t="s">
        <v>377</v>
      </c>
      <c r="C70" s="156" t="s">
        <v>252</v>
      </c>
      <c r="D70" s="156" t="s">
        <v>428</v>
      </c>
      <c r="E70" s="156">
        <v>7440382</v>
      </c>
      <c r="F70" s="156" t="s">
        <v>301</v>
      </c>
      <c r="G70" s="156" t="s">
        <v>302</v>
      </c>
      <c r="H70" s="156">
        <v>93</v>
      </c>
      <c r="I70" s="156">
        <v>0</v>
      </c>
      <c r="J70" s="156">
        <v>129</v>
      </c>
      <c r="K70" s="156" t="s">
        <v>256</v>
      </c>
      <c r="L70" s="156">
        <v>1</v>
      </c>
      <c r="M70" s="156" t="s">
        <v>303</v>
      </c>
      <c r="N70" s="156" t="s">
        <v>258</v>
      </c>
      <c r="O70" s="156" t="s">
        <v>259</v>
      </c>
      <c r="P70" s="156" t="s">
        <v>304</v>
      </c>
      <c r="Q70" s="156" t="s">
        <v>261</v>
      </c>
      <c r="S70" s="156">
        <v>3.1</v>
      </c>
      <c r="T70" s="156" t="s">
        <v>305</v>
      </c>
      <c r="U70" s="156" t="s">
        <v>306</v>
      </c>
      <c r="V70" s="156" t="s">
        <v>271</v>
      </c>
      <c r="W70" s="156">
        <v>0</v>
      </c>
      <c r="X70" s="157">
        <v>36617</v>
      </c>
      <c r="Z70" s="156">
        <v>0</v>
      </c>
    </row>
    <row r="71" spans="1:26" s="156" customFormat="1" x14ac:dyDescent="0.25">
      <c r="A71" s="156" t="s">
        <v>250</v>
      </c>
      <c r="B71" s="156" t="s">
        <v>433</v>
      </c>
      <c r="C71" s="156" t="s">
        <v>252</v>
      </c>
      <c r="D71" s="156" t="s">
        <v>293</v>
      </c>
      <c r="E71" s="156">
        <v>7440382</v>
      </c>
      <c r="F71" s="156" t="s">
        <v>301</v>
      </c>
      <c r="G71" s="156" t="s">
        <v>302</v>
      </c>
      <c r="H71" s="156">
        <v>93</v>
      </c>
      <c r="I71" s="156">
        <v>0</v>
      </c>
      <c r="J71" s="156">
        <v>129</v>
      </c>
      <c r="K71" s="156" t="s">
        <v>256</v>
      </c>
      <c r="L71" s="156">
        <v>1</v>
      </c>
      <c r="M71" s="156" t="s">
        <v>303</v>
      </c>
      <c r="N71" s="156" t="s">
        <v>258</v>
      </c>
      <c r="O71" s="156" t="s">
        <v>259</v>
      </c>
      <c r="P71" s="156" t="s">
        <v>304</v>
      </c>
      <c r="Q71" s="156" t="s">
        <v>261</v>
      </c>
      <c r="S71" s="156">
        <v>3.1</v>
      </c>
      <c r="T71" s="156" t="s">
        <v>305</v>
      </c>
      <c r="U71" s="156" t="s">
        <v>306</v>
      </c>
      <c r="V71" s="156" t="s">
        <v>271</v>
      </c>
      <c r="W71" s="156">
        <v>0</v>
      </c>
      <c r="X71" s="157">
        <v>36617</v>
      </c>
      <c r="Z71" s="156">
        <v>0</v>
      </c>
    </row>
    <row r="72" spans="1:26" s="156" customFormat="1" x14ac:dyDescent="0.25">
      <c r="A72" s="156" t="s">
        <v>250</v>
      </c>
      <c r="B72" s="156" t="s">
        <v>251</v>
      </c>
      <c r="C72" s="156" t="s">
        <v>252</v>
      </c>
      <c r="D72" s="156" t="s">
        <v>293</v>
      </c>
      <c r="E72" s="156">
        <v>71432</v>
      </c>
      <c r="F72" s="156" t="s">
        <v>307</v>
      </c>
      <c r="G72" s="156" t="s">
        <v>308</v>
      </c>
      <c r="H72" s="156">
        <v>98</v>
      </c>
      <c r="I72" s="156">
        <v>0</v>
      </c>
      <c r="J72" s="156">
        <v>129</v>
      </c>
      <c r="K72" s="156" t="s">
        <v>256</v>
      </c>
      <c r="L72" s="156">
        <v>1</v>
      </c>
      <c r="M72" s="158">
        <v>5.5000000000000002E-5</v>
      </c>
      <c r="N72" s="156" t="s">
        <v>258</v>
      </c>
      <c r="O72" s="156" t="s">
        <v>259</v>
      </c>
      <c r="P72" s="156" t="s">
        <v>304</v>
      </c>
      <c r="Q72" s="156" t="s">
        <v>261</v>
      </c>
      <c r="S72" s="156">
        <v>3.1</v>
      </c>
      <c r="T72" s="156" t="s">
        <v>305</v>
      </c>
      <c r="U72" s="156" t="s">
        <v>306</v>
      </c>
      <c r="V72" s="156" t="s">
        <v>299</v>
      </c>
      <c r="W72" s="156">
        <v>0</v>
      </c>
      <c r="X72" s="157">
        <v>36617</v>
      </c>
      <c r="Z72" s="156">
        <v>0</v>
      </c>
    </row>
    <row r="73" spans="1:26" s="156" customFormat="1" x14ac:dyDescent="0.25">
      <c r="A73" s="156" t="s">
        <v>250</v>
      </c>
      <c r="B73" s="156" t="s">
        <v>251</v>
      </c>
      <c r="C73" s="156" t="s">
        <v>252</v>
      </c>
      <c r="D73" s="156" t="s">
        <v>293</v>
      </c>
      <c r="E73" s="156">
        <v>71432</v>
      </c>
      <c r="F73" s="156" t="s">
        <v>307</v>
      </c>
      <c r="G73" s="156" t="s">
        <v>308</v>
      </c>
      <c r="H73" s="156">
        <v>98</v>
      </c>
      <c r="I73" s="156">
        <v>21</v>
      </c>
      <c r="J73" s="156">
        <v>142</v>
      </c>
      <c r="K73" s="156" t="s">
        <v>309</v>
      </c>
      <c r="L73" s="156">
        <v>1</v>
      </c>
      <c r="M73" s="158">
        <v>9.1299999999999997E-5</v>
      </c>
      <c r="N73" s="156" t="s">
        <v>258</v>
      </c>
      <c r="O73" s="156" t="s">
        <v>259</v>
      </c>
      <c r="P73" s="156" t="s">
        <v>260</v>
      </c>
      <c r="Q73" s="156" t="s">
        <v>261</v>
      </c>
      <c r="T73" s="156" t="s">
        <v>310</v>
      </c>
      <c r="U73" s="156" t="s">
        <v>311</v>
      </c>
      <c r="V73" s="156" t="s">
        <v>264</v>
      </c>
      <c r="W73" s="156">
        <v>0</v>
      </c>
      <c r="Z73" s="156">
        <v>0</v>
      </c>
    </row>
    <row r="74" spans="1:26" s="156" customFormat="1" x14ac:dyDescent="0.25">
      <c r="A74" s="156" t="s">
        <v>250</v>
      </c>
      <c r="B74" s="156" t="s">
        <v>251</v>
      </c>
      <c r="C74" s="156" t="s">
        <v>252</v>
      </c>
      <c r="D74" s="156" t="s">
        <v>253</v>
      </c>
      <c r="E74" s="156">
        <v>71432</v>
      </c>
      <c r="F74" s="156" t="s">
        <v>307</v>
      </c>
      <c r="G74" s="156" t="s">
        <v>308</v>
      </c>
      <c r="H74" s="156">
        <v>98</v>
      </c>
      <c r="I74" s="156">
        <v>0</v>
      </c>
      <c r="J74" s="156">
        <v>129</v>
      </c>
      <c r="K74" s="156" t="s">
        <v>256</v>
      </c>
      <c r="L74" s="156">
        <v>1</v>
      </c>
      <c r="M74" s="158">
        <v>0.129</v>
      </c>
      <c r="N74" s="156" t="s">
        <v>258</v>
      </c>
      <c r="O74" s="156" t="s">
        <v>268</v>
      </c>
      <c r="P74" s="156" t="s">
        <v>252</v>
      </c>
      <c r="Q74" s="156" t="s">
        <v>269</v>
      </c>
      <c r="T74" s="156" t="s">
        <v>274</v>
      </c>
      <c r="U74" s="156" t="s">
        <v>275</v>
      </c>
      <c r="V74" s="156" t="s">
        <v>264</v>
      </c>
      <c r="W74" s="156">
        <v>0</v>
      </c>
      <c r="Z74" s="156">
        <v>0</v>
      </c>
    </row>
    <row r="75" spans="1:26" s="156" customFormat="1" x14ac:dyDescent="0.25">
      <c r="A75" s="156" t="s">
        <v>250</v>
      </c>
      <c r="B75" s="156" t="s">
        <v>377</v>
      </c>
      <c r="C75" s="156" t="s">
        <v>252</v>
      </c>
      <c r="D75" s="156" t="s">
        <v>293</v>
      </c>
      <c r="E75" s="156">
        <v>71432</v>
      </c>
      <c r="F75" s="156" t="s">
        <v>307</v>
      </c>
      <c r="G75" s="156" t="s">
        <v>308</v>
      </c>
      <c r="H75" s="156">
        <v>98</v>
      </c>
      <c r="I75" s="156">
        <v>0</v>
      </c>
      <c r="J75" s="156">
        <v>129</v>
      </c>
      <c r="K75" s="156" t="s">
        <v>256</v>
      </c>
      <c r="L75" s="156">
        <v>1</v>
      </c>
      <c r="M75" s="158">
        <v>5.5000000000000002E-5</v>
      </c>
      <c r="N75" s="156" t="s">
        <v>258</v>
      </c>
      <c r="O75" s="156" t="s">
        <v>259</v>
      </c>
      <c r="P75" s="156" t="s">
        <v>304</v>
      </c>
      <c r="Q75" s="156" t="s">
        <v>261</v>
      </c>
      <c r="S75" s="156">
        <v>3.1</v>
      </c>
      <c r="T75" s="156" t="s">
        <v>305</v>
      </c>
      <c r="U75" s="156" t="s">
        <v>306</v>
      </c>
      <c r="V75" s="156" t="s">
        <v>299</v>
      </c>
      <c r="W75" s="156">
        <v>0</v>
      </c>
      <c r="X75" s="157">
        <v>36617</v>
      </c>
      <c r="Z75" s="156">
        <v>0</v>
      </c>
    </row>
    <row r="76" spans="1:26" s="156" customFormat="1" x14ac:dyDescent="0.25">
      <c r="A76" s="156" t="s">
        <v>250</v>
      </c>
      <c r="B76" s="156" t="s">
        <v>377</v>
      </c>
      <c r="C76" s="156" t="s">
        <v>252</v>
      </c>
      <c r="D76" s="156" t="s">
        <v>253</v>
      </c>
      <c r="E76" s="156">
        <v>71432</v>
      </c>
      <c r="F76" s="156" t="s">
        <v>307</v>
      </c>
      <c r="G76" s="156" t="s">
        <v>308</v>
      </c>
      <c r="H76" s="156">
        <v>98</v>
      </c>
      <c r="I76" s="156">
        <v>0</v>
      </c>
      <c r="J76" s="156">
        <v>129</v>
      </c>
      <c r="K76" s="156" t="s">
        <v>256</v>
      </c>
      <c r="L76" s="156">
        <v>1</v>
      </c>
      <c r="M76" s="158">
        <v>9.3300000000000002E-4</v>
      </c>
      <c r="N76" s="156" t="s">
        <v>258</v>
      </c>
      <c r="O76" s="156" t="s">
        <v>259</v>
      </c>
      <c r="P76" s="156" t="s">
        <v>260</v>
      </c>
      <c r="Q76" s="156" t="s">
        <v>261</v>
      </c>
      <c r="S76" s="156">
        <v>3.3</v>
      </c>
      <c r="U76" s="156" t="s">
        <v>387</v>
      </c>
      <c r="V76" s="156" t="s">
        <v>366</v>
      </c>
      <c r="W76" s="156">
        <v>0</v>
      </c>
      <c r="Z76" s="156">
        <v>0</v>
      </c>
    </row>
    <row r="77" spans="1:26" s="156" customFormat="1" x14ac:dyDescent="0.25">
      <c r="A77" s="156" t="s">
        <v>250</v>
      </c>
      <c r="B77" s="156" t="s">
        <v>377</v>
      </c>
      <c r="C77" s="156" t="s">
        <v>252</v>
      </c>
      <c r="D77" s="156" t="s">
        <v>428</v>
      </c>
      <c r="E77" s="156">
        <v>71432</v>
      </c>
      <c r="F77" s="156" t="s">
        <v>307</v>
      </c>
      <c r="G77" s="156" t="s">
        <v>308</v>
      </c>
      <c r="H77" s="156">
        <v>98</v>
      </c>
      <c r="I77" s="156">
        <v>0</v>
      </c>
      <c r="J77" s="156">
        <v>129</v>
      </c>
      <c r="K77" s="156" t="s">
        <v>256</v>
      </c>
      <c r="L77" s="156">
        <v>1</v>
      </c>
      <c r="M77" s="158">
        <v>5.5000000000000002E-5</v>
      </c>
      <c r="N77" s="156" t="s">
        <v>258</v>
      </c>
      <c r="O77" s="156" t="s">
        <v>259</v>
      </c>
      <c r="P77" s="156" t="s">
        <v>304</v>
      </c>
      <c r="Q77" s="156" t="s">
        <v>261</v>
      </c>
      <c r="S77" s="156">
        <v>3.1</v>
      </c>
      <c r="T77" s="156" t="s">
        <v>305</v>
      </c>
      <c r="U77" s="156" t="s">
        <v>306</v>
      </c>
      <c r="V77" s="156" t="s">
        <v>299</v>
      </c>
      <c r="W77" s="156">
        <v>0</v>
      </c>
      <c r="X77" s="157">
        <v>36617</v>
      </c>
      <c r="Z77" s="156">
        <v>0</v>
      </c>
    </row>
    <row r="78" spans="1:26" s="156" customFormat="1" x14ac:dyDescent="0.25">
      <c r="A78" s="156" t="s">
        <v>250</v>
      </c>
      <c r="B78" s="156" t="s">
        <v>377</v>
      </c>
      <c r="C78" s="156" t="s">
        <v>252</v>
      </c>
      <c r="D78" s="156" t="s">
        <v>429</v>
      </c>
      <c r="E78" s="156">
        <v>71432</v>
      </c>
      <c r="F78" s="156" t="s">
        <v>307</v>
      </c>
      <c r="G78" s="156" t="s">
        <v>308</v>
      </c>
      <c r="H78" s="156">
        <v>98</v>
      </c>
      <c r="I78" s="156">
        <v>0</v>
      </c>
      <c r="J78" s="156">
        <v>129</v>
      </c>
      <c r="K78" s="156" t="s">
        <v>256</v>
      </c>
      <c r="L78" s="156">
        <v>1</v>
      </c>
      <c r="M78" s="158">
        <v>5.3600000000000002E-4</v>
      </c>
      <c r="N78" s="156" t="s">
        <v>258</v>
      </c>
      <c r="O78" s="156" t="s">
        <v>259</v>
      </c>
      <c r="P78" s="156" t="s">
        <v>260</v>
      </c>
      <c r="Q78" s="156" t="s">
        <v>261</v>
      </c>
      <c r="U78" s="156" t="s">
        <v>430</v>
      </c>
      <c r="V78" s="156" t="s">
        <v>264</v>
      </c>
      <c r="W78" s="156">
        <v>0</v>
      </c>
      <c r="Z78" s="156">
        <v>0</v>
      </c>
    </row>
    <row r="79" spans="1:26" s="156" customFormat="1" x14ac:dyDescent="0.25">
      <c r="A79" s="156" t="s">
        <v>250</v>
      </c>
      <c r="B79" s="156" t="s">
        <v>433</v>
      </c>
      <c r="C79" s="156" t="s">
        <v>252</v>
      </c>
      <c r="D79" s="156" t="s">
        <v>253</v>
      </c>
      <c r="E79" s="156">
        <v>71432</v>
      </c>
      <c r="F79" s="156" t="s">
        <v>307</v>
      </c>
      <c r="G79" s="156" t="s">
        <v>308</v>
      </c>
      <c r="H79" s="156">
        <v>98</v>
      </c>
      <c r="I79" s="156">
        <v>0</v>
      </c>
      <c r="J79" s="156">
        <v>129</v>
      </c>
      <c r="K79" s="156" t="s">
        <v>256</v>
      </c>
      <c r="L79" s="156">
        <v>1</v>
      </c>
      <c r="M79" s="158">
        <v>9.3300000000000002E-4</v>
      </c>
      <c r="N79" s="156" t="s">
        <v>258</v>
      </c>
      <c r="O79" s="156" t="s">
        <v>259</v>
      </c>
      <c r="P79" s="156" t="s">
        <v>260</v>
      </c>
      <c r="Q79" s="156" t="s">
        <v>261</v>
      </c>
      <c r="S79" s="156">
        <v>3.3</v>
      </c>
      <c r="U79" s="156" t="s">
        <v>387</v>
      </c>
      <c r="V79" s="156" t="s">
        <v>366</v>
      </c>
      <c r="W79" s="156">
        <v>0</v>
      </c>
      <c r="Z79" s="156">
        <v>0</v>
      </c>
    </row>
    <row r="80" spans="1:26" s="156" customFormat="1" x14ac:dyDescent="0.25">
      <c r="A80" s="156" t="s">
        <v>250</v>
      </c>
      <c r="B80" s="156" t="s">
        <v>433</v>
      </c>
      <c r="C80" s="156" t="s">
        <v>252</v>
      </c>
      <c r="D80" s="156" t="s">
        <v>293</v>
      </c>
      <c r="E80" s="156">
        <v>71432</v>
      </c>
      <c r="F80" s="156" t="s">
        <v>307</v>
      </c>
      <c r="G80" s="156" t="s">
        <v>308</v>
      </c>
      <c r="H80" s="156">
        <v>98</v>
      </c>
      <c r="I80" s="156">
        <v>0</v>
      </c>
      <c r="J80" s="156">
        <v>129</v>
      </c>
      <c r="K80" s="156" t="s">
        <v>256</v>
      </c>
      <c r="L80" s="156">
        <v>1</v>
      </c>
      <c r="M80" s="158">
        <v>5.5000000000000002E-5</v>
      </c>
      <c r="N80" s="156" t="s">
        <v>258</v>
      </c>
      <c r="O80" s="156" t="s">
        <v>259</v>
      </c>
      <c r="P80" s="156" t="s">
        <v>304</v>
      </c>
      <c r="Q80" s="156" t="s">
        <v>261</v>
      </c>
      <c r="S80" s="156">
        <v>3.1</v>
      </c>
      <c r="T80" s="156" t="s">
        <v>305</v>
      </c>
      <c r="U80" s="156" t="s">
        <v>306</v>
      </c>
      <c r="V80" s="156" t="s">
        <v>299</v>
      </c>
      <c r="W80" s="156">
        <v>0</v>
      </c>
      <c r="X80" s="157">
        <v>36617</v>
      </c>
      <c r="Z80" s="156">
        <v>0</v>
      </c>
    </row>
    <row r="81" spans="1:26" s="156" customFormat="1" x14ac:dyDescent="0.25">
      <c r="A81" s="156" t="s">
        <v>250</v>
      </c>
      <c r="B81" s="156" t="s">
        <v>251</v>
      </c>
      <c r="C81" s="156" t="s">
        <v>252</v>
      </c>
      <c r="D81" s="156" t="s">
        <v>253</v>
      </c>
      <c r="E81" s="156">
        <v>56553</v>
      </c>
      <c r="F81" s="156" t="s">
        <v>367</v>
      </c>
      <c r="G81" s="156" t="s">
        <v>368</v>
      </c>
      <c r="H81" s="156">
        <v>102</v>
      </c>
      <c r="I81" s="156">
        <v>0</v>
      </c>
      <c r="J81" s="156">
        <v>129</v>
      </c>
      <c r="K81" s="156" t="s">
        <v>256</v>
      </c>
      <c r="L81" s="156">
        <v>1</v>
      </c>
      <c r="M81" s="158">
        <v>1.5200000000000001E-6</v>
      </c>
      <c r="N81" s="156" t="s">
        <v>258</v>
      </c>
      <c r="O81" s="156" t="s">
        <v>268</v>
      </c>
      <c r="P81" s="156" t="s">
        <v>252</v>
      </c>
      <c r="Q81" s="156" t="s">
        <v>269</v>
      </c>
      <c r="T81" s="156" t="s">
        <v>274</v>
      </c>
      <c r="U81" s="156" t="s">
        <v>275</v>
      </c>
      <c r="V81" s="156" t="s">
        <v>264</v>
      </c>
      <c r="W81" s="156">
        <v>0</v>
      </c>
      <c r="Z81" s="156">
        <v>0</v>
      </c>
    </row>
    <row r="82" spans="1:26" s="156" customFormat="1" x14ac:dyDescent="0.25">
      <c r="A82" s="156" t="s">
        <v>250</v>
      </c>
      <c r="B82" s="156" t="s">
        <v>377</v>
      </c>
      <c r="C82" s="156" t="s">
        <v>252</v>
      </c>
      <c r="D82" s="156" t="s">
        <v>253</v>
      </c>
      <c r="E82" s="156">
        <v>56553</v>
      </c>
      <c r="F82" s="156" t="s">
        <v>367</v>
      </c>
      <c r="G82" s="156" t="s">
        <v>368</v>
      </c>
      <c r="H82" s="156">
        <v>102</v>
      </c>
      <c r="I82" s="156">
        <v>0</v>
      </c>
      <c r="J82" s="156">
        <v>129</v>
      </c>
      <c r="K82" s="156" t="s">
        <v>256</v>
      </c>
      <c r="L82" s="156">
        <v>1</v>
      </c>
      <c r="M82" s="158">
        <v>1.68E-6</v>
      </c>
      <c r="N82" s="156" t="s">
        <v>258</v>
      </c>
      <c r="O82" s="156" t="s">
        <v>259</v>
      </c>
      <c r="P82" s="156" t="s">
        <v>260</v>
      </c>
      <c r="Q82" s="156" t="s">
        <v>261</v>
      </c>
      <c r="S82" s="156">
        <v>3.3</v>
      </c>
      <c r="U82" s="156" t="s">
        <v>387</v>
      </c>
      <c r="V82" s="156" t="s">
        <v>366</v>
      </c>
      <c r="W82" s="156">
        <v>0</v>
      </c>
      <c r="Z82" s="156">
        <v>0</v>
      </c>
    </row>
    <row r="83" spans="1:26" s="156" customFormat="1" x14ac:dyDescent="0.25">
      <c r="A83" s="156" t="s">
        <v>250</v>
      </c>
      <c r="B83" s="156" t="s">
        <v>377</v>
      </c>
      <c r="C83" s="156" t="s">
        <v>252</v>
      </c>
      <c r="D83" s="156" t="s">
        <v>429</v>
      </c>
      <c r="E83" s="156">
        <v>56553</v>
      </c>
      <c r="F83" s="156" t="s">
        <v>367</v>
      </c>
      <c r="G83" s="156" t="s">
        <v>368</v>
      </c>
      <c r="H83" s="156">
        <v>102</v>
      </c>
      <c r="I83" s="156">
        <v>0</v>
      </c>
      <c r="J83" s="156">
        <v>129</v>
      </c>
      <c r="K83" s="156" t="s">
        <v>256</v>
      </c>
      <c r="L83" s="156">
        <v>1</v>
      </c>
      <c r="M83" s="158">
        <v>2.6900000000000001E-6</v>
      </c>
      <c r="N83" s="156" t="s">
        <v>258</v>
      </c>
      <c r="O83" s="156" t="s">
        <v>259</v>
      </c>
      <c r="P83" s="156" t="s">
        <v>260</v>
      </c>
      <c r="Q83" s="156" t="s">
        <v>261</v>
      </c>
      <c r="U83" s="156" t="s">
        <v>430</v>
      </c>
      <c r="V83" s="156" t="s">
        <v>264</v>
      </c>
      <c r="W83" s="156">
        <v>0</v>
      </c>
      <c r="Z83" s="156">
        <v>0</v>
      </c>
    </row>
    <row r="84" spans="1:26" s="156" customFormat="1" x14ac:dyDescent="0.25">
      <c r="A84" s="156" t="s">
        <v>250</v>
      </c>
      <c r="B84" s="156" t="s">
        <v>433</v>
      </c>
      <c r="C84" s="156" t="s">
        <v>252</v>
      </c>
      <c r="D84" s="156" t="s">
        <v>253</v>
      </c>
      <c r="E84" s="156">
        <v>56553</v>
      </c>
      <c r="F84" s="156" t="s">
        <v>367</v>
      </c>
      <c r="G84" s="156" t="s">
        <v>368</v>
      </c>
      <c r="H84" s="156">
        <v>102</v>
      </c>
      <c r="I84" s="156">
        <v>0</v>
      </c>
      <c r="J84" s="156">
        <v>129</v>
      </c>
      <c r="K84" s="156" t="s">
        <v>256</v>
      </c>
      <c r="L84" s="156">
        <v>1</v>
      </c>
      <c r="M84" s="158">
        <v>1.68E-6</v>
      </c>
      <c r="N84" s="156" t="s">
        <v>258</v>
      </c>
      <c r="O84" s="156" t="s">
        <v>259</v>
      </c>
      <c r="P84" s="156" t="s">
        <v>260</v>
      </c>
      <c r="Q84" s="156" t="s">
        <v>261</v>
      </c>
      <c r="S84" s="156">
        <v>3.3</v>
      </c>
      <c r="U84" s="156" t="s">
        <v>387</v>
      </c>
      <c r="V84" s="156" t="s">
        <v>366</v>
      </c>
      <c r="W84" s="156">
        <v>0</v>
      </c>
      <c r="Z84" s="156">
        <v>0</v>
      </c>
    </row>
    <row r="85" spans="1:26" s="156" customFormat="1" x14ac:dyDescent="0.25">
      <c r="A85" s="156" t="s">
        <v>250</v>
      </c>
      <c r="B85" s="156" t="s">
        <v>251</v>
      </c>
      <c r="C85" s="156" t="s">
        <v>252</v>
      </c>
      <c r="D85" s="156" t="s">
        <v>253</v>
      </c>
      <c r="E85" s="156">
        <v>50328</v>
      </c>
      <c r="F85" s="156" t="s">
        <v>254</v>
      </c>
      <c r="G85" s="156" t="s">
        <v>255</v>
      </c>
      <c r="H85" s="156">
        <v>103</v>
      </c>
      <c r="I85" s="156">
        <v>0</v>
      </c>
      <c r="J85" s="156">
        <v>129</v>
      </c>
      <c r="K85" s="156" t="s">
        <v>256</v>
      </c>
      <c r="L85" s="156">
        <v>1</v>
      </c>
      <c r="M85" s="156" t="s">
        <v>257</v>
      </c>
      <c r="N85" s="156" t="s">
        <v>258</v>
      </c>
      <c r="O85" s="156" t="s">
        <v>259</v>
      </c>
      <c r="P85" s="156" t="s">
        <v>260</v>
      </c>
      <c r="Q85" s="156" t="s">
        <v>261</v>
      </c>
      <c r="T85" s="156" t="s">
        <v>262</v>
      </c>
      <c r="U85" s="156" t="s">
        <v>263</v>
      </c>
      <c r="V85" s="156" t="s">
        <v>264</v>
      </c>
      <c r="W85" s="156">
        <v>0</v>
      </c>
      <c r="Z85" s="156">
        <v>0</v>
      </c>
    </row>
    <row r="86" spans="1:26" s="156" customFormat="1" x14ac:dyDescent="0.25">
      <c r="A86" s="156" t="s">
        <v>250</v>
      </c>
      <c r="B86" s="156" t="s">
        <v>377</v>
      </c>
      <c r="C86" s="156" t="s">
        <v>252</v>
      </c>
      <c r="D86" s="156" t="s">
        <v>293</v>
      </c>
      <c r="E86" s="156">
        <v>50328</v>
      </c>
      <c r="F86" s="156" t="s">
        <v>254</v>
      </c>
      <c r="G86" s="156" t="s">
        <v>255</v>
      </c>
      <c r="H86" s="156">
        <v>103</v>
      </c>
      <c r="I86" s="156">
        <v>0</v>
      </c>
      <c r="J86" s="156">
        <v>129</v>
      </c>
      <c r="K86" s="156" t="s">
        <v>256</v>
      </c>
      <c r="L86" s="156">
        <v>1</v>
      </c>
      <c r="M86" s="158">
        <v>0.03</v>
      </c>
      <c r="N86" s="156" t="s">
        <v>378</v>
      </c>
      <c r="O86" s="156" t="s">
        <v>379</v>
      </c>
      <c r="P86" s="156" t="s">
        <v>380</v>
      </c>
      <c r="Q86" s="156" t="s">
        <v>269</v>
      </c>
      <c r="T86" s="156" t="s">
        <v>381</v>
      </c>
      <c r="U86" s="156" t="s">
        <v>382</v>
      </c>
      <c r="V86" s="156" t="s">
        <v>264</v>
      </c>
      <c r="W86" s="156">
        <v>0</v>
      </c>
      <c r="Z86" s="156">
        <v>0</v>
      </c>
    </row>
    <row r="87" spans="1:26" s="156" customFormat="1" x14ac:dyDescent="0.25">
      <c r="A87" s="156" t="s">
        <v>250</v>
      </c>
      <c r="B87" s="156" t="s">
        <v>377</v>
      </c>
      <c r="C87" s="156" t="s">
        <v>252</v>
      </c>
      <c r="D87" s="156" t="s">
        <v>253</v>
      </c>
      <c r="E87" s="156">
        <v>50328</v>
      </c>
      <c r="F87" s="156" t="s">
        <v>254</v>
      </c>
      <c r="G87" s="156" t="s">
        <v>255</v>
      </c>
      <c r="H87" s="156">
        <v>103</v>
      </c>
      <c r="I87" s="156">
        <v>0</v>
      </c>
      <c r="J87" s="156">
        <v>129</v>
      </c>
      <c r="K87" s="156" t="s">
        <v>256</v>
      </c>
      <c r="L87" s="156">
        <v>1</v>
      </c>
      <c r="M87" s="156" t="s">
        <v>399</v>
      </c>
      <c r="N87" s="156" t="s">
        <v>258</v>
      </c>
      <c r="O87" s="156" t="s">
        <v>259</v>
      </c>
      <c r="P87" s="156" t="s">
        <v>260</v>
      </c>
      <c r="Q87" s="156" t="s">
        <v>261</v>
      </c>
      <c r="S87" s="156">
        <v>3.3</v>
      </c>
      <c r="U87" s="156" t="s">
        <v>387</v>
      </c>
      <c r="V87" s="156" t="s">
        <v>366</v>
      </c>
      <c r="W87" s="156">
        <v>0</v>
      </c>
      <c r="Z87" s="156">
        <v>0</v>
      </c>
    </row>
    <row r="88" spans="1:26" s="156" customFormat="1" x14ac:dyDescent="0.25">
      <c r="A88" s="156" t="s">
        <v>250</v>
      </c>
      <c r="B88" s="156" t="s">
        <v>377</v>
      </c>
      <c r="C88" s="156" t="s">
        <v>252</v>
      </c>
      <c r="D88" s="156" t="s">
        <v>429</v>
      </c>
      <c r="E88" s="156">
        <v>50328</v>
      </c>
      <c r="F88" s="156" t="s">
        <v>254</v>
      </c>
      <c r="G88" s="156" t="s">
        <v>255</v>
      </c>
      <c r="H88" s="156">
        <v>103</v>
      </c>
      <c r="I88" s="156">
        <v>0</v>
      </c>
      <c r="J88" s="156">
        <v>129</v>
      </c>
      <c r="K88" s="156" t="s">
        <v>256</v>
      </c>
      <c r="L88" s="156">
        <v>1</v>
      </c>
      <c r="M88" s="158">
        <v>1.03E-8</v>
      </c>
      <c r="N88" s="156" t="s">
        <v>258</v>
      </c>
      <c r="O88" s="156" t="s">
        <v>259</v>
      </c>
      <c r="P88" s="156" t="s">
        <v>260</v>
      </c>
      <c r="Q88" s="156" t="s">
        <v>261</v>
      </c>
      <c r="U88" s="156" t="s">
        <v>430</v>
      </c>
      <c r="V88" s="156" t="s">
        <v>264</v>
      </c>
      <c r="W88" s="156">
        <v>0</v>
      </c>
      <c r="Z88" s="156">
        <v>0</v>
      </c>
    </row>
    <row r="89" spans="1:26" s="156" customFormat="1" x14ac:dyDescent="0.25">
      <c r="A89" s="156" t="s">
        <v>250</v>
      </c>
      <c r="B89" s="156" t="s">
        <v>433</v>
      </c>
      <c r="C89" s="156" t="s">
        <v>252</v>
      </c>
      <c r="D89" s="156" t="s">
        <v>253</v>
      </c>
      <c r="E89" s="156">
        <v>50328</v>
      </c>
      <c r="F89" s="156" t="s">
        <v>254</v>
      </c>
      <c r="G89" s="156" t="s">
        <v>255</v>
      </c>
      <c r="H89" s="156">
        <v>103</v>
      </c>
      <c r="I89" s="156">
        <v>0</v>
      </c>
      <c r="J89" s="156">
        <v>129</v>
      </c>
      <c r="K89" s="156" t="s">
        <v>256</v>
      </c>
      <c r="L89" s="156">
        <v>1</v>
      </c>
      <c r="M89" s="156" t="s">
        <v>399</v>
      </c>
      <c r="N89" s="156" t="s">
        <v>258</v>
      </c>
      <c r="O89" s="156" t="s">
        <v>259</v>
      </c>
      <c r="P89" s="156" t="s">
        <v>260</v>
      </c>
      <c r="Q89" s="156" t="s">
        <v>261</v>
      </c>
      <c r="S89" s="156">
        <v>3.3</v>
      </c>
      <c r="U89" s="156" t="s">
        <v>387</v>
      </c>
      <c r="V89" s="156" t="s">
        <v>366</v>
      </c>
      <c r="W89" s="156">
        <v>0</v>
      </c>
      <c r="Z89" s="156">
        <v>0</v>
      </c>
    </row>
    <row r="90" spans="1:26" s="156" customFormat="1" x14ac:dyDescent="0.25">
      <c r="A90" s="156" t="s">
        <v>250</v>
      </c>
      <c r="B90" s="156" t="s">
        <v>377</v>
      </c>
      <c r="C90" s="156" t="s">
        <v>252</v>
      </c>
      <c r="D90" s="156" t="s">
        <v>253</v>
      </c>
      <c r="E90" s="156">
        <v>205992</v>
      </c>
      <c r="F90" s="156" t="s">
        <v>400</v>
      </c>
      <c r="G90" s="156" t="s">
        <v>401</v>
      </c>
      <c r="H90" s="156">
        <v>104</v>
      </c>
      <c r="I90" s="156">
        <v>0</v>
      </c>
      <c r="J90" s="156">
        <v>129</v>
      </c>
      <c r="K90" s="156" t="s">
        <v>256</v>
      </c>
      <c r="L90" s="156">
        <v>1</v>
      </c>
      <c r="M90" s="156" t="s">
        <v>402</v>
      </c>
      <c r="N90" s="156" t="s">
        <v>258</v>
      </c>
      <c r="O90" s="156" t="s">
        <v>259</v>
      </c>
      <c r="P90" s="156" t="s">
        <v>260</v>
      </c>
      <c r="Q90" s="156" t="s">
        <v>261</v>
      </c>
      <c r="S90" s="156">
        <v>3.3</v>
      </c>
      <c r="U90" s="156" t="s">
        <v>387</v>
      </c>
      <c r="V90" s="156" t="s">
        <v>366</v>
      </c>
      <c r="W90" s="156">
        <v>0</v>
      </c>
      <c r="Z90" s="156">
        <v>0</v>
      </c>
    </row>
    <row r="91" spans="1:26" s="156" customFormat="1" x14ac:dyDescent="0.25">
      <c r="A91" s="156" t="s">
        <v>250</v>
      </c>
      <c r="B91" s="156" t="s">
        <v>433</v>
      </c>
      <c r="C91" s="156" t="s">
        <v>252</v>
      </c>
      <c r="D91" s="156" t="s">
        <v>253</v>
      </c>
      <c r="E91" s="156">
        <v>205992</v>
      </c>
      <c r="F91" s="156" t="s">
        <v>400</v>
      </c>
      <c r="G91" s="156" t="s">
        <v>401</v>
      </c>
      <c r="H91" s="156">
        <v>104</v>
      </c>
      <c r="I91" s="156">
        <v>0</v>
      </c>
      <c r="J91" s="156">
        <v>129</v>
      </c>
      <c r="K91" s="156" t="s">
        <v>256</v>
      </c>
      <c r="L91" s="156">
        <v>1</v>
      </c>
      <c r="M91" s="156" t="s">
        <v>402</v>
      </c>
      <c r="N91" s="156" t="s">
        <v>258</v>
      </c>
      <c r="O91" s="156" t="s">
        <v>259</v>
      </c>
      <c r="P91" s="156" t="s">
        <v>260</v>
      </c>
      <c r="Q91" s="156" t="s">
        <v>261</v>
      </c>
      <c r="S91" s="156">
        <v>3.3</v>
      </c>
      <c r="U91" s="156" t="s">
        <v>387</v>
      </c>
      <c r="V91" s="156" t="s">
        <v>366</v>
      </c>
      <c r="W91" s="156">
        <v>0</v>
      </c>
      <c r="Z91" s="156">
        <v>0</v>
      </c>
    </row>
    <row r="92" spans="1:26" s="156" customFormat="1" x14ac:dyDescent="0.25">
      <c r="A92" s="156" t="s">
        <v>250</v>
      </c>
      <c r="B92" s="156" t="s">
        <v>377</v>
      </c>
      <c r="C92" s="156" t="s">
        <v>252</v>
      </c>
      <c r="D92" s="156" t="s">
        <v>253</v>
      </c>
      <c r="E92" s="156">
        <v>191242</v>
      </c>
      <c r="F92" s="156" t="s">
        <v>403</v>
      </c>
      <c r="G92" s="156" t="s">
        <v>404</v>
      </c>
      <c r="H92" s="156">
        <v>106</v>
      </c>
      <c r="I92" s="156">
        <v>0</v>
      </c>
      <c r="J92" s="156">
        <v>129</v>
      </c>
      <c r="K92" s="156" t="s">
        <v>256</v>
      </c>
      <c r="L92" s="156">
        <v>1</v>
      </c>
      <c r="M92" s="156" t="s">
        <v>405</v>
      </c>
      <c r="N92" s="156" t="s">
        <v>258</v>
      </c>
      <c r="O92" s="156" t="s">
        <v>259</v>
      </c>
      <c r="P92" s="156" t="s">
        <v>260</v>
      </c>
      <c r="Q92" s="156" t="s">
        <v>261</v>
      </c>
      <c r="S92" s="156">
        <v>3.3</v>
      </c>
      <c r="U92" s="156" t="s">
        <v>387</v>
      </c>
      <c r="V92" s="156" t="s">
        <v>366</v>
      </c>
      <c r="W92" s="156">
        <v>0</v>
      </c>
      <c r="Z92" s="156">
        <v>0</v>
      </c>
    </row>
    <row r="93" spans="1:26" s="156" customFormat="1" x14ac:dyDescent="0.25">
      <c r="A93" s="156" t="s">
        <v>250</v>
      </c>
      <c r="B93" s="156" t="s">
        <v>433</v>
      </c>
      <c r="C93" s="156" t="s">
        <v>252</v>
      </c>
      <c r="D93" s="156" t="s">
        <v>253</v>
      </c>
      <c r="E93" s="156">
        <v>191242</v>
      </c>
      <c r="F93" s="156" t="s">
        <v>403</v>
      </c>
      <c r="G93" s="156" t="s">
        <v>404</v>
      </c>
      <c r="H93" s="156">
        <v>106</v>
      </c>
      <c r="I93" s="156">
        <v>0</v>
      </c>
      <c r="J93" s="156">
        <v>129</v>
      </c>
      <c r="K93" s="156" t="s">
        <v>256</v>
      </c>
      <c r="L93" s="156">
        <v>1</v>
      </c>
      <c r="M93" s="156" t="s">
        <v>405</v>
      </c>
      <c r="N93" s="156" t="s">
        <v>258</v>
      </c>
      <c r="O93" s="156" t="s">
        <v>259</v>
      </c>
      <c r="P93" s="156" t="s">
        <v>260</v>
      </c>
      <c r="Q93" s="156" t="s">
        <v>261</v>
      </c>
      <c r="S93" s="156">
        <v>3.3</v>
      </c>
      <c r="U93" s="156" t="s">
        <v>387</v>
      </c>
      <c r="V93" s="156" t="s">
        <v>366</v>
      </c>
      <c r="W93" s="156">
        <v>0</v>
      </c>
      <c r="Z93" s="156">
        <v>0</v>
      </c>
    </row>
    <row r="94" spans="1:26" s="156" customFormat="1" x14ac:dyDescent="0.25">
      <c r="A94" s="156" t="s">
        <v>250</v>
      </c>
      <c r="B94" s="156" t="s">
        <v>377</v>
      </c>
      <c r="C94" s="156" t="s">
        <v>252</v>
      </c>
      <c r="D94" s="156" t="s">
        <v>253</v>
      </c>
      <c r="E94" s="156">
        <v>207089</v>
      </c>
      <c r="F94" s="156" t="s">
        <v>406</v>
      </c>
      <c r="G94" s="156" t="s">
        <v>407</v>
      </c>
      <c r="H94" s="156">
        <v>107</v>
      </c>
      <c r="I94" s="156">
        <v>0</v>
      </c>
      <c r="J94" s="156">
        <v>129</v>
      </c>
      <c r="K94" s="156" t="s">
        <v>256</v>
      </c>
      <c r="L94" s="156">
        <v>1</v>
      </c>
      <c r="M94" s="156" t="s">
        <v>408</v>
      </c>
      <c r="N94" s="156" t="s">
        <v>258</v>
      </c>
      <c r="O94" s="156" t="s">
        <v>259</v>
      </c>
      <c r="P94" s="156" t="s">
        <v>260</v>
      </c>
      <c r="Q94" s="156" t="s">
        <v>261</v>
      </c>
      <c r="S94" s="156">
        <v>3.3</v>
      </c>
      <c r="U94" s="156" t="s">
        <v>387</v>
      </c>
      <c r="V94" s="156" t="s">
        <v>366</v>
      </c>
      <c r="W94" s="156">
        <v>0</v>
      </c>
      <c r="Z94" s="156">
        <v>0</v>
      </c>
    </row>
    <row r="95" spans="1:26" s="156" customFormat="1" x14ac:dyDescent="0.25">
      <c r="A95" s="156" t="s">
        <v>250</v>
      </c>
      <c r="B95" s="156" t="s">
        <v>433</v>
      </c>
      <c r="C95" s="156" t="s">
        <v>252</v>
      </c>
      <c r="D95" s="156" t="s">
        <v>253</v>
      </c>
      <c r="E95" s="156">
        <v>207089</v>
      </c>
      <c r="F95" s="156" t="s">
        <v>406</v>
      </c>
      <c r="G95" s="156" t="s">
        <v>407</v>
      </c>
      <c r="H95" s="156">
        <v>107</v>
      </c>
      <c r="I95" s="156">
        <v>0</v>
      </c>
      <c r="J95" s="156">
        <v>129</v>
      </c>
      <c r="K95" s="156" t="s">
        <v>256</v>
      </c>
      <c r="L95" s="156">
        <v>1</v>
      </c>
      <c r="M95" s="156" t="s">
        <v>408</v>
      </c>
      <c r="N95" s="156" t="s">
        <v>258</v>
      </c>
      <c r="O95" s="156" t="s">
        <v>259</v>
      </c>
      <c r="P95" s="156" t="s">
        <v>260</v>
      </c>
      <c r="Q95" s="156" t="s">
        <v>261</v>
      </c>
      <c r="S95" s="156">
        <v>3.3</v>
      </c>
      <c r="U95" s="156" t="s">
        <v>387</v>
      </c>
      <c r="V95" s="156" t="s">
        <v>366</v>
      </c>
      <c r="W95" s="156">
        <v>0</v>
      </c>
      <c r="Z95" s="156">
        <v>0</v>
      </c>
    </row>
    <row r="96" spans="1:26" s="156" customFormat="1" x14ac:dyDescent="0.25">
      <c r="A96" s="156" t="s">
        <v>250</v>
      </c>
      <c r="B96" s="156" t="s">
        <v>251</v>
      </c>
      <c r="C96" s="156" t="s">
        <v>252</v>
      </c>
      <c r="D96" s="156" t="s">
        <v>293</v>
      </c>
      <c r="E96" s="156">
        <v>7440417</v>
      </c>
      <c r="F96" s="156" t="s">
        <v>312</v>
      </c>
      <c r="G96" s="156" t="s">
        <v>313</v>
      </c>
      <c r="H96" s="156">
        <v>119</v>
      </c>
      <c r="I96" s="156">
        <v>0</v>
      </c>
      <c r="J96" s="156">
        <v>129</v>
      </c>
      <c r="K96" s="156" t="s">
        <v>256</v>
      </c>
      <c r="L96" s="156">
        <v>1</v>
      </c>
      <c r="M96" s="156" t="s">
        <v>314</v>
      </c>
      <c r="N96" s="156" t="s">
        <v>258</v>
      </c>
      <c r="O96" s="156" t="s">
        <v>259</v>
      </c>
      <c r="P96" s="156" t="s">
        <v>304</v>
      </c>
      <c r="Q96" s="156" t="s">
        <v>261</v>
      </c>
      <c r="S96" s="156">
        <v>3.1</v>
      </c>
      <c r="T96" s="156" t="s">
        <v>305</v>
      </c>
      <c r="U96" s="156" t="s">
        <v>306</v>
      </c>
      <c r="V96" s="156" t="s">
        <v>271</v>
      </c>
      <c r="W96" s="156">
        <v>0</v>
      </c>
      <c r="X96" s="157">
        <v>36617</v>
      </c>
      <c r="Z96" s="156">
        <v>0</v>
      </c>
    </row>
    <row r="97" spans="1:26" s="156" customFormat="1" x14ac:dyDescent="0.25">
      <c r="A97" s="156" t="s">
        <v>250</v>
      </c>
      <c r="B97" s="156" t="s">
        <v>377</v>
      </c>
      <c r="C97" s="156" t="s">
        <v>252</v>
      </c>
      <c r="D97" s="156" t="s">
        <v>293</v>
      </c>
      <c r="E97" s="156">
        <v>7440417</v>
      </c>
      <c r="F97" s="156" t="s">
        <v>312</v>
      </c>
      <c r="G97" s="156" t="s">
        <v>313</v>
      </c>
      <c r="H97" s="156">
        <v>119</v>
      </c>
      <c r="I97" s="156">
        <v>0</v>
      </c>
      <c r="J97" s="156">
        <v>129</v>
      </c>
      <c r="K97" s="156" t="s">
        <v>256</v>
      </c>
      <c r="L97" s="156">
        <v>1</v>
      </c>
      <c r="M97" s="156" t="s">
        <v>314</v>
      </c>
      <c r="N97" s="156" t="s">
        <v>258</v>
      </c>
      <c r="O97" s="156" t="s">
        <v>259</v>
      </c>
      <c r="P97" s="156" t="s">
        <v>304</v>
      </c>
      <c r="Q97" s="156" t="s">
        <v>261</v>
      </c>
      <c r="S97" s="156">
        <v>3.1</v>
      </c>
      <c r="T97" s="156" t="s">
        <v>305</v>
      </c>
      <c r="U97" s="156" t="s">
        <v>306</v>
      </c>
      <c r="V97" s="156" t="s">
        <v>271</v>
      </c>
      <c r="W97" s="156">
        <v>0</v>
      </c>
      <c r="X97" s="157">
        <v>36617</v>
      </c>
      <c r="Z97" s="156">
        <v>0</v>
      </c>
    </row>
    <row r="98" spans="1:26" s="156" customFormat="1" x14ac:dyDescent="0.25">
      <c r="A98" s="156" t="s">
        <v>250</v>
      </c>
      <c r="B98" s="156" t="s">
        <v>377</v>
      </c>
      <c r="C98" s="156" t="s">
        <v>252</v>
      </c>
      <c r="D98" s="156" t="s">
        <v>428</v>
      </c>
      <c r="E98" s="156">
        <v>7440417</v>
      </c>
      <c r="F98" s="156" t="s">
        <v>312</v>
      </c>
      <c r="G98" s="156" t="s">
        <v>313</v>
      </c>
      <c r="H98" s="156">
        <v>119</v>
      </c>
      <c r="I98" s="156">
        <v>0</v>
      </c>
      <c r="J98" s="156">
        <v>129</v>
      </c>
      <c r="K98" s="156" t="s">
        <v>256</v>
      </c>
      <c r="L98" s="156">
        <v>1</v>
      </c>
      <c r="M98" s="156" t="s">
        <v>314</v>
      </c>
      <c r="N98" s="156" t="s">
        <v>258</v>
      </c>
      <c r="O98" s="156" t="s">
        <v>259</v>
      </c>
      <c r="P98" s="156" t="s">
        <v>304</v>
      </c>
      <c r="Q98" s="156" t="s">
        <v>261</v>
      </c>
      <c r="S98" s="156">
        <v>3.1</v>
      </c>
      <c r="T98" s="156" t="s">
        <v>305</v>
      </c>
      <c r="U98" s="156" t="s">
        <v>306</v>
      </c>
      <c r="V98" s="156" t="s">
        <v>271</v>
      </c>
      <c r="W98" s="156">
        <v>0</v>
      </c>
      <c r="X98" s="157">
        <v>36617</v>
      </c>
      <c r="Z98" s="156">
        <v>0</v>
      </c>
    </row>
    <row r="99" spans="1:26" s="156" customFormat="1" x14ac:dyDescent="0.25">
      <c r="A99" s="156" t="s">
        <v>250</v>
      </c>
      <c r="B99" s="156" t="s">
        <v>433</v>
      </c>
      <c r="C99" s="156" t="s">
        <v>252</v>
      </c>
      <c r="D99" s="156" t="s">
        <v>293</v>
      </c>
      <c r="E99" s="156">
        <v>7440417</v>
      </c>
      <c r="F99" s="156" t="s">
        <v>312</v>
      </c>
      <c r="G99" s="156" t="s">
        <v>313</v>
      </c>
      <c r="H99" s="156">
        <v>119</v>
      </c>
      <c r="I99" s="156">
        <v>0</v>
      </c>
      <c r="J99" s="156">
        <v>129</v>
      </c>
      <c r="K99" s="156" t="s">
        <v>256</v>
      </c>
      <c r="L99" s="156">
        <v>1</v>
      </c>
      <c r="M99" s="156" t="s">
        <v>314</v>
      </c>
      <c r="N99" s="156" t="s">
        <v>258</v>
      </c>
      <c r="O99" s="156" t="s">
        <v>259</v>
      </c>
      <c r="P99" s="156" t="s">
        <v>304</v>
      </c>
      <c r="Q99" s="156" t="s">
        <v>261</v>
      </c>
      <c r="S99" s="156">
        <v>3.1</v>
      </c>
      <c r="T99" s="156" t="s">
        <v>305</v>
      </c>
      <c r="U99" s="156" t="s">
        <v>306</v>
      </c>
      <c r="V99" s="156" t="s">
        <v>271</v>
      </c>
      <c r="W99" s="156">
        <v>0</v>
      </c>
      <c r="X99" s="157">
        <v>36617</v>
      </c>
      <c r="Z99" s="156">
        <v>0</v>
      </c>
    </row>
    <row r="100" spans="1:26" s="156" customFormat="1" x14ac:dyDescent="0.25">
      <c r="A100" s="156" t="s">
        <v>250</v>
      </c>
      <c r="B100" s="156" t="s">
        <v>251</v>
      </c>
      <c r="C100" s="156" t="s">
        <v>252</v>
      </c>
      <c r="D100" s="156" t="s">
        <v>293</v>
      </c>
      <c r="E100" s="156">
        <v>7440439</v>
      </c>
      <c r="F100" s="156" t="s">
        <v>318</v>
      </c>
      <c r="G100" s="156" t="s">
        <v>319</v>
      </c>
      <c r="H100" s="156">
        <v>130</v>
      </c>
      <c r="I100" s="156">
        <v>0</v>
      </c>
      <c r="J100" s="156">
        <v>129</v>
      </c>
      <c r="K100" s="156" t="s">
        <v>256</v>
      </c>
      <c r="L100" s="156">
        <v>1</v>
      </c>
      <c r="M100" s="158">
        <v>4.7999999999999998E-6</v>
      </c>
      <c r="N100" s="156" t="s">
        <v>258</v>
      </c>
      <c r="O100" s="156" t="s">
        <v>259</v>
      </c>
      <c r="P100" s="156" t="s">
        <v>304</v>
      </c>
      <c r="Q100" s="156" t="s">
        <v>261</v>
      </c>
      <c r="S100" s="156">
        <v>3.1</v>
      </c>
      <c r="T100" s="156" t="s">
        <v>305</v>
      </c>
      <c r="U100" s="156" t="s">
        <v>306</v>
      </c>
      <c r="V100" s="156" t="s">
        <v>271</v>
      </c>
      <c r="W100" s="156">
        <v>0</v>
      </c>
      <c r="X100" s="157">
        <v>36617</v>
      </c>
      <c r="Z100" s="156">
        <v>0</v>
      </c>
    </row>
    <row r="101" spans="1:26" s="156" customFormat="1" x14ac:dyDescent="0.25">
      <c r="A101" s="156" t="s">
        <v>250</v>
      </c>
      <c r="B101" s="156" t="s">
        <v>377</v>
      </c>
      <c r="C101" s="156" t="s">
        <v>252</v>
      </c>
      <c r="D101" s="156" t="s">
        <v>293</v>
      </c>
      <c r="E101" s="156">
        <v>7440439</v>
      </c>
      <c r="F101" s="156" t="s">
        <v>318</v>
      </c>
      <c r="G101" s="156" t="s">
        <v>319</v>
      </c>
      <c r="H101" s="156">
        <v>130</v>
      </c>
      <c r="I101" s="156">
        <v>0</v>
      </c>
      <c r="J101" s="156">
        <v>129</v>
      </c>
      <c r="K101" s="156" t="s">
        <v>256</v>
      </c>
      <c r="L101" s="156">
        <v>1</v>
      </c>
      <c r="M101" s="158">
        <v>4.7999999999999998E-6</v>
      </c>
      <c r="N101" s="156" t="s">
        <v>258</v>
      </c>
      <c r="O101" s="156" t="s">
        <v>259</v>
      </c>
      <c r="P101" s="156" t="s">
        <v>304</v>
      </c>
      <c r="Q101" s="156" t="s">
        <v>261</v>
      </c>
      <c r="S101" s="156">
        <v>3.1</v>
      </c>
      <c r="T101" s="156" t="s">
        <v>305</v>
      </c>
      <c r="U101" s="156" t="s">
        <v>306</v>
      </c>
      <c r="V101" s="156" t="s">
        <v>271</v>
      </c>
      <c r="W101" s="156">
        <v>0</v>
      </c>
      <c r="X101" s="157">
        <v>36617</v>
      </c>
      <c r="Z101" s="156">
        <v>0</v>
      </c>
    </row>
    <row r="102" spans="1:26" s="156" customFormat="1" x14ac:dyDescent="0.25">
      <c r="A102" s="156" t="s">
        <v>250</v>
      </c>
      <c r="B102" s="156" t="s">
        <v>377</v>
      </c>
      <c r="C102" s="156" t="s">
        <v>252</v>
      </c>
      <c r="D102" s="156" t="s">
        <v>428</v>
      </c>
      <c r="E102" s="156">
        <v>7440439</v>
      </c>
      <c r="F102" s="156" t="s">
        <v>318</v>
      </c>
      <c r="G102" s="156" t="s">
        <v>319</v>
      </c>
      <c r="H102" s="156">
        <v>130</v>
      </c>
      <c r="I102" s="156">
        <v>0</v>
      </c>
      <c r="J102" s="156">
        <v>129</v>
      </c>
      <c r="K102" s="156" t="s">
        <v>256</v>
      </c>
      <c r="L102" s="156">
        <v>1</v>
      </c>
      <c r="M102" s="158">
        <v>4.7999999999999998E-6</v>
      </c>
      <c r="N102" s="156" t="s">
        <v>258</v>
      </c>
      <c r="O102" s="156" t="s">
        <v>259</v>
      </c>
      <c r="P102" s="156" t="s">
        <v>304</v>
      </c>
      <c r="Q102" s="156" t="s">
        <v>261</v>
      </c>
      <c r="S102" s="156">
        <v>3.1</v>
      </c>
      <c r="T102" s="156" t="s">
        <v>305</v>
      </c>
      <c r="U102" s="156" t="s">
        <v>306</v>
      </c>
      <c r="V102" s="156" t="s">
        <v>271</v>
      </c>
      <c r="W102" s="156">
        <v>0</v>
      </c>
      <c r="X102" s="157">
        <v>36617</v>
      </c>
      <c r="Z102" s="156">
        <v>0</v>
      </c>
    </row>
    <row r="103" spans="1:26" s="156" customFormat="1" x14ac:dyDescent="0.25">
      <c r="A103" s="156" t="s">
        <v>250</v>
      </c>
      <c r="B103" s="156" t="s">
        <v>433</v>
      </c>
      <c r="C103" s="156" t="s">
        <v>252</v>
      </c>
      <c r="D103" s="156" t="s">
        <v>293</v>
      </c>
      <c r="E103" s="156">
        <v>7440439</v>
      </c>
      <c r="F103" s="156" t="s">
        <v>318</v>
      </c>
      <c r="G103" s="156" t="s">
        <v>319</v>
      </c>
      <c r="H103" s="156">
        <v>130</v>
      </c>
      <c r="I103" s="156">
        <v>0</v>
      </c>
      <c r="J103" s="156">
        <v>129</v>
      </c>
      <c r="K103" s="156" t="s">
        <v>256</v>
      </c>
      <c r="L103" s="156">
        <v>1</v>
      </c>
      <c r="M103" s="158">
        <v>4.7999999999999998E-6</v>
      </c>
      <c r="N103" s="156" t="s">
        <v>258</v>
      </c>
      <c r="O103" s="156" t="s">
        <v>259</v>
      </c>
      <c r="P103" s="156" t="s">
        <v>304</v>
      </c>
      <c r="Q103" s="156" t="s">
        <v>261</v>
      </c>
      <c r="S103" s="156">
        <v>3.1</v>
      </c>
      <c r="T103" s="156" t="s">
        <v>305</v>
      </c>
      <c r="U103" s="156" t="s">
        <v>306</v>
      </c>
      <c r="V103" s="156" t="s">
        <v>271</v>
      </c>
      <c r="W103" s="156">
        <v>0</v>
      </c>
      <c r="X103" s="157">
        <v>36617</v>
      </c>
      <c r="Z103" s="156">
        <v>0</v>
      </c>
    </row>
    <row r="104" spans="1:26" s="156" customFormat="1" x14ac:dyDescent="0.25">
      <c r="A104" s="156" t="s">
        <v>250</v>
      </c>
      <c r="B104" s="156" t="s">
        <v>251</v>
      </c>
      <c r="C104" s="156" t="s">
        <v>252</v>
      </c>
      <c r="D104" s="156" t="s">
        <v>293</v>
      </c>
      <c r="E104" s="156" t="s">
        <v>320</v>
      </c>
      <c r="F104" s="156" t="s">
        <v>321</v>
      </c>
      <c r="G104" s="156" t="s">
        <v>322</v>
      </c>
      <c r="H104" s="156">
        <v>136</v>
      </c>
      <c r="I104" s="156">
        <v>0</v>
      </c>
      <c r="J104" s="156">
        <v>129</v>
      </c>
      <c r="K104" s="156" t="s">
        <v>256</v>
      </c>
      <c r="L104" s="156">
        <v>1</v>
      </c>
      <c r="M104" s="158">
        <v>157</v>
      </c>
      <c r="N104" s="156" t="s">
        <v>258</v>
      </c>
      <c r="O104" s="156" t="s">
        <v>259</v>
      </c>
      <c r="P104" s="156" t="s">
        <v>304</v>
      </c>
      <c r="Q104" s="156" t="s">
        <v>261</v>
      </c>
      <c r="S104" s="156">
        <v>3.1</v>
      </c>
      <c r="T104" s="156" t="s">
        <v>305</v>
      </c>
      <c r="U104" s="156" t="s">
        <v>306</v>
      </c>
      <c r="V104" s="156" t="s">
        <v>323</v>
      </c>
      <c r="W104" s="156">
        <v>0</v>
      </c>
      <c r="X104" s="157">
        <v>36617</v>
      </c>
      <c r="Z104" s="156">
        <v>0</v>
      </c>
    </row>
    <row r="105" spans="1:26" s="156" customFormat="1" x14ac:dyDescent="0.25">
      <c r="A105" s="156" t="s">
        <v>250</v>
      </c>
      <c r="B105" s="156" t="s">
        <v>377</v>
      </c>
      <c r="C105" s="156" t="s">
        <v>252</v>
      </c>
      <c r="D105" s="156" t="s">
        <v>293</v>
      </c>
      <c r="E105" s="156" t="s">
        <v>320</v>
      </c>
      <c r="F105" s="156" t="s">
        <v>321</v>
      </c>
      <c r="G105" s="156" t="s">
        <v>322</v>
      </c>
      <c r="H105" s="156">
        <v>136</v>
      </c>
      <c r="I105" s="156">
        <v>0</v>
      </c>
      <c r="J105" s="156">
        <v>129</v>
      </c>
      <c r="K105" s="156" t="s">
        <v>256</v>
      </c>
      <c r="L105" s="156">
        <v>1</v>
      </c>
      <c r="M105" s="158">
        <v>157</v>
      </c>
      <c r="N105" s="156" t="s">
        <v>258</v>
      </c>
      <c r="O105" s="156" t="s">
        <v>259</v>
      </c>
      <c r="P105" s="156" t="s">
        <v>304</v>
      </c>
      <c r="Q105" s="156" t="s">
        <v>261</v>
      </c>
      <c r="S105" s="156">
        <v>3.1</v>
      </c>
      <c r="T105" s="156" t="s">
        <v>305</v>
      </c>
      <c r="U105" s="156" t="s">
        <v>306</v>
      </c>
      <c r="V105" s="156" t="s">
        <v>323</v>
      </c>
      <c r="W105" s="156">
        <v>0</v>
      </c>
      <c r="X105" s="157">
        <v>36617</v>
      </c>
      <c r="Z105" s="156">
        <v>0</v>
      </c>
    </row>
    <row r="106" spans="1:26" s="156" customFormat="1" x14ac:dyDescent="0.25">
      <c r="A106" s="156" t="s">
        <v>250</v>
      </c>
      <c r="B106" s="156" t="s">
        <v>377</v>
      </c>
      <c r="C106" s="156" t="s">
        <v>252</v>
      </c>
      <c r="D106" s="156" t="s">
        <v>253</v>
      </c>
      <c r="E106" s="156" t="s">
        <v>320</v>
      </c>
      <c r="F106" s="156" t="s">
        <v>321</v>
      </c>
      <c r="G106" s="156" t="s">
        <v>322</v>
      </c>
      <c r="H106" s="156">
        <v>136</v>
      </c>
      <c r="I106" s="156">
        <v>0</v>
      </c>
      <c r="J106" s="156">
        <v>129</v>
      </c>
      <c r="K106" s="156" t="s">
        <v>256</v>
      </c>
      <c r="L106" s="156">
        <v>1</v>
      </c>
      <c r="M106" s="158">
        <v>22600</v>
      </c>
      <c r="N106" s="156" t="s">
        <v>258</v>
      </c>
      <c r="O106" s="156" t="s">
        <v>268</v>
      </c>
      <c r="P106" s="156" t="s">
        <v>252</v>
      </c>
      <c r="Q106" s="156" t="s">
        <v>269</v>
      </c>
      <c r="S106" s="156">
        <v>3.3</v>
      </c>
      <c r="T106" s="156" t="s">
        <v>410</v>
      </c>
      <c r="U106" s="156" t="s">
        <v>387</v>
      </c>
      <c r="V106" s="156" t="s">
        <v>292</v>
      </c>
      <c r="W106" s="156">
        <v>0</v>
      </c>
      <c r="Z106" s="156">
        <v>0</v>
      </c>
    </row>
    <row r="107" spans="1:26" s="156" customFormat="1" x14ac:dyDescent="0.25">
      <c r="A107" s="156" t="s">
        <v>250</v>
      </c>
      <c r="B107" s="156" t="s">
        <v>377</v>
      </c>
      <c r="C107" s="156" t="s">
        <v>252</v>
      </c>
      <c r="D107" s="156" t="s">
        <v>428</v>
      </c>
      <c r="E107" s="156" t="s">
        <v>320</v>
      </c>
      <c r="F107" s="156" t="s">
        <v>321</v>
      </c>
      <c r="G107" s="156" t="s">
        <v>322</v>
      </c>
      <c r="H107" s="156">
        <v>136</v>
      </c>
      <c r="I107" s="156">
        <v>0</v>
      </c>
      <c r="J107" s="156">
        <v>129</v>
      </c>
      <c r="K107" s="156" t="s">
        <v>256</v>
      </c>
      <c r="L107" s="156">
        <v>1</v>
      </c>
      <c r="M107" s="158">
        <v>157</v>
      </c>
      <c r="N107" s="156" t="s">
        <v>258</v>
      </c>
      <c r="O107" s="156" t="s">
        <v>259</v>
      </c>
      <c r="P107" s="156" t="s">
        <v>304</v>
      </c>
      <c r="Q107" s="156" t="s">
        <v>261</v>
      </c>
      <c r="S107" s="156">
        <v>3.1</v>
      </c>
      <c r="T107" s="156" t="s">
        <v>305</v>
      </c>
      <c r="U107" s="156" t="s">
        <v>306</v>
      </c>
      <c r="V107" s="156" t="s">
        <v>323</v>
      </c>
      <c r="W107" s="156">
        <v>0</v>
      </c>
      <c r="X107" s="157">
        <v>36617</v>
      </c>
      <c r="Z107" s="156">
        <v>0</v>
      </c>
    </row>
    <row r="108" spans="1:26" s="156" customFormat="1" x14ac:dyDescent="0.25">
      <c r="A108" s="156" t="s">
        <v>250</v>
      </c>
      <c r="B108" s="156" t="s">
        <v>433</v>
      </c>
      <c r="C108" s="156" t="s">
        <v>252</v>
      </c>
      <c r="D108" s="156" t="s">
        <v>253</v>
      </c>
      <c r="E108" s="156" t="s">
        <v>320</v>
      </c>
      <c r="F108" s="156" t="s">
        <v>321</v>
      </c>
      <c r="G108" s="156" t="s">
        <v>322</v>
      </c>
      <c r="H108" s="156">
        <v>136</v>
      </c>
      <c r="I108" s="156">
        <v>0</v>
      </c>
      <c r="J108" s="156">
        <v>129</v>
      </c>
      <c r="K108" s="156" t="s">
        <v>256</v>
      </c>
      <c r="L108" s="156">
        <v>1</v>
      </c>
      <c r="M108" s="158">
        <v>22600</v>
      </c>
      <c r="N108" s="156" t="s">
        <v>258</v>
      </c>
      <c r="O108" s="156" t="s">
        <v>268</v>
      </c>
      <c r="P108" s="156" t="s">
        <v>252</v>
      </c>
      <c r="Q108" s="156" t="s">
        <v>269</v>
      </c>
      <c r="S108" s="156">
        <v>3.3</v>
      </c>
      <c r="T108" s="156" t="s">
        <v>410</v>
      </c>
      <c r="U108" s="156" t="s">
        <v>387</v>
      </c>
      <c r="V108" s="156" t="s">
        <v>292</v>
      </c>
      <c r="W108" s="156">
        <v>0</v>
      </c>
      <c r="Z108" s="156">
        <v>0</v>
      </c>
    </row>
    <row r="109" spans="1:26" s="156" customFormat="1" x14ac:dyDescent="0.25">
      <c r="A109" s="156" t="s">
        <v>250</v>
      </c>
      <c r="B109" s="156" t="s">
        <v>433</v>
      </c>
      <c r="C109" s="156" t="s">
        <v>252</v>
      </c>
      <c r="D109" s="156" t="s">
        <v>293</v>
      </c>
      <c r="E109" s="156" t="s">
        <v>320</v>
      </c>
      <c r="F109" s="156" t="s">
        <v>321</v>
      </c>
      <c r="G109" s="156" t="s">
        <v>322</v>
      </c>
      <c r="H109" s="156">
        <v>136</v>
      </c>
      <c r="I109" s="156">
        <v>0</v>
      </c>
      <c r="J109" s="156">
        <v>129</v>
      </c>
      <c r="K109" s="156" t="s">
        <v>256</v>
      </c>
      <c r="L109" s="156">
        <v>1</v>
      </c>
      <c r="M109" s="158">
        <v>157</v>
      </c>
      <c r="N109" s="156" t="s">
        <v>258</v>
      </c>
      <c r="O109" s="156" t="s">
        <v>259</v>
      </c>
      <c r="P109" s="156" t="s">
        <v>304</v>
      </c>
      <c r="Q109" s="156" t="s">
        <v>261</v>
      </c>
      <c r="S109" s="156">
        <v>3.1</v>
      </c>
      <c r="T109" s="156" t="s">
        <v>305</v>
      </c>
      <c r="U109" s="156" t="s">
        <v>306</v>
      </c>
      <c r="V109" s="156" t="s">
        <v>323</v>
      </c>
      <c r="W109" s="156">
        <v>0</v>
      </c>
      <c r="X109" s="157">
        <v>36617</v>
      </c>
      <c r="Z109" s="156">
        <v>0</v>
      </c>
    </row>
    <row r="110" spans="1:26" s="156" customFormat="1" x14ac:dyDescent="0.25">
      <c r="A110" s="156" t="s">
        <v>250</v>
      </c>
      <c r="B110" s="156" t="s">
        <v>251</v>
      </c>
      <c r="C110" s="156" t="s">
        <v>252</v>
      </c>
      <c r="D110" s="156" t="s">
        <v>253</v>
      </c>
      <c r="E110" s="156" t="s">
        <v>265</v>
      </c>
      <c r="F110" s="156" t="s">
        <v>266</v>
      </c>
      <c r="G110" s="156" t="s">
        <v>267</v>
      </c>
      <c r="H110" s="156">
        <v>137</v>
      </c>
      <c r="I110" s="156">
        <v>0</v>
      </c>
      <c r="J110" s="156">
        <v>129</v>
      </c>
      <c r="K110" s="156" t="s">
        <v>256</v>
      </c>
      <c r="L110" s="156">
        <v>1</v>
      </c>
      <c r="M110" s="158">
        <v>130</v>
      </c>
      <c r="N110" s="156" t="s">
        <v>258</v>
      </c>
      <c r="O110" s="156" t="s">
        <v>268</v>
      </c>
      <c r="P110" s="156" t="s">
        <v>252</v>
      </c>
      <c r="Q110" s="156" t="s">
        <v>269</v>
      </c>
      <c r="S110" s="156">
        <v>3.3</v>
      </c>
      <c r="U110" s="156" t="s">
        <v>270</v>
      </c>
      <c r="V110" s="156" t="s">
        <v>271</v>
      </c>
      <c r="W110" s="156">
        <v>0</v>
      </c>
      <c r="Z110" s="156">
        <v>0</v>
      </c>
    </row>
    <row r="111" spans="1:26" s="156" customFormat="1" x14ac:dyDescent="0.25">
      <c r="A111" s="156" t="s">
        <v>250</v>
      </c>
      <c r="B111" s="156" t="s">
        <v>251</v>
      </c>
      <c r="C111" s="156" t="s">
        <v>252</v>
      </c>
      <c r="D111" s="156" t="s">
        <v>293</v>
      </c>
      <c r="E111" s="156" t="s">
        <v>265</v>
      </c>
      <c r="F111" s="156" t="s">
        <v>266</v>
      </c>
      <c r="G111" s="156" t="s">
        <v>267</v>
      </c>
      <c r="H111" s="156">
        <v>137</v>
      </c>
      <c r="I111" s="156">
        <v>0</v>
      </c>
      <c r="J111" s="156">
        <v>129</v>
      </c>
      <c r="K111" s="156" t="s">
        <v>256</v>
      </c>
      <c r="L111" s="156">
        <v>1</v>
      </c>
      <c r="M111" s="158">
        <v>3.3E-3</v>
      </c>
      <c r="N111" s="156" t="s">
        <v>258</v>
      </c>
      <c r="O111" s="156" t="s">
        <v>259</v>
      </c>
      <c r="P111" s="156" t="s">
        <v>304</v>
      </c>
      <c r="Q111" s="156" t="s">
        <v>261</v>
      </c>
      <c r="S111" s="156">
        <v>3.1</v>
      </c>
      <c r="T111" s="156" t="s">
        <v>305</v>
      </c>
      <c r="U111" s="156" t="s">
        <v>306</v>
      </c>
      <c r="V111" s="156" t="s">
        <v>299</v>
      </c>
      <c r="W111" s="156">
        <v>0</v>
      </c>
      <c r="X111" s="157">
        <v>36617</v>
      </c>
      <c r="Z111" s="156">
        <v>0</v>
      </c>
    </row>
    <row r="112" spans="1:26" s="156" customFormat="1" x14ac:dyDescent="0.25">
      <c r="A112" s="156" t="s">
        <v>250</v>
      </c>
      <c r="B112" s="156" t="s">
        <v>251</v>
      </c>
      <c r="C112" s="156" t="s">
        <v>252</v>
      </c>
      <c r="D112" s="156" t="s">
        <v>293</v>
      </c>
      <c r="E112" s="156" t="s">
        <v>265</v>
      </c>
      <c r="F112" s="156" t="s">
        <v>266</v>
      </c>
      <c r="G112" s="156" t="s">
        <v>267</v>
      </c>
      <c r="H112" s="156">
        <v>137</v>
      </c>
      <c r="I112" s="156">
        <v>28</v>
      </c>
      <c r="J112" s="156">
        <v>145</v>
      </c>
      <c r="K112" s="156" t="s">
        <v>324</v>
      </c>
      <c r="L112" s="156">
        <v>1</v>
      </c>
      <c r="M112" s="158">
        <v>7.5999999999999998E-2</v>
      </c>
      <c r="N112" s="156" t="s">
        <v>258</v>
      </c>
      <c r="O112" s="156" t="s">
        <v>259</v>
      </c>
      <c r="P112" s="156" t="s">
        <v>304</v>
      </c>
      <c r="Q112" s="156" t="s">
        <v>261</v>
      </c>
      <c r="S112" s="156">
        <v>3.1</v>
      </c>
      <c r="T112" s="156" t="s">
        <v>305</v>
      </c>
      <c r="U112" s="156" t="s">
        <v>306</v>
      </c>
      <c r="V112" s="156" t="s">
        <v>299</v>
      </c>
      <c r="W112" s="156">
        <v>0</v>
      </c>
      <c r="X112" s="157">
        <v>36617</v>
      </c>
      <c r="Z112" s="156">
        <v>0</v>
      </c>
    </row>
    <row r="113" spans="1:26" s="156" customFormat="1" x14ac:dyDescent="0.25">
      <c r="A113" s="156" t="s">
        <v>250</v>
      </c>
      <c r="B113" s="156" t="s">
        <v>377</v>
      </c>
      <c r="C113" s="156" t="s">
        <v>252</v>
      </c>
      <c r="D113" s="156" t="s">
        <v>293</v>
      </c>
      <c r="E113" s="156" t="s">
        <v>265</v>
      </c>
      <c r="F113" s="156" t="s">
        <v>266</v>
      </c>
      <c r="G113" s="156" t="s">
        <v>267</v>
      </c>
      <c r="H113" s="156">
        <v>137</v>
      </c>
      <c r="I113" s="156">
        <v>0</v>
      </c>
      <c r="J113" s="156">
        <v>129</v>
      </c>
      <c r="K113" s="156" t="s">
        <v>256</v>
      </c>
      <c r="L113" s="156">
        <v>1</v>
      </c>
      <c r="M113" s="158">
        <v>3.3E-3</v>
      </c>
      <c r="N113" s="156" t="s">
        <v>258</v>
      </c>
      <c r="O113" s="156" t="s">
        <v>259</v>
      </c>
      <c r="P113" s="156" t="s">
        <v>304</v>
      </c>
      <c r="Q113" s="156" t="s">
        <v>261</v>
      </c>
      <c r="S113" s="156">
        <v>3.1</v>
      </c>
      <c r="T113" s="156" t="s">
        <v>305</v>
      </c>
      <c r="U113" s="156" t="s">
        <v>306</v>
      </c>
      <c r="V113" s="156" t="s">
        <v>299</v>
      </c>
      <c r="W113" s="156">
        <v>0</v>
      </c>
      <c r="X113" s="157">
        <v>36617</v>
      </c>
      <c r="Z113" s="156">
        <v>0</v>
      </c>
    </row>
    <row r="114" spans="1:26" s="156" customFormat="1" x14ac:dyDescent="0.25">
      <c r="A114" s="156" t="s">
        <v>250</v>
      </c>
      <c r="B114" s="156" t="s">
        <v>377</v>
      </c>
      <c r="C114" s="156" t="s">
        <v>252</v>
      </c>
      <c r="D114" s="156" t="s">
        <v>293</v>
      </c>
      <c r="E114" s="156" t="s">
        <v>265</v>
      </c>
      <c r="F114" s="156" t="s">
        <v>266</v>
      </c>
      <c r="G114" s="156" t="s">
        <v>267</v>
      </c>
      <c r="H114" s="156">
        <v>137</v>
      </c>
      <c r="I114" s="156">
        <v>28</v>
      </c>
      <c r="J114" s="156">
        <v>145</v>
      </c>
      <c r="K114" s="156" t="s">
        <v>324</v>
      </c>
      <c r="L114" s="156">
        <v>1</v>
      </c>
      <c r="M114" s="158">
        <v>7.5999999999999998E-2</v>
      </c>
      <c r="N114" s="156" t="s">
        <v>258</v>
      </c>
      <c r="O114" s="156" t="s">
        <v>259</v>
      </c>
      <c r="P114" s="156" t="s">
        <v>304</v>
      </c>
      <c r="Q114" s="156" t="s">
        <v>261</v>
      </c>
      <c r="S114" s="156">
        <v>3.1</v>
      </c>
      <c r="T114" s="156" t="s">
        <v>305</v>
      </c>
      <c r="U114" s="156" t="s">
        <v>306</v>
      </c>
      <c r="V114" s="156" t="s">
        <v>299</v>
      </c>
      <c r="W114" s="156">
        <v>0</v>
      </c>
      <c r="X114" s="157">
        <v>36617</v>
      </c>
      <c r="Z114" s="156">
        <v>0</v>
      </c>
    </row>
    <row r="115" spans="1:26" s="156" customFormat="1" x14ac:dyDescent="0.25">
      <c r="A115" s="156" t="s">
        <v>250</v>
      </c>
      <c r="B115" s="156" t="s">
        <v>377</v>
      </c>
      <c r="C115" s="156" t="s">
        <v>252</v>
      </c>
      <c r="D115" s="156" t="s">
        <v>253</v>
      </c>
      <c r="E115" s="156" t="s">
        <v>265</v>
      </c>
      <c r="F115" s="156" t="s">
        <v>266</v>
      </c>
      <c r="G115" s="156" t="s">
        <v>267</v>
      </c>
      <c r="H115" s="156">
        <v>137</v>
      </c>
      <c r="I115" s="156">
        <v>0</v>
      </c>
      <c r="J115" s="156">
        <v>129</v>
      </c>
      <c r="K115" s="156" t="s">
        <v>256</v>
      </c>
      <c r="L115" s="156">
        <v>1</v>
      </c>
      <c r="M115" s="158">
        <v>130</v>
      </c>
      <c r="N115" s="156" t="s">
        <v>258</v>
      </c>
      <c r="O115" s="156" t="s">
        <v>268</v>
      </c>
      <c r="P115" s="156" t="s">
        <v>252</v>
      </c>
      <c r="Q115" s="156" t="s">
        <v>269</v>
      </c>
      <c r="S115" s="156">
        <v>3.3</v>
      </c>
      <c r="T115" s="156" t="s">
        <v>410</v>
      </c>
      <c r="U115" s="156" t="s">
        <v>387</v>
      </c>
      <c r="V115" s="156" t="s">
        <v>271</v>
      </c>
      <c r="W115" s="156">
        <v>0</v>
      </c>
      <c r="Z115" s="156">
        <v>0</v>
      </c>
    </row>
    <row r="116" spans="1:26" s="156" customFormat="1" x14ac:dyDescent="0.25">
      <c r="A116" s="156" t="s">
        <v>250</v>
      </c>
      <c r="B116" s="156" t="s">
        <v>377</v>
      </c>
      <c r="C116" s="156" t="s">
        <v>252</v>
      </c>
      <c r="D116" s="156" t="s">
        <v>428</v>
      </c>
      <c r="E116" s="156" t="s">
        <v>265</v>
      </c>
      <c r="F116" s="156" t="s">
        <v>266</v>
      </c>
      <c r="G116" s="156" t="s">
        <v>267</v>
      </c>
      <c r="H116" s="156">
        <v>137</v>
      </c>
      <c r="I116" s="156">
        <v>0</v>
      </c>
      <c r="J116" s="156">
        <v>129</v>
      </c>
      <c r="K116" s="156" t="s">
        <v>256</v>
      </c>
      <c r="L116" s="156">
        <v>1</v>
      </c>
      <c r="M116" s="158">
        <v>3.3E-3</v>
      </c>
      <c r="N116" s="156" t="s">
        <v>258</v>
      </c>
      <c r="O116" s="156" t="s">
        <v>259</v>
      </c>
      <c r="P116" s="156" t="s">
        <v>304</v>
      </c>
      <c r="Q116" s="156" t="s">
        <v>261</v>
      </c>
      <c r="S116" s="156">
        <v>3.1</v>
      </c>
      <c r="T116" s="156" t="s">
        <v>305</v>
      </c>
      <c r="U116" s="156" t="s">
        <v>306</v>
      </c>
      <c r="V116" s="156" t="s">
        <v>299</v>
      </c>
      <c r="W116" s="156">
        <v>0</v>
      </c>
      <c r="X116" s="157">
        <v>36617</v>
      </c>
      <c r="Z116" s="156">
        <v>0</v>
      </c>
    </row>
    <row r="117" spans="1:26" s="156" customFormat="1" x14ac:dyDescent="0.25">
      <c r="A117" s="156" t="s">
        <v>250</v>
      </c>
      <c r="B117" s="156" t="s">
        <v>377</v>
      </c>
      <c r="C117" s="156" t="s">
        <v>252</v>
      </c>
      <c r="D117" s="156" t="s">
        <v>428</v>
      </c>
      <c r="E117" s="156" t="s">
        <v>265</v>
      </c>
      <c r="F117" s="156" t="s">
        <v>266</v>
      </c>
      <c r="G117" s="156" t="s">
        <v>267</v>
      </c>
      <c r="H117" s="156">
        <v>137</v>
      </c>
      <c r="I117" s="156">
        <v>28</v>
      </c>
      <c r="J117" s="156">
        <v>145</v>
      </c>
      <c r="K117" s="156" t="s">
        <v>324</v>
      </c>
      <c r="L117" s="156">
        <v>1</v>
      </c>
      <c r="M117" s="158">
        <v>7.5999999999999998E-2</v>
      </c>
      <c r="N117" s="156" t="s">
        <v>258</v>
      </c>
      <c r="O117" s="156" t="s">
        <v>259</v>
      </c>
      <c r="P117" s="156" t="s">
        <v>304</v>
      </c>
      <c r="Q117" s="156" t="s">
        <v>261</v>
      </c>
      <c r="S117" s="156">
        <v>3.1</v>
      </c>
      <c r="T117" s="156" t="s">
        <v>305</v>
      </c>
      <c r="U117" s="156" t="s">
        <v>306</v>
      </c>
      <c r="V117" s="156" t="s">
        <v>299</v>
      </c>
      <c r="W117" s="156">
        <v>0</v>
      </c>
      <c r="X117" s="157">
        <v>36617</v>
      </c>
      <c r="Z117" s="156">
        <v>0</v>
      </c>
    </row>
    <row r="118" spans="1:26" s="156" customFormat="1" x14ac:dyDescent="0.25">
      <c r="A118" s="156" t="s">
        <v>250</v>
      </c>
      <c r="B118" s="156" t="s">
        <v>377</v>
      </c>
      <c r="C118" s="156" t="s">
        <v>252</v>
      </c>
      <c r="D118" s="156" t="s">
        <v>429</v>
      </c>
      <c r="E118" s="156" t="s">
        <v>265</v>
      </c>
      <c r="F118" s="156" t="s">
        <v>266</v>
      </c>
      <c r="G118" s="156" t="s">
        <v>267</v>
      </c>
      <c r="H118" s="156">
        <v>137</v>
      </c>
      <c r="I118" s="156">
        <v>0</v>
      </c>
      <c r="J118" s="156">
        <v>129</v>
      </c>
      <c r="K118" s="156" t="s">
        <v>256</v>
      </c>
      <c r="L118" s="156">
        <v>1</v>
      </c>
      <c r="M118" s="158">
        <v>130</v>
      </c>
      <c r="N118" s="156" t="s">
        <v>258</v>
      </c>
      <c r="O118" s="156" t="s">
        <v>268</v>
      </c>
      <c r="P118" s="156" t="s">
        <v>252</v>
      </c>
      <c r="Q118" s="156" t="s">
        <v>269</v>
      </c>
      <c r="S118" s="156">
        <v>3.3</v>
      </c>
      <c r="U118" s="156" t="s">
        <v>270</v>
      </c>
      <c r="V118" s="156" t="s">
        <v>271</v>
      </c>
      <c r="W118" s="156">
        <v>0</v>
      </c>
      <c r="Z118" s="156">
        <v>0</v>
      </c>
    </row>
    <row r="119" spans="1:26" s="156" customFormat="1" x14ac:dyDescent="0.25">
      <c r="A119" s="156" t="s">
        <v>250</v>
      </c>
      <c r="B119" s="156" t="s">
        <v>433</v>
      </c>
      <c r="C119" s="156" t="s">
        <v>252</v>
      </c>
      <c r="D119" s="156" t="s">
        <v>253</v>
      </c>
      <c r="E119" s="156" t="s">
        <v>265</v>
      </c>
      <c r="F119" s="156" t="s">
        <v>266</v>
      </c>
      <c r="G119" s="156" t="s">
        <v>267</v>
      </c>
      <c r="H119" s="156">
        <v>137</v>
      </c>
      <c r="I119" s="156">
        <v>0</v>
      </c>
      <c r="J119" s="156">
        <v>129</v>
      </c>
      <c r="K119" s="156" t="s">
        <v>256</v>
      </c>
      <c r="L119" s="156">
        <v>1</v>
      </c>
      <c r="M119" s="158">
        <v>130</v>
      </c>
      <c r="N119" s="156" t="s">
        <v>258</v>
      </c>
      <c r="O119" s="156" t="s">
        <v>268</v>
      </c>
      <c r="P119" s="156" t="s">
        <v>252</v>
      </c>
      <c r="Q119" s="156" t="s">
        <v>269</v>
      </c>
      <c r="S119" s="156">
        <v>3.3</v>
      </c>
      <c r="T119" s="156" t="s">
        <v>410</v>
      </c>
      <c r="U119" s="156" t="s">
        <v>387</v>
      </c>
      <c r="V119" s="156" t="s">
        <v>271</v>
      </c>
      <c r="W119" s="156">
        <v>0</v>
      </c>
      <c r="Z119" s="156">
        <v>0</v>
      </c>
    </row>
    <row r="120" spans="1:26" s="156" customFormat="1" x14ac:dyDescent="0.25">
      <c r="A120" s="156" t="s">
        <v>250</v>
      </c>
      <c r="B120" s="156" t="s">
        <v>433</v>
      </c>
      <c r="C120" s="156" t="s">
        <v>252</v>
      </c>
      <c r="D120" s="156" t="s">
        <v>293</v>
      </c>
      <c r="E120" s="156" t="s">
        <v>265</v>
      </c>
      <c r="F120" s="156" t="s">
        <v>266</v>
      </c>
      <c r="G120" s="156" t="s">
        <v>267</v>
      </c>
      <c r="H120" s="156">
        <v>137</v>
      </c>
      <c r="I120" s="156">
        <v>0</v>
      </c>
      <c r="J120" s="156">
        <v>129</v>
      </c>
      <c r="K120" s="156" t="s">
        <v>256</v>
      </c>
      <c r="L120" s="156">
        <v>1</v>
      </c>
      <c r="M120" s="158">
        <v>3.3E-3</v>
      </c>
      <c r="N120" s="156" t="s">
        <v>258</v>
      </c>
      <c r="O120" s="156" t="s">
        <v>259</v>
      </c>
      <c r="P120" s="156" t="s">
        <v>304</v>
      </c>
      <c r="Q120" s="156" t="s">
        <v>261</v>
      </c>
      <c r="S120" s="156">
        <v>3.1</v>
      </c>
      <c r="T120" s="156" t="s">
        <v>305</v>
      </c>
      <c r="U120" s="156" t="s">
        <v>306</v>
      </c>
      <c r="V120" s="156" t="s">
        <v>299</v>
      </c>
      <c r="W120" s="156">
        <v>0</v>
      </c>
      <c r="X120" s="157">
        <v>36617</v>
      </c>
      <c r="Z120" s="156">
        <v>0</v>
      </c>
    </row>
    <row r="121" spans="1:26" s="156" customFormat="1" x14ac:dyDescent="0.25">
      <c r="A121" s="156" t="s">
        <v>250</v>
      </c>
      <c r="B121" s="156" t="s">
        <v>433</v>
      </c>
      <c r="C121" s="156" t="s">
        <v>252</v>
      </c>
      <c r="D121" s="156" t="s">
        <v>293</v>
      </c>
      <c r="E121" s="156" t="s">
        <v>265</v>
      </c>
      <c r="F121" s="156" t="s">
        <v>266</v>
      </c>
      <c r="G121" s="156" t="s">
        <v>267</v>
      </c>
      <c r="H121" s="156">
        <v>137</v>
      </c>
      <c r="I121" s="156">
        <v>28</v>
      </c>
      <c r="J121" s="156">
        <v>145</v>
      </c>
      <c r="K121" s="156" t="s">
        <v>324</v>
      </c>
      <c r="L121" s="156">
        <v>1</v>
      </c>
      <c r="M121" s="158">
        <v>7.5999999999999998E-2</v>
      </c>
      <c r="N121" s="156" t="s">
        <v>258</v>
      </c>
      <c r="O121" s="156" t="s">
        <v>259</v>
      </c>
      <c r="P121" s="156" t="s">
        <v>304</v>
      </c>
      <c r="Q121" s="156" t="s">
        <v>261</v>
      </c>
      <c r="S121" s="156">
        <v>3.1</v>
      </c>
      <c r="T121" s="156" t="s">
        <v>305</v>
      </c>
      <c r="U121" s="156" t="s">
        <v>306</v>
      </c>
      <c r="V121" s="156" t="s">
        <v>299</v>
      </c>
      <c r="W121" s="156">
        <v>0</v>
      </c>
      <c r="X121" s="157">
        <v>36617</v>
      </c>
      <c r="Z121" s="156">
        <v>0</v>
      </c>
    </row>
    <row r="122" spans="1:26" s="156" customFormat="1" x14ac:dyDescent="0.25">
      <c r="A122" s="156" t="s">
        <v>250</v>
      </c>
      <c r="B122" s="156" t="s">
        <v>251</v>
      </c>
      <c r="C122" s="156" t="s">
        <v>252</v>
      </c>
      <c r="D122" s="156" t="s">
        <v>293</v>
      </c>
      <c r="E122" s="156">
        <v>7440473</v>
      </c>
      <c r="F122" s="156" t="s">
        <v>325</v>
      </c>
      <c r="G122" s="156" t="s">
        <v>326</v>
      </c>
      <c r="H122" s="156">
        <v>149</v>
      </c>
      <c r="I122" s="156">
        <v>0</v>
      </c>
      <c r="J122" s="156">
        <v>129</v>
      </c>
      <c r="K122" s="156" t="s">
        <v>256</v>
      </c>
      <c r="L122" s="156">
        <v>1</v>
      </c>
      <c r="M122" s="158">
        <v>1.1E-5</v>
      </c>
      <c r="N122" s="156" t="s">
        <v>258</v>
      </c>
      <c r="O122" s="156" t="s">
        <v>259</v>
      </c>
      <c r="P122" s="156" t="s">
        <v>304</v>
      </c>
      <c r="Q122" s="156" t="s">
        <v>261</v>
      </c>
      <c r="S122" s="156">
        <v>3.1</v>
      </c>
      <c r="T122" s="156" t="s">
        <v>305</v>
      </c>
      <c r="U122" s="156" t="s">
        <v>306</v>
      </c>
      <c r="V122" s="156" t="s">
        <v>271</v>
      </c>
      <c r="W122" s="156">
        <v>0</v>
      </c>
      <c r="X122" s="157">
        <v>36617</v>
      </c>
      <c r="Z122" s="156">
        <v>0</v>
      </c>
    </row>
    <row r="123" spans="1:26" s="156" customFormat="1" x14ac:dyDescent="0.25">
      <c r="A123" s="156" t="s">
        <v>250</v>
      </c>
      <c r="B123" s="156" t="s">
        <v>377</v>
      </c>
      <c r="C123" s="156" t="s">
        <v>252</v>
      </c>
      <c r="D123" s="156" t="s">
        <v>293</v>
      </c>
      <c r="E123" s="156">
        <v>7440473</v>
      </c>
      <c r="F123" s="156" t="s">
        <v>325</v>
      </c>
      <c r="G123" s="156" t="s">
        <v>326</v>
      </c>
      <c r="H123" s="156">
        <v>149</v>
      </c>
      <c r="I123" s="156">
        <v>0</v>
      </c>
      <c r="J123" s="156">
        <v>129</v>
      </c>
      <c r="K123" s="156" t="s">
        <v>256</v>
      </c>
      <c r="L123" s="156">
        <v>1</v>
      </c>
      <c r="M123" s="158">
        <v>1.1E-5</v>
      </c>
      <c r="N123" s="156" t="s">
        <v>258</v>
      </c>
      <c r="O123" s="156" t="s">
        <v>259</v>
      </c>
      <c r="P123" s="156" t="s">
        <v>304</v>
      </c>
      <c r="Q123" s="156" t="s">
        <v>261</v>
      </c>
      <c r="S123" s="156">
        <v>3.1</v>
      </c>
      <c r="T123" s="156" t="s">
        <v>305</v>
      </c>
      <c r="U123" s="156" t="s">
        <v>306</v>
      </c>
      <c r="V123" s="156" t="s">
        <v>271</v>
      </c>
      <c r="W123" s="156">
        <v>0</v>
      </c>
      <c r="X123" s="157">
        <v>36617</v>
      </c>
      <c r="Z123" s="156">
        <v>0</v>
      </c>
    </row>
    <row r="124" spans="1:26" s="156" customFormat="1" x14ac:dyDescent="0.25">
      <c r="A124" s="156" t="s">
        <v>250</v>
      </c>
      <c r="B124" s="156" t="s">
        <v>377</v>
      </c>
      <c r="C124" s="156" t="s">
        <v>252</v>
      </c>
      <c r="D124" s="156" t="s">
        <v>428</v>
      </c>
      <c r="E124" s="156">
        <v>7440473</v>
      </c>
      <c r="F124" s="156" t="s">
        <v>325</v>
      </c>
      <c r="G124" s="156" t="s">
        <v>326</v>
      </c>
      <c r="H124" s="156">
        <v>149</v>
      </c>
      <c r="I124" s="156">
        <v>0</v>
      </c>
      <c r="J124" s="156">
        <v>129</v>
      </c>
      <c r="K124" s="156" t="s">
        <v>256</v>
      </c>
      <c r="L124" s="156">
        <v>1</v>
      </c>
      <c r="M124" s="158">
        <v>1.1E-5</v>
      </c>
      <c r="N124" s="156" t="s">
        <v>258</v>
      </c>
      <c r="O124" s="156" t="s">
        <v>259</v>
      </c>
      <c r="P124" s="156" t="s">
        <v>304</v>
      </c>
      <c r="Q124" s="156" t="s">
        <v>261</v>
      </c>
      <c r="S124" s="156">
        <v>3.1</v>
      </c>
      <c r="T124" s="156" t="s">
        <v>305</v>
      </c>
      <c r="U124" s="156" t="s">
        <v>306</v>
      </c>
      <c r="V124" s="156" t="s">
        <v>271</v>
      </c>
      <c r="W124" s="156">
        <v>0</v>
      </c>
      <c r="X124" s="157">
        <v>36617</v>
      </c>
      <c r="Z124" s="156">
        <v>0</v>
      </c>
    </row>
    <row r="125" spans="1:26" s="156" customFormat="1" x14ac:dyDescent="0.25">
      <c r="A125" s="156" t="s">
        <v>250</v>
      </c>
      <c r="B125" s="156" t="s">
        <v>433</v>
      </c>
      <c r="C125" s="156" t="s">
        <v>252</v>
      </c>
      <c r="D125" s="156" t="s">
        <v>293</v>
      </c>
      <c r="E125" s="156">
        <v>7440473</v>
      </c>
      <c r="F125" s="156" t="s">
        <v>325</v>
      </c>
      <c r="G125" s="156" t="s">
        <v>326</v>
      </c>
      <c r="H125" s="156">
        <v>149</v>
      </c>
      <c r="I125" s="156">
        <v>0</v>
      </c>
      <c r="J125" s="156">
        <v>129</v>
      </c>
      <c r="K125" s="156" t="s">
        <v>256</v>
      </c>
      <c r="L125" s="156">
        <v>1</v>
      </c>
      <c r="M125" s="158">
        <v>1.1E-5</v>
      </c>
      <c r="N125" s="156" t="s">
        <v>258</v>
      </c>
      <c r="O125" s="156" t="s">
        <v>259</v>
      </c>
      <c r="P125" s="156" t="s">
        <v>304</v>
      </c>
      <c r="Q125" s="156" t="s">
        <v>261</v>
      </c>
      <c r="S125" s="156">
        <v>3.1</v>
      </c>
      <c r="T125" s="156" t="s">
        <v>305</v>
      </c>
      <c r="U125" s="156" t="s">
        <v>306</v>
      </c>
      <c r="V125" s="156" t="s">
        <v>271</v>
      </c>
      <c r="W125" s="156">
        <v>0</v>
      </c>
      <c r="X125" s="157">
        <v>36617</v>
      </c>
      <c r="Z125" s="156">
        <v>0</v>
      </c>
    </row>
    <row r="126" spans="1:26" s="156" customFormat="1" x14ac:dyDescent="0.25">
      <c r="A126" s="156" t="s">
        <v>250</v>
      </c>
      <c r="B126" s="156" t="s">
        <v>251</v>
      </c>
      <c r="C126" s="156" t="s">
        <v>252</v>
      </c>
      <c r="D126" s="156" t="s">
        <v>253</v>
      </c>
      <c r="E126" s="156">
        <v>218019</v>
      </c>
      <c r="F126" s="156" t="s">
        <v>272</v>
      </c>
      <c r="G126" s="156" t="s">
        <v>273</v>
      </c>
      <c r="H126" s="156">
        <v>153</v>
      </c>
      <c r="I126" s="156">
        <v>0</v>
      </c>
      <c r="J126" s="156">
        <v>129</v>
      </c>
      <c r="K126" s="156" t="s">
        <v>256</v>
      </c>
      <c r="L126" s="156">
        <v>1</v>
      </c>
      <c r="M126" s="158">
        <v>1.2E-5</v>
      </c>
      <c r="N126" s="156" t="s">
        <v>258</v>
      </c>
      <c r="O126" s="156" t="s">
        <v>268</v>
      </c>
      <c r="P126" s="156" t="s">
        <v>252</v>
      </c>
      <c r="Q126" s="156" t="s">
        <v>269</v>
      </c>
      <c r="T126" s="156" t="s">
        <v>274</v>
      </c>
      <c r="U126" s="156" t="s">
        <v>275</v>
      </c>
      <c r="V126" s="156" t="s">
        <v>264</v>
      </c>
      <c r="W126" s="156">
        <v>0</v>
      </c>
      <c r="Z126" s="156">
        <v>0</v>
      </c>
    </row>
    <row r="127" spans="1:26" s="156" customFormat="1" x14ac:dyDescent="0.25">
      <c r="A127" s="156" t="s">
        <v>250</v>
      </c>
      <c r="B127" s="156" t="s">
        <v>377</v>
      </c>
      <c r="C127" s="156" t="s">
        <v>252</v>
      </c>
      <c r="D127" s="156" t="s">
        <v>293</v>
      </c>
      <c r="E127" s="156">
        <v>218019</v>
      </c>
      <c r="F127" s="156" t="s">
        <v>272</v>
      </c>
      <c r="G127" s="156" t="s">
        <v>273</v>
      </c>
      <c r="H127" s="156">
        <v>153</v>
      </c>
      <c r="I127" s="156">
        <v>0</v>
      </c>
      <c r="J127" s="156">
        <v>129</v>
      </c>
      <c r="K127" s="156" t="s">
        <v>256</v>
      </c>
      <c r="L127" s="156">
        <v>1</v>
      </c>
      <c r="M127" s="158">
        <v>0.18</v>
      </c>
      <c r="N127" s="156" t="s">
        <v>378</v>
      </c>
      <c r="O127" s="156" t="s">
        <v>379</v>
      </c>
      <c r="P127" s="156" t="s">
        <v>380</v>
      </c>
      <c r="Q127" s="156" t="s">
        <v>269</v>
      </c>
      <c r="T127" s="156" t="s">
        <v>381</v>
      </c>
      <c r="U127" s="156" t="s">
        <v>382</v>
      </c>
      <c r="V127" s="156" t="s">
        <v>264</v>
      </c>
      <c r="W127" s="156">
        <v>0</v>
      </c>
      <c r="Z127" s="156">
        <v>0</v>
      </c>
    </row>
    <row r="128" spans="1:26" s="156" customFormat="1" x14ac:dyDescent="0.25">
      <c r="A128" s="156" t="s">
        <v>250</v>
      </c>
      <c r="B128" s="156" t="s">
        <v>377</v>
      </c>
      <c r="C128" s="156" t="s">
        <v>252</v>
      </c>
      <c r="D128" s="156" t="s">
        <v>253</v>
      </c>
      <c r="E128" s="156">
        <v>218019</v>
      </c>
      <c r="F128" s="156" t="s">
        <v>272</v>
      </c>
      <c r="G128" s="156" t="s">
        <v>273</v>
      </c>
      <c r="H128" s="156">
        <v>153</v>
      </c>
      <c r="I128" s="156">
        <v>0</v>
      </c>
      <c r="J128" s="156">
        <v>129</v>
      </c>
      <c r="K128" s="156" t="s">
        <v>256</v>
      </c>
      <c r="L128" s="156">
        <v>1</v>
      </c>
      <c r="M128" s="158">
        <v>3.53E-7</v>
      </c>
      <c r="N128" s="156" t="s">
        <v>258</v>
      </c>
      <c r="O128" s="156" t="s">
        <v>259</v>
      </c>
      <c r="P128" s="156" t="s">
        <v>260</v>
      </c>
      <c r="Q128" s="156" t="s">
        <v>261</v>
      </c>
      <c r="S128" s="156">
        <v>3.3</v>
      </c>
      <c r="U128" s="156" t="s">
        <v>387</v>
      </c>
      <c r="V128" s="156" t="s">
        <v>366</v>
      </c>
      <c r="W128" s="156">
        <v>0</v>
      </c>
      <c r="Z128" s="156">
        <v>0</v>
      </c>
    </row>
    <row r="129" spans="1:26" s="156" customFormat="1" x14ac:dyDescent="0.25">
      <c r="A129" s="156" t="s">
        <v>250</v>
      </c>
      <c r="B129" s="156" t="s">
        <v>377</v>
      </c>
      <c r="C129" s="156" t="s">
        <v>252</v>
      </c>
      <c r="D129" s="156" t="s">
        <v>429</v>
      </c>
      <c r="E129" s="156">
        <v>218019</v>
      </c>
      <c r="F129" s="156" t="s">
        <v>272</v>
      </c>
      <c r="G129" s="156" t="s">
        <v>273</v>
      </c>
      <c r="H129" s="156">
        <v>153</v>
      </c>
      <c r="I129" s="156">
        <v>0</v>
      </c>
      <c r="J129" s="156">
        <v>129</v>
      </c>
      <c r="K129" s="156" t="s">
        <v>256</v>
      </c>
      <c r="L129" s="156">
        <v>1</v>
      </c>
      <c r="M129" s="158">
        <v>4.4499999999999997E-7</v>
      </c>
      <c r="N129" s="156" t="s">
        <v>258</v>
      </c>
      <c r="O129" s="156" t="s">
        <v>259</v>
      </c>
      <c r="P129" s="156" t="s">
        <v>260</v>
      </c>
      <c r="Q129" s="156" t="s">
        <v>261</v>
      </c>
      <c r="U129" s="156" t="s">
        <v>430</v>
      </c>
      <c r="V129" s="156" t="s">
        <v>264</v>
      </c>
      <c r="W129" s="156">
        <v>0</v>
      </c>
      <c r="Z129" s="156">
        <v>0</v>
      </c>
    </row>
    <row r="130" spans="1:26" s="156" customFormat="1" x14ac:dyDescent="0.25">
      <c r="A130" s="156" t="s">
        <v>250</v>
      </c>
      <c r="B130" s="156" t="s">
        <v>433</v>
      </c>
      <c r="C130" s="156" t="s">
        <v>252</v>
      </c>
      <c r="D130" s="156" t="s">
        <v>253</v>
      </c>
      <c r="E130" s="156">
        <v>218019</v>
      </c>
      <c r="F130" s="156" t="s">
        <v>272</v>
      </c>
      <c r="G130" s="156" t="s">
        <v>273</v>
      </c>
      <c r="H130" s="156">
        <v>153</v>
      </c>
      <c r="I130" s="156">
        <v>0</v>
      </c>
      <c r="J130" s="156">
        <v>129</v>
      </c>
      <c r="K130" s="156" t="s">
        <v>256</v>
      </c>
      <c r="L130" s="156">
        <v>1</v>
      </c>
      <c r="M130" s="158">
        <v>3.53E-7</v>
      </c>
      <c r="N130" s="156" t="s">
        <v>258</v>
      </c>
      <c r="O130" s="156" t="s">
        <v>259</v>
      </c>
      <c r="P130" s="156" t="s">
        <v>260</v>
      </c>
      <c r="Q130" s="156" t="s">
        <v>261</v>
      </c>
      <c r="S130" s="156">
        <v>3.3</v>
      </c>
      <c r="U130" s="156" t="s">
        <v>387</v>
      </c>
      <c r="V130" s="156" t="s">
        <v>366</v>
      </c>
      <c r="W130" s="156">
        <v>0</v>
      </c>
      <c r="Z130" s="156">
        <v>0</v>
      </c>
    </row>
    <row r="131" spans="1:26" s="156" customFormat="1" x14ac:dyDescent="0.25">
      <c r="A131" s="156" t="s">
        <v>250</v>
      </c>
      <c r="B131" s="156" t="s">
        <v>377</v>
      </c>
      <c r="C131" s="156" t="s">
        <v>252</v>
      </c>
      <c r="D131" s="156" t="s">
        <v>253</v>
      </c>
      <c r="E131" s="156">
        <v>53703</v>
      </c>
      <c r="F131" s="156" t="s">
        <v>411</v>
      </c>
      <c r="G131" s="156" t="s">
        <v>412</v>
      </c>
      <c r="H131" s="156">
        <v>166</v>
      </c>
      <c r="I131" s="156">
        <v>0</v>
      </c>
      <c r="J131" s="156">
        <v>129</v>
      </c>
      <c r="K131" s="156" t="s">
        <v>256</v>
      </c>
      <c r="L131" s="156">
        <v>1</v>
      </c>
      <c r="M131" s="156" t="s">
        <v>413</v>
      </c>
      <c r="N131" s="156" t="s">
        <v>258</v>
      </c>
      <c r="O131" s="156" t="s">
        <v>259</v>
      </c>
      <c r="P131" s="156" t="s">
        <v>260</v>
      </c>
      <c r="Q131" s="156" t="s">
        <v>261</v>
      </c>
      <c r="S131" s="156">
        <v>3.3</v>
      </c>
      <c r="U131" s="156" t="s">
        <v>387</v>
      </c>
      <c r="V131" s="156" t="s">
        <v>366</v>
      </c>
      <c r="W131" s="156">
        <v>0</v>
      </c>
      <c r="Z131" s="156">
        <v>0</v>
      </c>
    </row>
    <row r="132" spans="1:26" s="156" customFormat="1" x14ac:dyDescent="0.25">
      <c r="A132" s="156" t="s">
        <v>250</v>
      </c>
      <c r="B132" s="156" t="s">
        <v>433</v>
      </c>
      <c r="C132" s="156" t="s">
        <v>252</v>
      </c>
      <c r="D132" s="156" t="s">
        <v>253</v>
      </c>
      <c r="E132" s="156">
        <v>53703</v>
      </c>
      <c r="F132" s="156" t="s">
        <v>411</v>
      </c>
      <c r="G132" s="156" t="s">
        <v>412</v>
      </c>
      <c r="H132" s="156">
        <v>166</v>
      </c>
      <c r="I132" s="156">
        <v>0</v>
      </c>
      <c r="J132" s="156">
        <v>129</v>
      </c>
      <c r="K132" s="156" t="s">
        <v>256</v>
      </c>
      <c r="L132" s="156">
        <v>1</v>
      </c>
      <c r="M132" s="156" t="s">
        <v>413</v>
      </c>
      <c r="N132" s="156" t="s">
        <v>258</v>
      </c>
      <c r="O132" s="156" t="s">
        <v>259</v>
      </c>
      <c r="P132" s="156" t="s">
        <v>260</v>
      </c>
      <c r="Q132" s="156" t="s">
        <v>261</v>
      </c>
      <c r="S132" s="156">
        <v>3.3</v>
      </c>
      <c r="U132" s="156" t="s">
        <v>387</v>
      </c>
      <c r="V132" s="156" t="s">
        <v>366</v>
      </c>
      <c r="W132" s="156">
        <v>0</v>
      </c>
      <c r="Z132" s="156">
        <v>0</v>
      </c>
    </row>
    <row r="133" spans="1:26" s="156" customFormat="1" x14ac:dyDescent="0.25">
      <c r="A133" s="156" t="s">
        <v>250</v>
      </c>
      <c r="B133" s="156" t="s">
        <v>251</v>
      </c>
      <c r="C133" s="156" t="s">
        <v>252</v>
      </c>
      <c r="D133" s="156" t="s">
        <v>253</v>
      </c>
      <c r="E133" s="156">
        <v>100414</v>
      </c>
      <c r="F133" s="156" t="s">
        <v>276</v>
      </c>
      <c r="G133" s="156" t="s">
        <v>277</v>
      </c>
      <c r="H133" s="156">
        <v>197</v>
      </c>
      <c r="I133" s="156">
        <v>0</v>
      </c>
      <c r="J133" s="156">
        <v>129</v>
      </c>
      <c r="K133" s="156" t="s">
        <v>256</v>
      </c>
      <c r="L133" s="156">
        <v>1</v>
      </c>
      <c r="M133" s="158">
        <v>3.0699999999999998E-3</v>
      </c>
      <c r="N133" s="156" t="s">
        <v>258</v>
      </c>
      <c r="O133" s="156" t="s">
        <v>268</v>
      </c>
      <c r="P133" s="156" t="s">
        <v>252</v>
      </c>
      <c r="Q133" s="156" t="s">
        <v>269</v>
      </c>
      <c r="T133" s="156" t="s">
        <v>278</v>
      </c>
      <c r="U133" s="156" t="s">
        <v>275</v>
      </c>
      <c r="V133" s="156" t="s">
        <v>264</v>
      </c>
      <c r="W133" s="156">
        <v>0</v>
      </c>
      <c r="Z133" s="156">
        <v>0</v>
      </c>
    </row>
    <row r="134" spans="1:26" s="156" customFormat="1" x14ac:dyDescent="0.25">
      <c r="A134" s="156" t="s">
        <v>250</v>
      </c>
      <c r="B134" s="156" t="s">
        <v>251</v>
      </c>
      <c r="C134" s="156" t="s">
        <v>252</v>
      </c>
      <c r="D134" s="156" t="s">
        <v>253</v>
      </c>
      <c r="E134" s="156">
        <v>206440</v>
      </c>
      <c r="F134" s="156" t="s">
        <v>279</v>
      </c>
      <c r="G134" s="156" t="s">
        <v>280</v>
      </c>
      <c r="H134" s="156">
        <v>204</v>
      </c>
      <c r="I134" s="156">
        <v>0</v>
      </c>
      <c r="J134" s="156">
        <v>129</v>
      </c>
      <c r="K134" s="156" t="s">
        <v>256</v>
      </c>
      <c r="L134" s="156">
        <v>1</v>
      </c>
      <c r="M134" s="158">
        <v>1.3100000000000001E-4</v>
      </c>
      <c r="N134" s="156" t="s">
        <v>258</v>
      </c>
      <c r="O134" s="156" t="s">
        <v>268</v>
      </c>
      <c r="P134" s="156" t="s">
        <v>252</v>
      </c>
      <c r="Q134" s="156" t="s">
        <v>269</v>
      </c>
      <c r="T134" s="156" t="s">
        <v>274</v>
      </c>
      <c r="U134" s="156" t="s">
        <v>275</v>
      </c>
      <c r="V134" s="156" t="s">
        <v>264</v>
      </c>
      <c r="W134" s="156">
        <v>0</v>
      </c>
      <c r="Z134" s="156">
        <v>0</v>
      </c>
    </row>
    <row r="135" spans="1:26" s="156" customFormat="1" x14ac:dyDescent="0.25">
      <c r="A135" s="156" t="s">
        <v>250</v>
      </c>
      <c r="B135" s="156" t="s">
        <v>377</v>
      </c>
      <c r="C135" s="156" t="s">
        <v>252</v>
      </c>
      <c r="D135" s="156" t="s">
        <v>293</v>
      </c>
      <c r="E135" s="156">
        <v>206440</v>
      </c>
      <c r="F135" s="156" t="s">
        <v>279</v>
      </c>
      <c r="G135" s="156" t="s">
        <v>280</v>
      </c>
      <c r="H135" s="156">
        <v>204</v>
      </c>
      <c r="I135" s="156">
        <v>0</v>
      </c>
      <c r="J135" s="156">
        <v>129</v>
      </c>
      <c r="K135" s="156" t="s">
        <v>256</v>
      </c>
      <c r="L135" s="156">
        <v>1</v>
      </c>
      <c r="M135" s="158">
        <v>0.94</v>
      </c>
      <c r="N135" s="156" t="s">
        <v>378</v>
      </c>
      <c r="O135" s="156" t="s">
        <v>379</v>
      </c>
      <c r="P135" s="156" t="s">
        <v>380</v>
      </c>
      <c r="Q135" s="156" t="s">
        <v>269</v>
      </c>
      <c r="T135" s="156" t="s">
        <v>381</v>
      </c>
      <c r="U135" s="156" t="s">
        <v>382</v>
      </c>
      <c r="V135" s="156" t="s">
        <v>264</v>
      </c>
      <c r="W135" s="156">
        <v>0</v>
      </c>
      <c r="Z135" s="156">
        <v>0</v>
      </c>
    </row>
    <row r="136" spans="1:26" s="156" customFormat="1" x14ac:dyDescent="0.25">
      <c r="A136" s="156" t="s">
        <v>250</v>
      </c>
      <c r="B136" s="156" t="s">
        <v>377</v>
      </c>
      <c r="C136" s="156" t="s">
        <v>252</v>
      </c>
      <c r="D136" s="156" t="s">
        <v>253</v>
      </c>
      <c r="E136" s="156">
        <v>206440</v>
      </c>
      <c r="F136" s="156" t="s">
        <v>279</v>
      </c>
      <c r="G136" s="156" t="s">
        <v>280</v>
      </c>
      <c r="H136" s="156">
        <v>204</v>
      </c>
      <c r="I136" s="156">
        <v>0</v>
      </c>
      <c r="J136" s="156">
        <v>129</v>
      </c>
      <c r="K136" s="156" t="s">
        <v>256</v>
      </c>
      <c r="L136" s="156">
        <v>1</v>
      </c>
      <c r="M136" s="158">
        <v>7.61E-6</v>
      </c>
      <c r="N136" s="156" t="s">
        <v>258</v>
      </c>
      <c r="O136" s="156" t="s">
        <v>259</v>
      </c>
      <c r="P136" s="156" t="s">
        <v>260</v>
      </c>
      <c r="Q136" s="156" t="s">
        <v>261</v>
      </c>
      <c r="S136" s="156">
        <v>3.3</v>
      </c>
      <c r="U136" s="156" t="s">
        <v>387</v>
      </c>
      <c r="V136" s="156" t="s">
        <v>366</v>
      </c>
      <c r="W136" s="156">
        <v>0</v>
      </c>
      <c r="Z136" s="156">
        <v>0</v>
      </c>
    </row>
    <row r="137" spans="1:26" s="156" customFormat="1" x14ac:dyDescent="0.25">
      <c r="A137" s="156" t="s">
        <v>250</v>
      </c>
      <c r="B137" s="156" t="s">
        <v>377</v>
      </c>
      <c r="C137" s="156" t="s">
        <v>252</v>
      </c>
      <c r="D137" s="156" t="s">
        <v>429</v>
      </c>
      <c r="E137" s="156">
        <v>206440</v>
      </c>
      <c r="F137" s="156" t="s">
        <v>279</v>
      </c>
      <c r="G137" s="156" t="s">
        <v>280</v>
      </c>
      <c r="H137" s="156">
        <v>204</v>
      </c>
      <c r="I137" s="156">
        <v>0</v>
      </c>
      <c r="J137" s="156">
        <v>129</v>
      </c>
      <c r="K137" s="156" t="s">
        <v>256</v>
      </c>
      <c r="L137" s="156">
        <v>1</v>
      </c>
      <c r="M137" s="158">
        <v>1.27E-5</v>
      </c>
      <c r="N137" s="156" t="s">
        <v>258</v>
      </c>
      <c r="O137" s="156" t="s">
        <v>259</v>
      </c>
      <c r="P137" s="156" t="s">
        <v>260</v>
      </c>
      <c r="Q137" s="156" t="s">
        <v>261</v>
      </c>
      <c r="U137" s="156" t="s">
        <v>430</v>
      </c>
      <c r="V137" s="156" t="s">
        <v>264</v>
      </c>
      <c r="W137" s="156">
        <v>0</v>
      </c>
      <c r="Z137" s="156">
        <v>0</v>
      </c>
    </row>
    <row r="138" spans="1:26" s="156" customFormat="1" x14ac:dyDescent="0.25">
      <c r="A138" s="156" t="s">
        <v>250</v>
      </c>
      <c r="B138" s="156" t="s">
        <v>433</v>
      </c>
      <c r="C138" s="156" t="s">
        <v>252</v>
      </c>
      <c r="D138" s="156" t="s">
        <v>253</v>
      </c>
      <c r="E138" s="156">
        <v>206440</v>
      </c>
      <c r="F138" s="156" t="s">
        <v>279</v>
      </c>
      <c r="G138" s="156" t="s">
        <v>280</v>
      </c>
      <c r="H138" s="156">
        <v>204</v>
      </c>
      <c r="I138" s="156">
        <v>0</v>
      </c>
      <c r="J138" s="156">
        <v>129</v>
      </c>
      <c r="K138" s="156" t="s">
        <v>256</v>
      </c>
      <c r="L138" s="156">
        <v>1</v>
      </c>
      <c r="M138" s="158">
        <v>7.61E-6</v>
      </c>
      <c r="N138" s="156" t="s">
        <v>258</v>
      </c>
      <c r="O138" s="156" t="s">
        <v>259</v>
      </c>
      <c r="P138" s="156" t="s">
        <v>260</v>
      </c>
      <c r="Q138" s="156" t="s">
        <v>261</v>
      </c>
      <c r="S138" s="156">
        <v>3.3</v>
      </c>
      <c r="U138" s="156" t="s">
        <v>387</v>
      </c>
      <c r="V138" s="156" t="s">
        <v>366</v>
      </c>
      <c r="W138" s="156">
        <v>0</v>
      </c>
      <c r="Z138" s="156">
        <v>0</v>
      </c>
    </row>
    <row r="139" spans="1:26" s="156" customFormat="1" x14ac:dyDescent="0.25">
      <c r="A139" s="156" t="s">
        <v>250</v>
      </c>
      <c r="B139" s="156" t="s">
        <v>377</v>
      </c>
      <c r="C139" s="156" t="s">
        <v>252</v>
      </c>
      <c r="D139" s="156" t="s">
        <v>253</v>
      </c>
      <c r="E139" s="156">
        <v>86737</v>
      </c>
      <c r="F139" s="156" t="s">
        <v>414</v>
      </c>
      <c r="G139" s="156" t="s">
        <v>415</v>
      </c>
      <c r="H139" s="156">
        <v>205</v>
      </c>
      <c r="I139" s="156">
        <v>0</v>
      </c>
      <c r="J139" s="156">
        <v>129</v>
      </c>
      <c r="K139" s="156" t="s">
        <v>256</v>
      </c>
      <c r="L139" s="156">
        <v>1</v>
      </c>
      <c r="M139" s="158">
        <v>2.9200000000000002E-5</v>
      </c>
      <c r="N139" s="156" t="s">
        <v>258</v>
      </c>
      <c r="O139" s="156" t="s">
        <v>259</v>
      </c>
      <c r="P139" s="156" t="s">
        <v>260</v>
      </c>
      <c r="Q139" s="156" t="s">
        <v>261</v>
      </c>
      <c r="S139" s="156">
        <v>3.3</v>
      </c>
      <c r="U139" s="156" t="s">
        <v>387</v>
      </c>
      <c r="V139" s="156" t="s">
        <v>366</v>
      </c>
      <c r="W139" s="156">
        <v>0</v>
      </c>
      <c r="Z139" s="156">
        <v>0</v>
      </c>
    </row>
    <row r="140" spans="1:26" s="156" customFormat="1" x14ac:dyDescent="0.25">
      <c r="A140" s="156" t="s">
        <v>250</v>
      </c>
      <c r="B140" s="156" t="s">
        <v>433</v>
      </c>
      <c r="C140" s="156" t="s">
        <v>252</v>
      </c>
      <c r="D140" s="156" t="s">
        <v>253</v>
      </c>
      <c r="E140" s="156">
        <v>86737</v>
      </c>
      <c r="F140" s="156" t="s">
        <v>414</v>
      </c>
      <c r="G140" s="156" t="s">
        <v>415</v>
      </c>
      <c r="H140" s="156">
        <v>205</v>
      </c>
      <c r="I140" s="156">
        <v>0</v>
      </c>
      <c r="J140" s="156">
        <v>129</v>
      </c>
      <c r="K140" s="156" t="s">
        <v>256</v>
      </c>
      <c r="L140" s="156">
        <v>1</v>
      </c>
      <c r="M140" s="158">
        <v>2.9200000000000002E-5</v>
      </c>
      <c r="N140" s="156" t="s">
        <v>258</v>
      </c>
      <c r="O140" s="156" t="s">
        <v>259</v>
      </c>
      <c r="P140" s="156" t="s">
        <v>260</v>
      </c>
      <c r="Q140" s="156" t="s">
        <v>261</v>
      </c>
      <c r="S140" s="156">
        <v>3.3</v>
      </c>
      <c r="U140" s="156" t="s">
        <v>387</v>
      </c>
      <c r="V140" s="156" t="s">
        <v>366</v>
      </c>
      <c r="W140" s="156">
        <v>0</v>
      </c>
      <c r="Z140" s="156">
        <v>0</v>
      </c>
    </row>
    <row r="141" spans="1:26" s="156" customFormat="1" x14ac:dyDescent="0.25">
      <c r="A141" s="156" t="s">
        <v>250</v>
      </c>
      <c r="B141" s="156" t="s">
        <v>251</v>
      </c>
      <c r="C141" s="156" t="s">
        <v>252</v>
      </c>
      <c r="D141" s="156" t="s">
        <v>253</v>
      </c>
      <c r="E141" s="156">
        <v>50000</v>
      </c>
      <c r="F141" s="156" t="s">
        <v>281</v>
      </c>
      <c r="G141" s="156" t="s">
        <v>282</v>
      </c>
      <c r="H141" s="156">
        <v>210</v>
      </c>
      <c r="I141" s="156">
        <v>0</v>
      </c>
      <c r="J141" s="156">
        <v>129</v>
      </c>
      <c r="K141" s="156" t="s">
        <v>256</v>
      </c>
      <c r="L141" s="156">
        <v>1</v>
      </c>
      <c r="M141" s="158">
        <v>6.6299999999999998E-2</v>
      </c>
      <c r="N141" s="156" t="s">
        <v>258</v>
      </c>
      <c r="O141" s="156" t="s">
        <v>268</v>
      </c>
      <c r="P141" s="156" t="s">
        <v>252</v>
      </c>
      <c r="Q141" s="156" t="s">
        <v>269</v>
      </c>
      <c r="T141" s="156" t="s">
        <v>274</v>
      </c>
      <c r="U141" s="156" t="s">
        <v>275</v>
      </c>
      <c r="V141" s="156" t="s">
        <v>264</v>
      </c>
      <c r="W141" s="156">
        <v>0</v>
      </c>
      <c r="Z141" s="156">
        <v>0</v>
      </c>
    </row>
    <row r="142" spans="1:26" s="156" customFormat="1" x14ac:dyDescent="0.25">
      <c r="A142" s="156" t="s">
        <v>250</v>
      </c>
      <c r="B142" s="156" t="s">
        <v>251</v>
      </c>
      <c r="C142" s="156" t="s">
        <v>252</v>
      </c>
      <c r="D142" s="156" t="s">
        <v>293</v>
      </c>
      <c r="E142" s="156">
        <v>50000</v>
      </c>
      <c r="F142" s="156" t="s">
        <v>281</v>
      </c>
      <c r="G142" s="156" t="s">
        <v>282</v>
      </c>
      <c r="H142" s="156">
        <v>210</v>
      </c>
      <c r="I142" s="156">
        <v>0</v>
      </c>
      <c r="J142" s="156">
        <v>129</v>
      </c>
      <c r="K142" s="156" t="s">
        <v>256</v>
      </c>
      <c r="L142" s="156">
        <v>1</v>
      </c>
      <c r="M142" s="158">
        <v>2.7999999999999998E-4</v>
      </c>
      <c r="N142" s="156" t="s">
        <v>258</v>
      </c>
      <c r="O142" s="156" t="s">
        <v>259</v>
      </c>
      <c r="P142" s="156" t="s">
        <v>304</v>
      </c>
      <c r="Q142" s="156" t="s">
        <v>261</v>
      </c>
      <c r="S142" s="156">
        <v>3.1</v>
      </c>
      <c r="T142" s="156" t="s">
        <v>305</v>
      </c>
      <c r="U142" s="156" t="s">
        <v>306</v>
      </c>
      <c r="V142" s="156" t="s">
        <v>292</v>
      </c>
      <c r="W142" s="156">
        <v>0</v>
      </c>
      <c r="X142" s="157">
        <v>36617</v>
      </c>
      <c r="Z142" s="156">
        <v>0</v>
      </c>
    </row>
    <row r="143" spans="1:26" s="156" customFormat="1" x14ac:dyDescent="0.25">
      <c r="A143" s="156" t="s">
        <v>250</v>
      </c>
      <c r="B143" s="156" t="s">
        <v>251</v>
      </c>
      <c r="C143" s="156" t="s">
        <v>252</v>
      </c>
      <c r="D143" s="156" t="s">
        <v>293</v>
      </c>
      <c r="E143" s="156">
        <v>50000</v>
      </c>
      <c r="F143" s="156" t="s">
        <v>281</v>
      </c>
      <c r="G143" s="156" t="s">
        <v>282</v>
      </c>
      <c r="H143" s="156">
        <v>210</v>
      </c>
      <c r="I143" s="156">
        <v>21</v>
      </c>
      <c r="J143" s="156">
        <v>142</v>
      </c>
      <c r="K143" s="156" t="s">
        <v>309</v>
      </c>
      <c r="L143" s="156">
        <v>1</v>
      </c>
      <c r="M143" s="158">
        <v>1.01E-3</v>
      </c>
      <c r="N143" s="156" t="s">
        <v>258</v>
      </c>
      <c r="O143" s="156" t="s">
        <v>259</v>
      </c>
      <c r="P143" s="156" t="s">
        <v>260</v>
      </c>
      <c r="Q143" s="156" t="s">
        <v>261</v>
      </c>
      <c r="T143" s="156" t="s">
        <v>310</v>
      </c>
      <c r="U143" s="156" t="s">
        <v>311</v>
      </c>
      <c r="V143" s="156" t="s">
        <v>264</v>
      </c>
      <c r="W143" s="156">
        <v>0</v>
      </c>
      <c r="Z143" s="156">
        <v>0</v>
      </c>
    </row>
    <row r="144" spans="1:26" s="156" customFormat="1" x14ac:dyDescent="0.25">
      <c r="A144" s="156" t="s">
        <v>250</v>
      </c>
      <c r="B144" s="156" t="s">
        <v>377</v>
      </c>
      <c r="C144" s="156" t="s">
        <v>252</v>
      </c>
      <c r="D144" s="156" t="s">
        <v>293</v>
      </c>
      <c r="E144" s="156">
        <v>50000</v>
      </c>
      <c r="F144" s="156" t="s">
        <v>281</v>
      </c>
      <c r="G144" s="156" t="s">
        <v>282</v>
      </c>
      <c r="H144" s="156">
        <v>210</v>
      </c>
      <c r="I144" s="156">
        <v>0</v>
      </c>
      <c r="J144" s="156">
        <v>129</v>
      </c>
      <c r="K144" s="156" t="s">
        <v>256</v>
      </c>
      <c r="L144" s="156">
        <v>1</v>
      </c>
      <c r="M144" s="158">
        <v>2.7999999999999998E-4</v>
      </c>
      <c r="N144" s="156" t="s">
        <v>258</v>
      </c>
      <c r="O144" s="156" t="s">
        <v>259</v>
      </c>
      <c r="P144" s="156" t="s">
        <v>304</v>
      </c>
      <c r="Q144" s="156" t="s">
        <v>261</v>
      </c>
      <c r="S144" s="156">
        <v>3.1</v>
      </c>
      <c r="T144" s="156" t="s">
        <v>305</v>
      </c>
      <c r="U144" s="156" t="s">
        <v>306</v>
      </c>
      <c r="V144" s="156" t="s">
        <v>292</v>
      </c>
      <c r="W144" s="156">
        <v>0</v>
      </c>
      <c r="X144" s="157">
        <v>36617</v>
      </c>
      <c r="Z144" s="156">
        <v>0</v>
      </c>
    </row>
    <row r="145" spans="1:26" s="156" customFormat="1" x14ac:dyDescent="0.25">
      <c r="A145" s="156" t="s">
        <v>250</v>
      </c>
      <c r="B145" s="156" t="s">
        <v>377</v>
      </c>
      <c r="C145" s="156" t="s">
        <v>252</v>
      </c>
      <c r="D145" s="156" t="s">
        <v>253</v>
      </c>
      <c r="E145" s="156">
        <v>50000</v>
      </c>
      <c r="F145" s="156" t="s">
        <v>281</v>
      </c>
      <c r="G145" s="156" t="s">
        <v>282</v>
      </c>
      <c r="H145" s="156">
        <v>210</v>
      </c>
      <c r="I145" s="156">
        <v>0</v>
      </c>
      <c r="J145" s="156">
        <v>129</v>
      </c>
      <c r="K145" s="156" t="s">
        <v>256</v>
      </c>
      <c r="L145" s="156">
        <v>1</v>
      </c>
      <c r="M145" s="158">
        <v>1.1800000000000001E-3</v>
      </c>
      <c r="N145" s="156" t="s">
        <v>258</v>
      </c>
      <c r="O145" s="156" t="s">
        <v>259</v>
      </c>
      <c r="P145" s="156" t="s">
        <v>260</v>
      </c>
      <c r="Q145" s="156" t="s">
        <v>261</v>
      </c>
      <c r="S145" s="156">
        <v>3.3</v>
      </c>
      <c r="U145" s="156" t="s">
        <v>387</v>
      </c>
      <c r="V145" s="156" t="s">
        <v>366</v>
      </c>
      <c r="W145" s="156">
        <v>0</v>
      </c>
      <c r="Z145" s="156">
        <v>0</v>
      </c>
    </row>
    <row r="146" spans="1:26" s="156" customFormat="1" x14ac:dyDescent="0.25">
      <c r="A146" s="156" t="s">
        <v>250</v>
      </c>
      <c r="B146" s="156" t="s">
        <v>377</v>
      </c>
      <c r="C146" s="156" t="s">
        <v>252</v>
      </c>
      <c r="D146" s="156" t="s">
        <v>428</v>
      </c>
      <c r="E146" s="156">
        <v>50000</v>
      </c>
      <c r="F146" s="156" t="s">
        <v>281</v>
      </c>
      <c r="G146" s="156" t="s">
        <v>282</v>
      </c>
      <c r="H146" s="156">
        <v>210</v>
      </c>
      <c r="I146" s="156">
        <v>0</v>
      </c>
      <c r="J146" s="156">
        <v>129</v>
      </c>
      <c r="K146" s="156" t="s">
        <v>256</v>
      </c>
      <c r="L146" s="156">
        <v>1</v>
      </c>
      <c r="M146" s="158">
        <v>2.7999999999999998E-4</v>
      </c>
      <c r="N146" s="156" t="s">
        <v>258</v>
      </c>
      <c r="O146" s="156" t="s">
        <v>259</v>
      </c>
      <c r="P146" s="156" t="s">
        <v>304</v>
      </c>
      <c r="Q146" s="156" t="s">
        <v>261</v>
      </c>
      <c r="S146" s="156">
        <v>3.1</v>
      </c>
      <c r="T146" s="156" t="s">
        <v>305</v>
      </c>
      <c r="U146" s="156" t="s">
        <v>306</v>
      </c>
      <c r="V146" s="156" t="s">
        <v>292</v>
      </c>
      <c r="W146" s="156">
        <v>0</v>
      </c>
      <c r="X146" s="157">
        <v>36617</v>
      </c>
      <c r="Z146" s="156">
        <v>0</v>
      </c>
    </row>
    <row r="147" spans="1:26" s="156" customFormat="1" x14ac:dyDescent="0.25">
      <c r="A147" s="156" t="s">
        <v>250</v>
      </c>
      <c r="B147" s="156" t="s">
        <v>377</v>
      </c>
      <c r="C147" s="156" t="s">
        <v>252</v>
      </c>
      <c r="D147" s="156" t="s">
        <v>429</v>
      </c>
      <c r="E147" s="156">
        <v>50000</v>
      </c>
      <c r="F147" s="156" t="s">
        <v>281</v>
      </c>
      <c r="G147" s="156" t="s">
        <v>282</v>
      </c>
      <c r="H147" s="156">
        <v>210</v>
      </c>
      <c r="I147" s="156">
        <v>0</v>
      </c>
      <c r="J147" s="156">
        <v>129</v>
      </c>
      <c r="K147" s="156" t="s">
        <v>256</v>
      </c>
      <c r="L147" s="156">
        <v>1</v>
      </c>
      <c r="M147" s="158">
        <v>1.3799999999999999E-3</v>
      </c>
      <c r="N147" s="156" t="s">
        <v>258</v>
      </c>
      <c r="O147" s="156" t="s">
        <v>259</v>
      </c>
      <c r="P147" s="156" t="s">
        <v>260</v>
      </c>
      <c r="Q147" s="156" t="s">
        <v>261</v>
      </c>
      <c r="U147" s="156" t="s">
        <v>430</v>
      </c>
      <c r="V147" s="156" t="s">
        <v>264</v>
      </c>
      <c r="W147" s="156">
        <v>0</v>
      </c>
      <c r="Z147" s="156">
        <v>0</v>
      </c>
    </row>
    <row r="148" spans="1:26" s="156" customFormat="1" x14ac:dyDescent="0.25">
      <c r="A148" s="156" t="s">
        <v>250</v>
      </c>
      <c r="B148" s="156" t="s">
        <v>433</v>
      </c>
      <c r="C148" s="156" t="s">
        <v>252</v>
      </c>
      <c r="D148" s="156" t="s">
        <v>253</v>
      </c>
      <c r="E148" s="156">
        <v>50000</v>
      </c>
      <c r="F148" s="156" t="s">
        <v>281</v>
      </c>
      <c r="G148" s="156" t="s">
        <v>282</v>
      </c>
      <c r="H148" s="156">
        <v>210</v>
      </c>
      <c r="I148" s="156">
        <v>0</v>
      </c>
      <c r="J148" s="156">
        <v>129</v>
      </c>
      <c r="K148" s="156" t="s">
        <v>256</v>
      </c>
      <c r="L148" s="156">
        <v>1</v>
      </c>
      <c r="M148" s="158">
        <v>1.1800000000000001E-3</v>
      </c>
      <c r="N148" s="156" t="s">
        <v>258</v>
      </c>
      <c r="O148" s="156" t="s">
        <v>259</v>
      </c>
      <c r="P148" s="156" t="s">
        <v>260</v>
      </c>
      <c r="Q148" s="156" t="s">
        <v>261</v>
      </c>
      <c r="S148" s="156">
        <v>3.3</v>
      </c>
      <c r="U148" s="156" t="s">
        <v>387</v>
      </c>
      <c r="V148" s="156" t="s">
        <v>366</v>
      </c>
      <c r="W148" s="156">
        <v>0</v>
      </c>
      <c r="Z148" s="156">
        <v>0</v>
      </c>
    </row>
    <row r="149" spans="1:26" s="156" customFormat="1" x14ac:dyDescent="0.25">
      <c r="A149" s="156" t="s">
        <v>250</v>
      </c>
      <c r="B149" s="156" t="s">
        <v>433</v>
      </c>
      <c r="C149" s="156" t="s">
        <v>252</v>
      </c>
      <c r="D149" s="156" t="s">
        <v>293</v>
      </c>
      <c r="E149" s="156">
        <v>50000</v>
      </c>
      <c r="F149" s="156" t="s">
        <v>281</v>
      </c>
      <c r="G149" s="156" t="s">
        <v>282</v>
      </c>
      <c r="H149" s="156">
        <v>210</v>
      </c>
      <c r="I149" s="156">
        <v>0</v>
      </c>
      <c r="J149" s="156">
        <v>129</v>
      </c>
      <c r="K149" s="156" t="s">
        <v>256</v>
      </c>
      <c r="L149" s="156">
        <v>1</v>
      </c>
      <c r="M149" s="158">
        <v>2.7999999999999998E-4</v>
      </c>
      <c r="N149" s="156" t="s">
        <v>258</v>
      </c>
      <c r="O149" s="156" t="s">
        <v>259</v>
      </c>
      <c r="P149" s="156" t="s">
        <v>304</v>
      </c>
      <c r="Q149" s="156" t="s">
        <v>261</v>
      </c>
      <c r="S149" s="156">
        <v>3.1</v>
      </c>
      <c r="T149" s="156" t="s">
        <v>305</v>
      </c>
      <c r="U149" s="156" t="s">
        <v>306</v>
      </c>
      <c r="V149" s="156" t="s">
        <v>292</v>
      </c>
      <c r="W149" s="156">
        <v>0</v>
      </c>
      <c r="X149" s="157">
        <v>36617</v>
      </c>
      <c r="Z149" s="156">
        <v>0</v>
      </c>
    </row>
    <row r="150" spans="1:26" s="156" customFormat="1" x14ac:dyDescent="0.25">
      <c r="A150" s="156" t="s">
        <v>250</v>
      </c>
      <c r="B150" s="156" t="s">
        <v>377</v>
      </c>
      <c r="C150" s="156" t="s">
        <v>252</v>
      </c>
      <c r="D150" s="156" t="s">
        <v>253</v>
      </c>
      <c r="E150" s="156">
        <v>193395</v>
      </c>
      <c r="F150" s="156" t="s">
        <v>416</v>
      </c>
      <c r="G150" s="156" t="s">
        <v>417</v>
      </c>
      <c r="H150" s="156">
        <v>237</v>
      </c>
      <c r="I150" s="156">
        <v>0</v>
      </c>
      <c r="J150" s="156">
        <v>129</v>
      </c>
      <c r="K150" s="156" t="s">
        <v>256</v>
      </c>
      <c r="L150" s="156">
        <v>1</v>
      </c>
      <c r="M150" s="156" t="s">
        <v>418</v>
      </c>
      <c r="N150" s="156" t="s">
        <v>258</v>
      </c>
      <c r="O150" s="156" t="s">
        <v>259</v>
      </c>
      <c r="P150" s="156" t="s">
        <v>260</v>
      </c>
      <c r="Q150" s="156" t="s">
        <v>261</v>
      </c>
      <c r="S150" s="156">
        <v>3.3</v>
      </c>
      <c r="U150" s="156" t="s">
        <v>387</v>
      </c>
      <c r="V150" s="156" t="s">
        <v>366</v>
      </c>
      <c r="W150" s="156">
        <v>0</v>
      </c>
      <c r="Z150" s="156">
        <v>0</v>
      </c>
    </row>
    <row r="151" spans="1:26" s="156" customFormat="1" x14ac:dyDescent="0.25">
      <c r="A151" s="156" t="s">
        <v>250</v>
      </c>
      <c r="B151" s="156" t="s">
        <v>433</v>
      </c>
      <c r="C151" s="156" t="s">
        <v>252</v>
      </c>
      <c r="D151" s="156" t="s">
        <v>253</v>
      </c>
      <c r="E151" s="156">
        <v>193395</v>
      </c>
      <c r="F151" s="156" t="s">
        <v>416</v>
      </c>
      <c r="G151" s="156" t="s">
        <v>417</v>
      </c>
      <c r="H151" s="156">
        <v>237</v>
      </c>
      <c r="I151" s="156">
        <v>0</v>
      </c>
      <c r="J151" s="156">
        <v>129</v>
      </c>
      <c r="K151" s="156" t="s">
        <v>256</v>
      </c>
      <c r="L151" s="156">
        <v>1</v>
      </c>
      <c r="M151" s="156" t="s">
        <v>418</v>
      </c>
      <c r="N151" s="156" t="s">
        <v>258</v>
      </c>
      <c r="O151" s="156" t="s">
        <v>259</v>
      </c>
      <c r="P151" s="156" t="s">
        <v>260</v>
      </c>
      <c r="Q151" s="156" t="s">
        <v>261</v>
      </c>
      <c r="S151" s="156">
        <v>3.3</v>
      </c>
      <c r="U151" s="156" t="s">
        <v>387</v>
      </c>
      <c r="V151" s="156" t="s">
        <v>366</v>
      </c>
      <c r="W151" s="156">
        <v>0</v>
      </c>
      <c r="Z151" s="156">
        <v>0</v>
      </c>
    </row>
    <row r="152" spans="1:26" s="156" customFormat="1" x14ac:dyDescent="0.25">
      <c r="A152" s="156" t="s">
        <v>250</v>
      </c>
      <c r="B152" s="156" t="s">
        <v>251</v>
      </c>
      <c r="C152" s="156" t="s">
        <v>252</v>
      </c>
      <c r="D152" s="156" t="s">
        <v>253</v>
      </c>
      <c r="E152" s="156">
        <v>1330207</v>
      </c>
      <c r="F152" s="156" t="s">
        <v>283</v>
      </c>
      <c r="G152" s="156" t="s">
        <v>284</v>
      </c>
      <c r="H152" s="156">
        <v>246</v>
      </c>
      <c r="I152" s="156">
        <v>0</v>
      </c>
      <c r="J152" s="156">
        <v>129</v>
      </c>
      <c r="K152" s="156" t="s">
        <v>256</v>
      </c>
      <c r="L152" s="156">
        <v>1</v>
      </c>
      <c r="M152" s="158">
        <v>6.8399999999999997E-3</v>
      </c>
      <c r="N152" s="156" t="s">
        <v>258</v>
      </c>
      <c r="O152" s="156" t="s">
        <v>268</v>
      </c>
      <c r="P152" s="156" t="s">
        <v>252</v>
      </c>
      <c r="Q152" s="156" t="s">
        <v>269</v>
      </c>
      <c r="T152" s="156" t="s">
        <v>274</v>
      </c>
      <c r="U152" s="156" t="s">
        <v>275</v>
      </c>
      <c r="V152" s="156" t="s">
        <v>264</v>
      </c>
      <c r="W152" s="156">
        <v>0</v>
      </c>
      <c r="Z152" s="156">
        <v>0</v>
      </c>
    </row>
    <row r="153" spans="1:26" s="156" customFormat="1" x14ac:dyDescent="0.25">
      <c r="A153" s="156" t="s">
        <v>250</v>
      </c>
      <c r="B153" s="156" t="s">
        <v>377</v>
      </c>
      <c r="C153" s="156" t="s">
        <v>252</v>
      </c>
      <c r="D153" s="156" t="s">
        <v>253</v>
      </c>
      <c r="E153" s="156">
        <v>1330207</v>
      </c>
      <c r="F153" s="156" t="s">
        <v>283</v>
      </c>
      <c r="G153" s="156" t="s">
        <v>284</v>
      </c>
      <c r="H153" s="156">
        <v>246</v>
      </c>
      <c r="I153" s="156">
        <v>0</v>
      </c>
      <c r="J153" s="156">
        <v>129</v>
      </c>
      <c r="K153" s="156" t="s">
        <v>256</v>
      </c>
      <c r="L153" s="156">
        <v>1</v>
      </c>
      <c r="M153" s="158">
        <v>2.8499999999999999E-4</v>
      </c>
      <c r="N153" s="156" t="s">
        <v>258</v>
      </c>
      <c r="O153" s="156" t="s">
        <v>259</v>
      </c>
      <c r="P153" s="156" t="s">
        <v>260</v>
      </c>
      <c r="Q153" s="156" t="s">
        <v>261</v>
      </c>
      <c r="S153" s="156">
        <v>3.3</v>
      </c>
      <c r="U153" s="156" t="s">
        <v>387</v>
      </c>
      <c r="V153" s="156" t="s">
        <v>366</v>
      </c>
      <c r="W153" s="156">
        <v>0</v>
      </c>
      <c r="Z153" s="156">
        <v>0</v>
      </c>
    </row>
    <row r="154" spans="1:26" s="156" customFormat="1" x14ac:dyDescent="0.25">
      <c r="A154" s="156" t="s">
        <v>250</v>
      </c>
      <c r="B154" s="156" t="s">
        <v>377</v>
      </c>
      <c r="C154" s="156" t="s">
        <v>252</v>
      </c>
      <c r="D154" s="156" t="s">
        <v>429</v>
      </c>
      <c r="E154" s="156">
        <v>1330207</v>
      </c>
      <c r="F154" s="156" t="s">
        <v>283</v>
      </c>
      <c r="G154" s="156" t="s">
        <v>284</v>
      </c>
      <c r="H154" s="156">
        <v>246</v>
      </c>
      <c r="I154" s="156">
        <v>0</v>
      </c>
      <c r="J154" s="156">
        <v>129</v>
      </c>
      <c r="K154" s="156" t="s">
        <v>256</v>
      </c>
      <c r="L154" s="156">
        <v>1</v>
      </c>
      <c r="M154" s="158">
        <v>3.1100000000000002E-4</v>
      </c>
      <c r="N154" s="156" t="s">
        <v>258</v>
      </c>
      <c r="O154" s="156" t="s">
        <v>259</v>
      </c>
      <c r="P154" s="156" t="s">
        <v>260</v>
      </c>
      <c r="Q154" s="156" t="s">
        <v>261</v>
      </c>
      <c r="T154" s="156" t="s">
        <v>431</v>
      </c>
      <c r="U154" s="156" t="s">
        <v>430</v>
      </c>
      <c r="V154" s="156" t="s">
        <v>264</v>
      </c>
      <c r="W154" s="156">
        <v>0</v>
      </c>
      <c r="Z154" s="156">
        <v>0</v>
      </c>
    </row>
    <row r="155" spans="1:26" s="156" customFormat="1" x14ac:dyDescent="0.25">
      <c r="A155" s="156" t="s">
        <v>250</v>
      </c>
      <c r="B155" s="156" t="s">
        <v>433</v>
      </c>
      <c r="C155" s="156" t="s">
        <v>252</v>
      </c>
      <c r="D155" s="156" t="s">
        <v>253</v>
      </c>
      <c r="E155" s="156">
        <v>1330207</v>
      </c>
      <c r="F155" s="156" t="s">
        <v>283</v>
      </c>
      <c r="G155" s="156" t="s">
        <v>284</v>
      </c>
      <c r="H155" s="156">
        <v>246</v>
      </c>
      <c r="I155" s="156">
        <v>0</v>
      </c>
      <c r="J155" s="156">
        <v>129</v>
      </c>
      <c r="K155" s="156" t="s">
        <v>256</v>
      </c>
      <c r="L155" s="156">
        <v>1</v>
      </c>
      <c r="M155" s="158">
        <v>2.8499999999999999E-4</v>
      </c>
      <c r="N155" s="156" t="s">
        <v>258</v>
      </c>
      <c r="O155" s="156" t="s">
        <v>259</v>
      </c>
      <c r="P155" s="156" t="s">
        <v>260</v>
      </c>
      <c r="Q155" s="156" t="s">
        <v>261</v>
      </c>
      <c r="S155" s="156">
        <v>3.3</v>
      </c>
      <c r="U155" s="156" t="s">
        <v>387</v>
      </c>
      <c r="V155" s="156" t="s">
        <v>366</v>
      </c>
      <c r="W155" s="156">
        <v>0</v>
      </c>
      <c r="Z155" s="156">
        <v>0</v>
      </c>
    </row>
    <row r="156" spans="1:26" s="156" customFormat="1" x14ac:dyDescent="0.25">
      <c r="A156" s="156" t="s">
        <v>250</v>
      </c>
      <c r="B156" s="156" t="s">
        <v>251</v>
      </c>
      <c r="C156" s="156" t="s">
        <v>252</v>
      </c>
      <c r="D156" s="156" t="s">
        <v>293</v>
      </c>
      <c r="E156" s="156">
        <v>7439921</v>
      </c>
      <c r="F156" s="156" t="s">
        <v>327</v>
      </c>
      <c r="G156" s="156" t="s">
        <v>328</v>
      </c>
      <c r="H156" s="156">
        <v>250</v>
      </c>
      <c r="I156" s="156">
        <v>0</v>
      </c>
      <c r="J156" s="156">
        <v>129</v>
      </c>
      <c r="K156" s="156" t="s">
        <v>256</v>
      </c>
      <c r="L156" s="156">
        <v>1</v>
      </c>
      <c r="M156" s="158">
        <v>1.4E-5</v>
      </c>
      <c r="N156" s="156" t="s">
        <v>258</v>
      </c>
      <c r="O156" s="156" t="s">
        <v>259</v>
      </c>
      <c r="P156" s="156" t="s">
        <v>304</v>
      </c>
      <c r="Q156" s="156" t="s">
        <v>261</v>
      </c>
      <c r="S156" s="156">
        <v>3.1</v>
      </c>
      <c r="T156" s="156" t="s">
        <v>305</v>
      </c>
      <c r="U156" s="156" t="s">
        <v>306</v>
      </c>
      <c r="V156" s="156" t="s">
        <v>299</v>
      </c>
      <c r="W156" s="156">
        <v>0</v>
      </c>
      <c r="X156" s="157">
        <v>36617</v>
      </c>
      <c r="Z156" s="156">
        <v>0</v>
      </c>
    </row>
    <row r="157" spans="1:26" s="156" customFormat="1" x14ac:dyDescent="0.25">
      <c r="A157" s="156" t="s">
        <v>250</v>
      </c>
      <c r="B157" s="156" t="s">
        <v>377</v>
      </c>
      <c r="C157" s="156" t="s">
        <v>252</v>
      </c>
      <c r="D157" s="156" t="s">
        <v>293</v>
      </c>
      <c r="E157" s="156">
        <v>7439921</v>
      </c>
      <c r="F157" s="156" t="s">
        <v>327</v>
      </c>
      <c r="G157" s="156" t="s">
        <v>328</v>
      </c>
      <c r="H157" s="156">
        <v>250</v>
      </c>
      <c r="I157" s="156">
        <v>0</v>
      </c>
      <c r="J157" s="156">
        <v>129</v>
      </c>
      <c r="K157" s="156" t="s">
        <v>256</v>
      </c>
      <c r="L157" s="156">
        <v>1</v>
      </c>
      <c r="M157" s="158">
        <v>1.4E-5</v>
      </c>
      <c r="N157" s="156" t="s">
        <v>258</v>
      </c>
      <c r="O157" s="156" t="s">
        <v>259</v>
      </c>
      <c r="P157" s="156" t="s">
        <v>304</v>
      </c>
      <c r="Q157" s="156" t="s">
        <v>261</v>
      </c>
      <c r="S157" s="156">
        <v>3.1</v>
      </c>
      <c r="T157" s="156" t="s">
        <v>305</v>
      </c>
      <c r="U157" s="156" t="s">
        <v>306</v>
      </c>
      <c r="V157" s="156" t="s">
        <v>299</v>
      </c>
      <c r="W157" s="156">
        <v>0</v>
      </c>
      <c r="X157" s="157">
        <v>36617</v>
      </c>
      <c r="Z157" s="156">
        <v>0</v>
      </c>
    </row>
    <row r="158" spans="1:26" s="156" customFormat="1" x14ac:dyDescent="0.25">
      <c r="A158" s="156" t="s">
        <v>250</v>
      </c>
      <c r="B158" s="156" t="s">
        <v>377</v>
      </c>
      <c r="C158" s="156" t="s">
        <v>252</v>
      </c>
      <c r="D158" s="156" t="s">
        <v>428</v>
      </c>
      <c r="E158" s="156">
        <v>7439921</v>
      </c>
      <c r="F158" s="156" t="s">
        <v>327</v>
      </c>
      <c r="G158" s="156" t="s">
        <v>328</v>
      </c>
      <c r="H158" s="156">
        <v>250</v>
      </c>
      <c r="I158" s="156">
        <v>0</v>
      </c>
      <c r="J158" s="156">
        <v>129</v>
      </c>
      <c r="K158" s="156" t="s">
        <v>256</v>
      </c>
      <c r="L158" s="156">
        <v>1</v>
      </c>
      <c r="M158" s="158">
        <v>1.4E-5</v>
      </c>
      <c r="N158" s="156" t="s">
        <v>258</v>
      </c>
      <c r="O158" s="156" t="s">
        <v>259</v>
      </c>
      <c r="P158" s="156" t="s">
        <v>304</v>
      </c>
      <c r="Q158" s="156" t="s">
        <v>261</v>
      </c>
      <c r="S158" s="156">
        <v>3.1</v>
      </c>
      <c r="T158" s="156" t="s">
        <v>305</v>
      </c>
      <c r="U158" s="156" t="s">
        <v>306</v>
      </c>
      <c r="V158" s="156" t="s">
        <v>299</v>
      </c>
      <c r="W158" s="156">
        <v>0</v>
      </c>
      <c r="X158" s="157">
        <v>36617</v>
      </c>
      <c r="Z158" s="156">
        <v>0</v>
      </c>
    </row>
    <row r="159" spans="1:26" s="156" customFormat="1" x14ac:dyDescent="0.25">
      <c r="A159" s="156" t="s">
        <v>250</v>
      </c>
      <c r="B159" s="156" t="s">
        <v>433</v>
      </c>
      <c r="C159" s="156" t="s">
        <v>252</v>
      </c>
      <c r="D159" s="156" t="s">
        <v>293</v>
      </c>
      <c r="E159" s="156">
        <v>7439921</v>
      </c>
      <c r="F159" s="156" t="s">
        <v>327</v>
      </c>
      <c r="G159" s="156" t="s">
        <v>328</v>
      </c>
      <c r="H159" s="156">
        <v>250</v>
      </c>
      <c r="I159" s="156">
        <v>0</v>
      </c>
      <c r="J159" s="156">
        <v>129</v>
      </c>
      <c r="K159" s="156" t="s">
        <v>256</v>
      </c>
      <c r="L159" s="156">
        <v>1</v>
      </c>
      <c r="M159" s="158">
        <v>1.4E-5</v>
      </c>
      <c r="N159" s="156" t="s">
        <v>258</v>
      </c>
      <c r="O159" s="156" t="s">
        <v>259</v>
      </c>
      <c r="P159" s="156" t="s">
        <v>304</v>
      </c>
      <c r="Q159" s="156" t="s">
        <v>261</v>
      </c>
      <c r="S159" s="156">
        <v>3.1</v>
      </c>
      <c r="T159" s="156" t="s">
        <v>305</v>
      </c>
      <c r="U159" s="156" t="s">
        <v>306</v>
      </c>
      <c r="V159" s="156" t="s">
        <v>299</v>
      </c>
      <c r="W159" s="156">
        <v>0</v>
      </c>
      <c r="X159" s="157">
        <v>36617</v>
      </c>
      <c r="Z159" s="156">
        <v>0</v>
      </c>
    </row>
    <row r="160" spans="1:26" s="156" customFormat="1" x14ac:dyDescent="0.25">
      <c r="A160" s="156" t="s">
        <v>250</v>
      </c>
      <c r="B160" s="156" t="s">
        <v>251</v>
      </c>
      <c r="C160" s="156" t="s">
        <v>252</v>
      </c>
      <c r="D160" s="156" t="s">
        <v>293</v>
      </c>
      <c r="E160" s="156">
        <v>7439965</v>
      </c>
      <c r="F160" s="156" t="s">
        <v>329</v>
      </c>
      <c r="G160" s="156" t="s">
        <v>330</v>
      </c>
      <c r="H160" s="156">
        <v>257</v>
      </c>
      <c r="I160" s="156">
        <v>0</v>
      </c>
      <c r="J160" s="156">
        <v>129</v>
      </c>
      <c r="K160" s="156" t="s">
        <v>256</v>
      </c>
      <c r="L160" s="156">
        <v>1</v>
      </c>
      <c r="M160" s="158">
        <v>7.9000000000000001E-4</v>
      </c>
      <c r="N160" s="156" t="s">
        <v>258</v>
      </c>
      <c r="O160" s="156" t="s">
        <v>259</v>
      </c>
      <c r="P160" s="156" t="s">
        <v>304</v>
      </c>
      <c r="Q160" s="156" t="s">
        <v>261</v>
      </c>
      <c r="S160" s="156">
        <v>3.1</v>
      </c>
      <c r="T160" s="156" t="s">
        <v>305</v>
      </c>
      <c r="U160" s="156" t="s">
        <v>306</v>
      </c>
      <c r="V160" s="156" t="s">
        <v>271</v>
      </c>
      <c r="W160" s="156">
        <v>0</v>
      </c>
      <c r="X160" s="157">
        <v>36617</v>
      </c>
      <c r="Z160" s="156">
        <v>0</v>
      </c>
    </row>
    <row r="161" spans="1:26" s="156" customFormat="1" x14ac:dyDescent="0.25">
      <c r="A161" s="156" t="s">
        <v>250</v>
      </c>
      <c r="B161" s="156" t="s">
        <v>377</v>
      </c>
      <c r="C161" s="156" t="s">
        <v>252</v>
      </c>
      <c r="D161" s="156" t="s">
        <v>293</v>
      </c>
      <c r="E161" s="156">
        <v>7439965</v>
      </c>
      <c r="F161" s="156" t="s">
        <v>329</v>
      </c>
      <c r="G161" s="156" t="s">
        <v>330</v>
      </c>
      <c r="H161" s="156">
        <v>257</v>
      </c>
      <c r="I161" s="156">
        <v>0</v>
      </c>
      <c r="J161" s="156">
        <v>129</v>
      </c>
      <c r="K161" s="156" t="s">
        <v>256</v>
      </c>
      <c r="L161" s="156">
        <v>1</v>
      </c>
      <c r="M161" s="158">
        <v>7.9000000000000001E-4</v>
      </c>
      <c r="N161" s="156" t="s">
        <v>258</v>
      </c>
      <c r="O161" s="156" t="s">
        <v>259</v>
      </c>
      <c r="P161" s="156" t="s">
        <v>304</v>
      </c>
      <c r="Q161" s="156" t="s">
        <v>261</v>
      </c>
      <c r="S161" s="156">
        <v>3.1</v>
      </c>
      <c r="T161" s="156" t="s">
        <v>305</v>
      </c>
      <c r="U161" s="156" t="s">
        <v>306</v>
      </c>
      <c r="V161" s="156" t="s">
        <v>271</v>
      </c>
      <c r="W161" s="156">
        <v>0</v>
      </c>
      <c r="X161" s="157">
        <v>36617</v>
      </c>
      <c r="Z161" s="156">
        <v>0</v>
      </c>
    </row>
    <row r="162" spans="1:26" s="156" customFormat="1" x14ac:dyDescent="0.25">
      <c r="A162" s="156" t="s">
        <v>250</v>
      </c>
      <c r="B162" s="156" t="s">
        <v>377</v>
      </c>
      <c r="C162" s="156" t="s">
        <v>252</v>
      </c>
      <c r="D162" s="156" t="s">
        <v>428</v>
      </c>
      <c r="E162" s="156">
        <v>7439965</v>
      </c>
      <c r="F162" s="156" t="s">
        <v>329</v>
      </c>
      <c r="G162" s="156" t="s">
        <v>330</v>
      </c>
      <c r="H162" s="156">
        <v>257</v>
      </c>
      <c r="I162" s="156">
        <v>0</v>
      </c>
      <c r="J162" s="156">
        <v>129</v>
      </c>
      <c r="K162" s="156" t="s">
        <v>256</v>
      </c>
      <c r="L162" s="156">
        <v>1</v>
      </c>
      <c r="M162" s="158">
        <v>7.9000000000000001E-4</v>
      </c>
      <c r="N162" s="156" t="s">
        <v>258</v>
      </c>
      <c r="O162" s="156" t="s">
        <v>259</v>
      </c>
      <c r="P162" s="156" t="s">
        <v>304</v>
      </c>
      <c r="Q162" s="156" t="s">
        <v>261</v>
      </c>
      <c r="S162" s="156">
        <v>3.1</v>
      </c>
      <c r="T162" s="156" t="s">
        <v>305</v>
      </c>
      <c r="U162" s="156" t="s">
        <v>306</v>
      </c>
      <c r="V162" s="156" t="s">
        <v>271</v>
      </c>
      <c r="W162" s="156">
        <v>0</v>
      </c>
      <c r="X162" s="157">
        <v>36617</v>
      </c>
      <c r="Z162" s="156">
        <v>0</v>
      </c>
    </row>
    <row r="163" spans="1:26" s="156" customFormat="1" x14ac:dyDescent="0.25">
      <c r="A163" s="156" t="s">
        <v>250</v>
      </c>
      <c r="B163" s="156" t="s">
        <v>433</v>
      </c>
      <c r="C163" s="156" t="s">
        <v>252</v>
      </c>
      <c r="D163" s="156" t="s">
        <v>293</v>
      </c>
      <c r="E163" s="156">
        <v>7439965</v>
      </c>
      <c r="F163" s="156" t="s">
        <v>329</v>
      </c>
      <c r="G163" s="156" t="s">
        <v>330</v>
      </c>
      <c r="H163" s="156">
        <v>257</v>
      </c>
      <c r="I163" s="156">
        <v>0</v>
      </c>
      <c r="J163" s="156">
        <v>129</v>
      </c>
      <c r="K163" s="156" t="s">
        <v>256</v>
      </c>
      <c r="L163" s="156">
        <v>1</v>
      </c>
      <c r="M163" s="158">
        <v>7.9000000000000001E-4</v>
      </c>
      <c r="N163" s="156" t="s">
        <v>258</v>
      </c>
      <c r="O163" s="156" t="s">
        <v>259</v>
      </c>
      <c r="P163" s="156" t="s">
        <v>304</v>
      </c>
      <c r="Q163" s="156" t="s">
        <v>261</v>
      </c>
      <c r="S163" s="156">
        <v>3.1</v>
      </c>
      <c r="T163" s="156" t="s">
        <v>305</v>
      </c>
      <c r="U163" s="156" t="s">
        <v>306</v>
      </c>
      <c r="V163" s="156" t="s">
        <v>271</v>
      </c>
      <c r="W163" s="156">
        <v>0</v>
      </c>
      <c r="X163" s="157">
        <v>36617</v>
      </c>
      <c r="Z163" s="156">
        <v>0</v>
      </c>
    </row>
    <row r="164" spans="1:26" s="156" customFormat="1" x14ac:dyDescent="0.25">
      <c r="A164" s="156" t="s">
        <v>250</v>
      </c>
      <c r="B164" s="156" t="s">
        <v>251</v>
      </c>
      <c r="C164" s="156" t="s">
        <v>252</v>
      </c>
      <c r="D164" s="156" t="s">
        <v>293</v>
      </c>
      <c r="E164" s="156">
        <v>7439976</v>
      </c>
      <c r="F164" s="156" t="s">
        <v>331</v>
      </c>
      <c r="G164" s="156" t="s">
        <v>332</v>
      </c>
      <c r="H164" s="156">
        <v>260</v>
      </c>
      <c r="I164" s="156">
        <v>0</v>
      </c>
      <c r="J164" s="156">
        <v>129</v>
      </c>
      <c r="K164" s="156" t="s">
        <v>256</v>
      </c>
      <c r="L164" s="156">
        <v>1</v>
      </c>
      <c r="M164" s="158">
        <v>1.1999999999999999E-6</v>
      </c>
      <c r="N164" s="156" t="s">
        <v>258</v>
      </c>
      <c r="O164" s="156" t="s">
        <v>259</v>
      </c>
      <c r="P164" s="156" t="s">
        <v>304</v>
      </c>
      <c r="Q164" s="156" t="s">
        <v>261</v>
      </c>
      <c r="S164" s="156">
        <v>3.1</v>
      </c>
      <c r="T164" s="156" t="s">
        <v>305</v>
      </c>
      <c r="U164" s="156" t="s">
        <v>306</v>
      </c>
      <c r="V164" s="156" t="s">
        <v>271</v>
      </c>
      <c r="W164" s="156">
        <v>0</v>
      </c>
      <c r="X164" s="157">
        <v>36617</v>
      </c>
      <c r="Z164" s="156">
        <v>0</v>
      </c>
    </row>
    <row r="165" spans="1:26" s="156" customFormat="1" x14ac:dyDescent="0.25">
      <c r="A165" s="156" t="s">
        <v>250</v>
      </c>
      <c r="B165" s="156" t="s">
        <v>377</v>
      </c>
      <c r="C165" s="156" t="s">
        <v>252</v>
      </c>
      <c r="D165" s="156" t="s">
        <v>293</v>
      </c>
      <c r="E165" s="156">
        <v>7439976</v>
      </c>
      <c r="F165" s="156" t="s">
        <v>331</v>
      </c>
      <c r="G165" s="156" t="s">
        <v>332</v>
      </c>
      <c r="H165" s="156">
        <v>260</v>
      </c>
      <c r="I165" s="156">
        <v>0</v>
      </c>
      <c r="J165" s="156">
        <v>129</v>
      </c>
      <c r="K165" s="156" t="s">
        <v>256</v>
      </c>
      <c r="L165" s="156">
        <v>1</v>
      </c>
      <c r="M165" s="158">
        <v>1.1999999999999999E-6</v>
      </c>
      <c r="N165" s="156" t="s">
        <v>258</v>
      </c>
      <c r="O165" s="156" t="s">
        <v>259</v>
      </c>
      <c r="P165" s="156" t="s">
        <v>304</v>
      </c>
      <c r="Q165" s="156" t="s">
        <v>261</v>
      </c>
      <c r="S165" s="156">
        <v>3.1</v>
      </c>
      <c r="T165" s="156" t="s">
        <v>305</v>
      </c>
      <c r="U165" s="156" t="s">
        <v>306</v>
      </c>
      <c r="V165" s="156" t="s">
        <v>271</v>
      </c>
      <c r="W165" s="156">
        <v>0</v>
      </c>
      <c r="X165" s="157">
        <v>36617</v>
      </c>
      <c r="Z165" s="156">
        <v>0</v>
      </c>
    </row>
    <row r="166" spans="1:26" s="156" customFormat="1" x14ac:dyDescent="0.25">
      <c r="A166" s="156" t="s">
        <v>250</v>
      </c>
      <c r="B166" s="156" t="s">
        <v>377</v>
      </c>
      <c r="C166" s="156" t="s">
        <v>252</v>
      </c>
      <c r="D166" s="156" t="s">
        <v>253</v>
      </c>
      <c r="E166" s="156">
        <v>7439976</v>
      </c>
      <c r="F166" s="156" t="s">
        <v>331</v>
      </c>
      <c r="G166" s="156" t="s">
        <v>332</v>
      </c>
      <c r="H166" s="156">
        <v>260</v>
      </c>
      <c r="I166" s="156">
        <v>0</v>
      </c>
      <c r="J166" s="156">
        <v>129</v>
      </c>
      <c r="K166" s="156" t="s">
        <v>256</v>
      </c>
      <c r="L166" s="156">
        <v>1</v>
      </c>
      <c r="M166" s="158">
        <v>3.0139999999999999E-7</v>
      </c>
      <c r="N166" s="156" t="s">
        <v>258</v>
      </c>
      <c r="O166" s="156" t="s">
        <v>259</v>
      </c>
      <c r="P166" s="156" t="s">
        <v>260</v>
      </c>
      <c r="Q166" s="156" t="s">
        <v>261</v>
      </c>
      <c r="T166" s="156" t="s">
        <v>381</v>
      </c>
      <c r="U166" s="156" t="s">
        <v>419</v>
      </c>
      <c r="V166" s="156" t="s">
        <v>264</v>
      </c>
      <c r="W166" s="156">
        <v>0</v>
      </c>
      <c r="Z166" s="156">
        <v>0</v>
      </c>
    </row>
    <row r="167" spans="1:26" s="156" customFormat="1" x14ac:dyDescent="0.25">
      <c r="A167" s="156" t="s">
        <v>250</v>
      </c>
      <c r="B167" s="156" t="s">
        <v>377</v>
      </c>
      <c r="C167" s="156" t="s">
        <v>252</v>
      </c>
      <c r="D167" s="156" t="s">
        <v>428</v>
      </c>
      <c r="E167" s="156">
        <v>7439976</v>
      </c>
      <c r="F167" s="156" t="s">
        <v>331</v>
      </c>
      <c r="G167" s="156" t="s">
        <v>332</v>
      </c>
      <c r="H167" s="156">
        <v>260</v>
      </c>
      <c r="I167" s="156">
        <v>0</v>
      </c>
      <c r="J167" s="156">
        <v>129</v>
      </c>
      <c r="K167" s="156" t="s">
        <v>256</v>
      </c>
      <c r="L167" s="156">
        <v>1</v>
      </c>
      <c r="M167" s="158">
        <v>1.1999999999999999E-6</v>
      </c>
      <c r="N167" s="156" t="s">
        <v>258</v>
      </c>
      <c r="O167" s="156" t="s">
        <v>259</v>
      </c>
      <c r="P167" s="156" t="s">
        <v>304</v>
      </c>
      <c r="Q167" s="156" t="s">
        <v>261</v>
      </c>
      <c r="S167" s="156">
        <v>3.1</v>
      </c>
      <c r="T167" s="156" t="s">
        <v>305</v>
      </c>
      <c r="U167" s="156" t="s">
        <v>306</v>
      </c>
      <c r="V167" s="156" t="s">
        <v>271</v>
      </c>
      <c r="W167" s="156">
        <v>0</v>
      </c>
      <c r="X167" s="157">
        <v>36617</v>
      </c>
      <c r="Z167" s="156">
        <v>0</v>
      </c>
    </row>
    <row r="168" spans="1:26" s="156" customFormat="1" x14ac:dyDescent="0.25">
      <c r="A168" s="156" t="s">
        <v>250</v>
      </c>
      <c r="B168" s="156" t="s">
        <v>433</v>
      </c>
      <c r="C168" s="156" t="s">
        <v>252</v>
      </c>
      <c r="D168" s="156" t="s">
        <v>293</v>
      </c>
      <c r="E168" s="156">
        <v>7439976</v>
      </c>
      <c r="F168" s="156" t="s">
        <v>331</v>
      </c>
      <c r="G168" s="156" t="s">
        <v>332</v>
      </c>
      <c r="H168" s="156">
        <v>260</v>
      </c>
      <c r="I168" s="156">
        <v>0</v>
      </c>
      <c r="J168" s="156">
        <v>129</v>
      </c>
      <c r="K168" s="156" t="s">
        <v>256</v>
      </c>
      <c r="L168" s="156">
        <v>1</v>
      </c>
      <c r="M168" s="158">
        <v>1.1999999999999999E-6</v>
      </c>
      <c r="N168" s="156" t="s">
        <v>258</v>
      </c>
      <c r="O168" s="156" t="s">
        <v>259</v>
      </c>
      <c r="P168" s="156" t="s">
        <v>304</v>
      </c>
      <c r="Q168" s="156" t="s">
        <v>261</v>
      </c>
      <c r="S168" s="156">
        <v>3.1</v>
      </c>
      <c r="T168" s="156" t="s">
        <v>305</v>
      </c>
      <c r="U168" s="156" t="s">
        <v>306</v>
      </c>
      <c r="V168" s="156" t="s">
        <v>271</v>
      </c>
      <c r="W168" s="156">
        <v>0</v>
      </c>
      <c r="X168" s="157">
        <v>36617</v>
      </c>
      <c r="Z168" s="156">
        <v>0</v>
      </c>
    </row>
    <row r="169" spans="1:26" s="156" customFormat="1" x14ac:dyDescent="0.25">
      <c r="A169" s="156" t="s">
        <v>250</v>
      </c>
      <c r="B169" s="156" t="s">
        <v>251</v>
      </c>
      <c r="C169" s="156" t="s">
        <v>252</v>
      </c>
      <c r="D169" s="156" t="s">
        <v>253</v>
      </c>
      <c r="E169" s="156">
        <v>91203</v>
      </c>
      <c r="F169" s="156" t="s">
        <v>285</v>
      </c>
      <c r="G169" s="156" t="s">
        <v>286</v>
      </c>
      <c r="H169" s="156">
        <v>291</v>
      </c>
      <c r="I169" s="156">
        <v>0</v>
      </c>
      <c r="J169" s="156">
        <v>129</v>
      </c>
      <c r="K169" s="156" t="s">
        <v>256</v>
      </c>
      <c r="L169" s="156">
        <v>1</v>
      </c>
      <c r="M169" s="158">
        <v>1.29E-2</v>
      </c>
      <c r="N169" s="156" t="s">
        <v>258</v>
      </c>
      <c r="O169" s="156" t="s">
        <v>268</v>
      </c>
      <c r="P169" s="156" t="s">
        <v>252</v>
      </c>
      <c r="Q169" s="156" t="s">
        <v>269</v>
      </c>
      <c r="T169" s="156" t="s">
        <v>274</v>
      </c>
      <c r="U169" s="156" t="s">
        <v>275</v>
      </c>
      <c r="V169" s="156" t="s">
        <v>264</v>
      </c>
      <c r="W169" s="156">
        <v>0</v>
      </c>
      <c r="Z169" s="156">
        <v>0</v>
      </c>
    </row>
    <row r="170" spans="1:26" s="156" customFormat="1" x14ac:dyDescent="0.25">
      <c r="A170" s="156" t="s">
        <v>250</v>
      </c>
      <c r="B170" s="156" t="s">
        <v>251</v>
      </c>
      <c r="C170" s="156" t="s">
        <v>252</v>
      </c>
      <c r="D170" s="156" t="s">
        <v>293</v>
      </c>
      <c r="E170" s="156">
        <v>91203</v>
      </c>
      <c r="F170" s="156" t="s">
        <v>285</v>
      </c>
      <c r="G170" s="156" t="s">
        <v>286</v>
      </c>
      <c r="H170" s="156">
        <v>291</v>
      </c>
      <c r="I170" s="156">
        <v>0</v>
      </c>
      <c r="J170" s="156">
        <v>129</v>
      </c>
      <c r="K170" s="156" t="s">
        <v>256</v>
      </c>
      <c r="L170" s="156">
        <v>1</v>
      </c>
      <c r="M170" s="158">
        <v>3.4999999999999997E-5</v>
      </c>
      <c r="N170" s="156" t="s">
        <v>258</v>
      </c>
      <c r="O170" s="156" t="s">
        <v>259</v>
      </c>
      <c r="P170" s="156" t="s">
        <v>304</v>
      </c>
      <c r="Q170" s="156" t="s">
        <v>261</v>
      </c>
      <c r="S170" s="156">
        <v>3.1</v>
      </c>
      <c r="T170" s="156" t="s">
        <v>305</v>
      </c>
      <c r="U170" s="156" t="s">
        <v>306</v>
      </c>
      <c r="V170" s="156" t="s">
        <v>299</v>
      </c>
      <c r="W170" s="156">
        <v>0</v>
      </c>
      <c r="X170" s="157">
        <v>36617</v>
      </c>
      <c r="Z170" s="156">
        <v>0</v>
      </c>
    </row>
    <row r="171" spans="1:26" s="156" customFormat="1" x14ac:dyDescent="0.25">
      <c r="A171" s="156" t="s">
        <v>250</v>
      </c>
      <c r="B171" s="156" t="s">
        <v>377</v>
      </c>
      <c r="C171" s="156" t="s">
        <v>252</v>
      </c>
      <c r="D171" s="156" t="s">
        <v>293</v>
      </c>
      <c r="E171" s="156">
        <v>91203</v>
      </c>
      <c r="F171" s="156" t="s">
        <v>285</v>
      </c>
      <c r="G171" s="156" t="s">
        <v>286</v>
      </c>
      <c r="H171" s="156">
        <v>291</v>
      </c>
      <c r="I171" s="156">
        <v>0</v>
      </c>
      <c r="J171" s="156">
        <v>129</v>
      </c>
      <c r="K171" s="156" t="s">
        <v>256</v>
      </c>
      <c r="L171" s="156">
        <v>1</v>
      </c>
      <c r="M171" s="158">
        <v>3.4999999999999997E-5</v>
      </c>
      <c r="N171" s="156" t="s">
        <v>258</v>
      </c>
      <c r="O171" s="156" t="s">
        <v>259</v>
      </c>
      <c r="P171" s="156" t="s">
        <v>304</v>
      </c>
      <c r="Q171" s="156" t="s">
        <v>261</v>
      </c>
      <c r="S171" s="156">
        <v>3.1</v>
      </c>
      <c r="T171" s="156" t="s">
        <v>305</v>
      </c>
      <c r="U171" s="156" t="s">
        <v>306</v>
      </c>
      <c r="V171" s="156" t="s">
        <v>299</v>
      </c>
      <c r="W171" s="156">
        <v>0</v>
      </c>
      <c r="X171" s="157">
        <v>36617</v>
      </c>
      <c r="Z171" s="156">
        <v>0</v>
      </c>
    </row>
    <row r="172" spans="1:26" s="156" customFormat="1" x14ac:dyDescent="0.25">
      <c r="A172" s="156" t="s">
        <v>250</v>
      </c>
      <c r="B172" s="156" t="s">
        <v>377</v>
      </c>
      <c r="C172" s="156" t="s">
        <v>252</v>
      </c>
      <c r="D172" s="156" t="s">
        <v>253</v>
      </c>
      <c r="E172" s="156">
        <v>91203</v>
      </c>
      <c r="F172" s="156" t="s">
        <v>285</v>
      </c>
      <c r="G172" s="156" t="s">
        <v>286</v>
      </c>
      <c r="H172" s="156">
        <v>291</v>
      </c>
      <c r="I172" s="156">
        <v>0</v>
      </c>
      <c r="J172" s="156">
        <v>129</v>
      </c>
      <c r="K172" s="156" t="s">
        <v>256</v>
      </c>
      <c r="L172" s="156">
        <v>1</v>
      </c>
      <c r="M172" s="158">
        <v>8.4800000000000001E-5</v>
      </c>
      <c r="N172" s="156" t="s">
        <v>258</v>
      </c>
      <c r="O172" s="156" t="s">
        <v>259</v>
      </c>
      <c r="P172" s="156" t="s">
        <v>260</v>
      </c>
      <c r="Q172" s="156" t="s">
        <v>261</v>
      </c>
      <c r="S172" s="156">
        <v>3.3</v>
      </c>
      <c r="U172" s="156" t="s">
        <v>387</v>
      </c>
      <c r="V172" s="156" t="s">
        <v>366</v>
      </c>
      <c r="W172" s="156">
        <v>0</v>
      </c>
      <c r="Z172" s="156">
        <v>0</v>
      </c>
    </row>
    <row r="173" spans="1:26" s="156" customFormat="1" x14ac:dyDescent="0.25">
      <c r="A173" s="156" t="s">
        <v>250</v>
      </c>
      <c r="B173" s="156" t="s">
        <v>377</v>
      </c>
      <c r="C173" s="156" t="s">
        <v>252</v>
      </c>
      <c r="D173" s="156" t="s">
        <v>428</v>
      </c>
      <c r="E173" s="156">
        <v>91203</v>
      </c>
      <c r="F173" s="156" t="s">
        <v>285</v>
      </c>
      <c r="G173" s="156" t="s">
        <v>286</v>
      </c>
      <c r="H173" s="156">
        <v>291</v>
      </c>
      <c r="I173" s="156">
        <v>0</v>
      </c>
      <c r="J173" s="156">
        <v>129</v>
      </c>
      <c r="K173" s="156" t="s">
        <v>256</v>
      </c>
      <c r="L173" s="156">
        <v>1</v>
      </c>
      <c r="M173" s="158">
        <v>3.4999999999999997E-5</v>
      </c>
      <c r="N173" s="156" t="s">
        <v>258</v>
      </c>
      <c r="O173" s="156" t="s">
        <v>259</v>
      </c>
      <c r="P173" s="156" t="s">
        <v>304</v>
      </c>
      <c r="Q173" s="156" t="s">
        <v>261</v>
      </c>
      <c r="S173" s="156">
        <v>3.1</v>
      </c>
      <c r="T173" s="156" t="s">
        <v>305</v>
      </c>
      <c r="U173" s="156" t="s">
        <v>306</v>
      </c>
      <c r="V173" s="156" t="s">
        <v>299</v>
      </c>
      <c r="W173" s="156">
        <v>0</v>
      </c>
      <c r="X173" s="157">
        <v>36617</v>
      </c>
      <c r="Z173" s="156">
        <v>0</v>
      </c>
    </row>
    <row r="174" spans="1:26" s="156" customFormat="1" x14ac:dyDescent="0.25">
      <c r="A174" s="156" t="s">
        <v>250</v>
      </c>
      <c r="B174" s="156" t="s">
        <v>377</v>
      </c>
      <c r="C174" s="156" t="s">
        <v>252</v>
      </c>
      <c r="D174" s="156" t="s">
        <v>429</v>
      </c>
      <c r="E174" s="156">
        <v>91203</v>
      </c>
      <c r="F174" s="156" t="s">
        <v>285</v>
      </c>
      <c r="G174" s="156" t="s">
        <v>286</v>
      </c>
      <c r="H174" s="156">
        <v>291</v>
      </c>
      <c r="I174" s="156">
        <v>0</v>
      </c>
      <c r="J174" s="156">
        <v>129</v>
      </c>
      <c r="K174" s="156" t="s">
        <v>256</v>
      </c>
      <c r="L174" s="156">
        <v>1</v>
      </c>
      <c r="M174" s="158">
        <v>5.2500000000000002E-5</v>
      </c>
      <c r="N174" s="156" t="s">
        <v>258</v>
      </c>
      <c r="O174" s="156" t="s">
        <v>259</v>
      </c>
      <c r="P174" s="156" t="s">
        <v>260</v>
      </c>
      <c r="Q174" s="156" t="s">
        <v>261</v>
      </c>
      <c r="U174" s="156" t="s">
        <v>430</v>
      </c>
      <c r="V174" s="156" t="s">
        <v>264</v>
      </c>
      <c r="W174" s="156">
        <v>0</v>
      </c>
      <c r="Z174" s="156">
        <v>0</v>
      </c>
    </row>
    <row r="175" spans="1:26" s="156" customFormat="1" x14ac:dyDescent="0.25">
      <c r="A175" s="156" t="s">
        <v>250</v>
      </c>
      <c r="B175" s="156" t="s">
        <v>433</v>
      </c>
      <c r="C175" s="156" t="s">
        <v>252</v>
      </c>
      <c r="D175" s="156" t="s">
        <v>253</v>
      </c>
      <c r="E175" s="156">
        <v>91203</v>
      </c>
      <c r="F175" s="156" t="s">
        <v>285</v>
      </c>
      <c r="G175" s="156" t="s">
        <v>286</v>
      </c>
      <c r="H175" s="156">
        <v>291</v>
      </c>
      <c r="I175" s="156">
        <v>0</v>
      </c>
      <c r="J175" s="156">
        <v>129</v>
      </c>
      <c r="K175" s="156" t="s">
        <v>256</v>
      </c>
      <c r="L175" s="156">
        <v>1</v>
      </c>
      <c r="M175" s="158">
        <v>8.4800000000000001E-5</v>
      </c>
      <c r="N175" s="156" t="s">
        <v>258</v>
      </c>
      <c r="O175" s="156" t="s">
        <v>259</v>
      </c>
      <c r="P175" s="156" t="s">
        <v>260</v>
      </c>
      <c r="Q175" s="156" t="s">
        <v>261</v>
      </c>
      <c r="S175" s="156">
        <v>3.3</v>
      </c>
      <c r="U175" s="156" t="s">
        <v>387</v>
      </c>
      <c r="V175" s="156" t="s">
        <v>366</v>
      </c>
      <c r="W175" s="156">
        <v>0</v>
      </c>
      <c r="Z175" s="156">
        <v>0</v>
      </c>
    </row>
    <row r="176" spans="1:26" s="156" customFormat="1" x14ac:dyDescent="0.25">
      <c r="A176" s="156" t="s">
        <v>250</v>
      </c>
      <c r="B176" s="156" t="s">
        <v>433</v>
      </c>
      <c r="C176" s="156" t="s">
        <v>252</v>
      </c>
      <c r="D176" s="156" t="s">
        <v>293</v>
      </c>
      <c r="E176" s="156">
        <v>91203</v>
      </c>
      <c r="F176" s="156" t="s">
        <v>285</v>
      </c>
      <c r="G176" s="156" t="s">
        <v>286</v>
      </c>
      <c r="H176" s="156">
        <v>291</v>
      </c>
      <c r="I176" s="156">
        <v>0</v>
      </c>
      <c r="J176" s="156">
        <v>129</v>
      </c>
      <c r="K176" s="156" t="s">
        <v>256</v>
      </c>
      <c r="L176" s="156">
        <v>1</v>
      </c>
      <c r="M176" s="158">
        <v>3.4999999999999997E-5</v>
      </c>
      <c r="N176" s="156" t="s">
        <v>258</v>
      </c>
      <c r="O176" s="156" t="s">
        <v>259</v>
      </c>
      <c r="P176" s="156" t="s">
        <v>304</v>
      </c>
      <c r="Q176" s="156" t="s">
        <v>261</v>
      </c>
      <c r="S176" s="156">
        <v>3.1</v>
      </c>
      <c r="T176" s="156" t="s">
        <v>305</v>
      </c>
      <c r="U176" s="156" t="s">
        <v>306</v>
      </c>
      <c r="V176" s="156" t="s">
        <v>299</v>
      </c>
      <c r="W176" s="156">
        <v>0</v>
      </c>
      <c r="X176" s="157">
        <v>36617</v>
      </c>
      <c r="Z176" s="156">
        <v>0</v>
      </c>
    </row>
    <row r="177" spans="1:26" s="156" customFormat="1" x14ac:dyDescent="0.25">
      <c r="A177" s="156" t="s">
        <v>250</v>
      </c>
      <c r="B177" s="156" t="s">
        <v>251</v>
      </c>
      <c r="C177" s="156" t="s">
        <v>252</v>
      </c>
      <c r="D177" s="156" t="s">
        <v>293</v>
      </c>
      <c r="E177" s="156">
        <v>7440020</v>
      </c>
      <c r="F177" s="156" t="s">
        <v>333</v>
      </c>
      <c r="G177" s="156" t="s">
        <v>334</v>
      </c>
      <c r="H177" s="156">
        <v>296</v>
      </c>
      <c r="I177" s="156">
        <v>0</v>
      </c>
      <c r="J177" s="156">
        <v>129</v>
      </c>
      <c r="K177" s="156" t="s">
        <v>256</v>
      </c>
      <c r="L177" s="156">
        <v>1</v>
      </c>
      <c r="M177" s="156" t="s">
        <v>335</v>
      </c>
      <c r="N177" s="156" t="s">
        <v>258</v>
      </c>
      <c r="O177" s="156" t="s">
        <v>259</v>
      </c>
      <c r="P177" s="156" t="s">
        <v>304</v>
      </c>
      <c r="Q177" s="156" t="s">
        <v>261</v>
      </c>
      <c r="S177" s="156">
        <v>3.1</v>
      </c>
      <c r="T177" s="156" t="s">
        <v>305</v>
      </c>
      <c r="U177" s="156" t="s">
        <v>306</v>
      </c>
      <c r="V177" s="156" t="s">
        <v>271</v>
      </c>
      <c r="W177" s="156">
        <v>0</v>
      </c>
      <c r="X177" s="157">
        <v>36617</v>
      </c>
      <c r="Z177" s="156">
        <v>0</v>
      </c>
    </row>
    <row r="178" spans="1:26" s="156" customFormat="1" x14ac:dyDescent="0.25">
      <c r="A178" s="156" t="s">
        <v>250</v>
      </c>
      <c r="B178" s="156" t="s">
        <v>377</v>
      </c>
      <c r="C178" s="156" t="s">
        <v>252</v>
      </c>
      <c r="D178" s="156" t="s">
        <v>293</v>
      </c>
      <c r="E178" s="156">
        <v>7440020</v>
      </c>
      <c r="F178" s="156" t="s">
        <v>333</v>
      </c>
      <c r="G178" s="156" t="s">
        <v>334</v>
      </c>
      <c r="H178" s="156">
        <v>296</v>
      </c>
      <c r="I178" s="156">
        <v>0</v>
      </c>
      <c r="J178" s="156">
        <v>129</v>
      </c>
      <c r="K178" s="156" t="s">
        <v>256</v>
      </c>
      <c r="L178" s="156">
        <v>1</v>
      </c>
      <c r="M178" s="156" t="s">
        <v>335</v>
      </c>
      <c r="N178" s="156" t="s">
        <v>258</v>
      </c>
      <c r="O178" s="156" t="s">
        <v>259</v>
      </c>
      <c r="P178" s="156" t="s">
        <v>304</v>
      </c>
      <c r="Q178" s="156" t="s">
        <v>261</v>
      </c>
      <c r="S178" s="156">
        <v>3.1</v>
      </c>
      <c r="T178" s="156" t="s">
        <v>305</v>
      </c>
      <c r="U178" s="156" t="s">
        <v>306</v>
      </c>
      <c r="V178" s="156" t="s">
        <v>271</v>
      </c>
      <c r="W178" s="156">
        <v>0</v>
      </c>
      <c r="X178" s="157">
        <v>36617</v>
      </c>
      <c r="Z178" s="156">
        <v>0</v>
      </c>
    </row>
    <row r="179" spans="1:26" s="156" customFormat="1" x14ac:dyDescent="0.25">
      <c r="A179" s="156" t="s">
        <v>250</v>
      </c>
      <c r="B179" s="156" t="s">
        <v>377</v>
      </c>
      <c r="C179" s="156" t="s">
        <v>252</v>
      </c>
      <c r="D179" s="156" t="s">
        <v>428</v>
      </c>
      <c r="E179" s="156">
        <v>7440020</v>
      </c>
      <c r="F179" s="156" t="s">
        <v>333</v>
      </c>
      <c r="G179" s="156" t="s">
        <v>334</v>
      </c>
      <c r="H179" s="156">
        <v>296</v>
      </c>
      <c r="I179" s="156">
        <v>0</v>
      </c>
      <c r="J179" s="156">
        <v>129</v>
      </c>
      <c r="K179" s="156" t="s">
        <v>256</v>
      </c>
      <c r="L179" s="156">
        <v>1</v>
      </c>
      <c r="M179" s="156" t="s">
        <v>335</v>
      </c>
      <c r="N179" s="156" t="s">
        <v>258</v>
      </c>
      <c r="O179" s="156" t="s">
        <v>259</v>
      </c>
      <c r="P179" s="156" t="s">
        <v>304</v>
      </c>
      <c r="Q179" s="156" t="s">
        <v>261</v>
      </c>
      <c r="S179" s="156">
        <v>3.1</v>
      </c>
      <c r="T179" s="156" t="s">
        <v>305</v>
      </c>
      <c r="U179" s="156" t="s">
        <v>306</v>
      </c>
      <c r="V179" s="156" t="s">
        <v>271</v>
      </c>
      <c r="W179" s="156">
        <v>0</v>
      </c>
      <c r="X179" s="157">
        <v>36617</v>
      </c>
      <c r="Z179" s="156">
        <v>0</v>
      </c>
    </row>
    <row r="180" spans="1:26" s="156" customFormat="1" x14ac:dyDescent="0.25">
      <c r="A180" s="156" t="s">
        <v>250</v>
      </c>
      <c r="B180" s="156" t="s">
        <v>433</v>
      </c>
      <c r="C180" s="156" t="s">
        <v>252</v>
      </c>
      <c r="D180" s="156" t="s">
        <v>293</v>
      </c>
      <c r="E180" s="156">
        <v>7440020</v>
      </c>
      <c r="F180" s="156" t="s">
        <v>333</v>
      </c>
      <c r="G180" s="156" t="s">
        <v>334</v>
      </c>
      <c r="H180" s="156">
        <v>296</v>
      </c>
      <c r="I180" s="156">
        <v>0</v>
      </c>
      <c r="J180" s="156">
        <v>129</v>
      </c>
      <c r="K180" s="156" t="s">
        <v>256</v>
      </c>
      <c r="L180" s="156">
        <v>1</v>
      </c>
      <c r="M180" s="156" t="s">
        <v>335</v>
      </c>
      <c r="N180" s="156" t="s">
        <v>258</v>
      </c>
      <c r="O180" s="156" t="s">
        <v>259</v>
      </c>
      <c r="P180" s="156" t="s">
        <v>304</v>
      </c>
      <c r="Q180" s="156" t="s">
        <v>261</v>
      </c>
      <c r="S180" s="156">
        <v>3.1</v>
      </c>
      <c r="T180" s="156" t="s">
        <v>305</v>
      </c>
      <c r="U180" s="156" t="s">
        <v>306</v>
      </c>
      <c r="V180" s="156" t="s">
        <v>271</v>
      </c>
      <c r="W180" s="156">
        <v>0</v>
      </c>
      <c r="X180" s="157">
        <v>36617</v>
      </c>
      <c r="Z180" s="156">
        <v>0</v>
      </c>
    </row>
    <row r="181" spans="1:26" s="156" customFormat="1" x14ac:dyDescent="0.25">
      <c r="A181" s="156" t="s">
        <v>250</v>
      </c>
      <c r="B181" s="156" t="s">
        <v>251</v>
      </c>
      <c r="C181" s="156" t="s">
        <v>252</v>
      </c>
      <c r="D181" s="156" t="s">
        <v>253</v>
      </c>
      <c r="E181" s="156" t="s">
        <v>287</v>
      </c>
      <c r="G181" s="156" t="s">
        <v>288</v>
      </c>
      <c r="H181" s="156">
        <v>303</v>
      </c>
      <c r="I181" s="156">
        <v>0</v>
      </c>
      <c r="J181" s="156">
        <v>129</v>
      </c>
      <c r="K181" s="156" t="s">
        <v>256</v>
      </c>
      <c r="L181" s="156">
        <v>1</v>
      </c>
      <c r="M181" s="158">
        <v>604</v>
      </c>
      <c r="N181" s="156" t="s">
        <v>258</v>
      </c>
      <c r="O181" s="156" t="s">
        <v>268</v>
      </c>
      <c r="P181" s="156" t="s">
        <v>252</v>
      </c>
      <c r="Q181" s="156" t="s">
        <v>269</v>
      </c>
      <c r="S181" s="156">
        <v>3.3</v>
      </c>
      <c r="U181" s="156" t="s">
        <v>270</v>
      </c>
      <c r="V181" s="156" t="s">
        <v>271</v>
      </c>
      <c r="W181" s="156">
        <v>0</v>
      </c>
      <c r="Z181" s="156">
        <v>0</v>
      </c>
    </row>
    <row r="182" spans="1:26" s="156" customFormat="1" x14ac:dyDescent="0.25">
      <c r="A182" s="156" t="s">
        <v>250</v>
      </c>
      <c r="B182" s="156" t="s">
        <v>251</v>
      </c>
      <c r="C182" s="156" t="s">
        <v>252</v>
      </c>
      <c r="D182" s="156" t="s">
        <v>293</v>
      </c>
      <c r="E182" s="156" t="s">
        <v>287</v>
      </c>
      <c r="G182" s="156" t="s">
        <v>288</v>
      </c>
      <c r="H182" s="156">
        <v>303</v>
      </c>
      <c r="I182" s="156">
        <v>0</v>
      </c>
      <c r="J182" s="156">
        <v>129</v>
      </c>
      <c r="K182" s="156" t="s">
        <v>256</v>
      </c>
      <c r="L182" s="156">
        <v>1</v>
      </c>
      <c r="M182" s="158">
        <v>0.88</v>
      </c>
      <c r="N182" s="156" t="s">
        <v>258</v>
      </c>
      <c r="O182" s="156" t="s">
        <v>259</v>
      </c>
      <c r="P182" s="156" t="s">
        <v>304</v>
      </c>
      <c r="Q182" s="156" t="s">
        <v>261</v>
      </c>
      <c r="S182" s="156">
        <v>3.1</v>
      </c>
      <c r="T182" s="156" t="s">
        <v>305</v>
      </c>
      <c r="U182" s="156" t="s">
        <v>306</v>
      </c>
      <c r="V182" s="156" t="s">
        <v>299</v>
      </c>
      <c r="W182" s="156">
        <v>0</v>
      </c>
      <c r="X182" s="157">
        <v>36617</v>
      </c>
      <c r="Z182" s="156">
        <v>0</v>
      </c>
    </row>
    <row r="183" spans="1:26" s="156" customFormat="1" x14ac:dyDescent="0.25">
      <c r="A183" s="156" t="s">
        <v>250</v>
      </c>
      <c r="B183" s="156" t="s">
        <v>251</v>
      </c>
      <c r="C183" s="156" t="s">
        <v>252</v>
      </c>
      <c r="D183" s="156" t="s">
        <v>293</v>
      </c>
      <c r="E183" s="156" t="s">
        <v>287</v>
      </c>
      <c r="G183" s="156" t="s">
        <v>288</v>
      </c>
      <c r="H183" s="156">
        <v>303</v>
      </c>
      <c r="I183" s="156">
        <v>28</v>
      </c>
      <c r="J183" s="156">
        <v>145</v>
      </c>
      <c r="K183" s="156" t="s">
        <v>324</v>
      </c>
      <c r="L183" s="156">
        <v>1</v>
      </c>
      <c r="M183" s="158">
        <v>0.24</v>
      </c>
      <c r="N183" s="156" t="s">
        <v>258</v>
      </c>
      <c r="O183" s="156" t="s">
        <v>259</v>
      </c>
      <c r="P183" s="156" t="s">
        <v>304</v>
      </c>
      <c r="Q183" s="156" t="s">
        <v>261</v>
      </c>
      <c r="S183" s="156">
        <v>3.1</v>
      </c>
      <c r="T183" s="156" t="s">
        <v>336</v>
      </c>
      <c r="U183" s="156" t="s">
        <v>306</v>
      </c>
      <c r="V183" s="156" t="s">
        <v>292</v>
      </c>
      <c r="W183" s="156">
        <v>0</v>
      </c>
      <c r="X183" s="157">
        <v>36617</v>
      </c>
      <c r="Z183" s="156">
        <v>0</v>
      </c>
    </row>
    <row r="184" spans="1:26" s="156" customFormat="1" x14ac:dyDescent="0.25">
      <c r="A184" s="156" t="s">
        <v>250</v>
      </c>
      <c r="B184" s="156" t="s">
        <v>377</v>
      </c>
      <c r="C184" s="156" t="s">
        <v>252</v>
      </c>
      <c r="D184" s="156" t="s">
        <v>293</v>
      </c>
      <c r="E184" s="156" t="s">
        <v>287</v>
      </c>
      <c r="G184" s="156" t="s">
        <v>288</v>
      </c>
      <c r="H184" s="156">
        <v>303</v>
      </c>
      <c r="I184" s="156">
        <v>0</v>
      </c>
      <c r="J184" s="156">
        <v>129</v>
      </c>
      <c r="K184" s="156" t="s">
        <v>256</v>
      </c>
      <c r="L184" s="156">
        <v>1</v>
      </c>
      <c r="M184" s="158">
        <v>0.88</v>
      </c>
      <c r="N184" s="156" t="s">
        <v>258</v>
      </c>
      <c r="O184" s="156" t="s">
        <v>259</v>
      </c>
      <c r="P184" s="156" t="s">
        <v>304</v>
      </c>
      <c r="Q184" s="156" t="s">
        <v>261</v>
      </c>
      <c r="S184" s="156">
        <v>3.1</v>
      </c>
      <c r="T184" s="156" t="s">
        <v>305</v>
      </c>
      <c r="U184" s="156" t="s">
        <v>306</v>
      </c>
      <c r="V184" s="156" t="s">
        <v>299</v>
      </c>
      <c r="W184" s="156">
        <v>0</v>
      </c>
      <c r="X184" s="157">
        <v>36617</v>
      </c>
      <c r="Z184" s="156">
        <v>0</v>
      </c>
    </row>
    <row r="185" spans="1:26" s="156" customFormat="1" x14ac:dyDescent="0.25">
      <c r="A185" s="156" t="s">
        <v>250</v>
      </c>
      <c r="B185" s="156" t="s">
        <v>377</v>
      </c>
      <c r="C185" s="156" t="s">
        <v>252</v>
      </c>
      <c r="D185" s="156" t="s">
        <v>293</v>
      </c>
      <c r="E185" s="156" t="s">
        <v>287</v>
      </c>
      <c r="G185" s="156" t="s">
        <v>288</v>
      </c>
      <c r="H185" s="156">
        <v>303</v>
      </c>
      <c r="I185" s="156">
        <v>28</v>
      </c>
      <c r="J185" s="156">
        <v>145</v>
      </c>
      <c r="K185" s="156" t="s">
        <v>324</v>
      </c>
      <c r="L185" s="156">
        <v>1</v>
      </c>
      <c r="M185" s="158">
        <v>0.24</v>
      </c>
      <c r="N185" s="156" t="s">
        <v>258</v>
      </c>
      <c r="O185" s="156" t="s">
        <v>259</v>
      </c>
      <c r="P185" s="156" t="s">
        <v>304</v>
      </c>
      <c r="Q185" s="156" t="s">
        <v>261</v>
      </c>
      <c r="S185" s="156">
        <v>3.1</v>
      </c>
      <c r="T185" s="156" t="s">
        <v>336</v>
      </c>
      <c r="U185" s="156" t="s">
        <v>306</v>
      </c>
      <c r="V185" s="156" t="s">
        <v>292</v>
      </c>
      <c r="W185" s="156">
        <v>0</v>
      </c>
      <c r="X185" s="157">
        <v>36617</v>
      </c>
      <c r="Z185" s="156">
        <v>0</v>
      </c>
    </row>
    <row r="186" spans="1:26" s="156" customFormat="1" x14ac:dyDescent="0.25">
      <c r="A186" s="156" t="s">
        <v>250</v>
      </c>
      <c r="B186" s="156" t="s">
        <v>377</v>
      </c>
      <c r="C186" s="156" t="s">
        <v>252</v>
      </c>
      <c r="D186" s="156" t="s">
        <v>253</v>
      </c>
      <c r="E186" s="156" t="s">
        <v>287</v>
      </c>
      <c r="G186" s="156" t="s">
        <v>288</v>
      </c>
      <c r="H186" s="156">
        <v>303</v>
      </c>
      <c r="I186" s="156">
        <v>0</v>
      </c>
      <c r="J186" s="156">
        <v>129</v>
      </c>
      <c r="K186" s="156" t="s">
        <v>256</v>
      </c>
      <c r="L186" s="156">
        <v>1</v>
      </c>
      <c r="M186" s="158">
        <v>604</v>
      </c>
      <c r="N186" s="156" t="s">
        <v>258</v>
      </c>
      <c r="O186" s="156" t="s">
        <v>268</v>
      </c>
      <c r="P186" s="156" t="s">
        <v>252</v>
      </c>
      <c r="Q186" s="156" t="s">
        <v>269</v>
      </c>
      <c r="S186" s="156">
        <v>3.3</v>
      </c>
      <c r="T186" s="156" t="s">
        <v>410</v>
      </c>
      <c r="U186" s="156" t="s">
        <v>387</v>
      </c>
      <c r="V186" s="156" t="s">
        <v>271</v>
      </c>
      <c r="W186" s="156">
        <v>0</v>
      </c>
      <c r="Z186" s="156">
        <v>0</v>
      </c>
    </row>
    <row r="187" spans="1:26" s="156" customFormat="1" x14ac:dyDescent="0.25">
      <c r="A187" s="156" t="s">
        <v>250</v>
      </c>
      <c r="B187" s="156" t="s">
        <v>377</v>
      </c>
      <c r="C187" s="156" t="s">
        <v>252</v>
      </c>
      <c r="D187" s="156" t="s">
        <v>428</v>
      </c>
      <c r="E187" s="156" t="s">
        <v>287</v>
      </c>
      <c r="G187" s="156" t="s">
        <v>288</v>
      </c>
      <c r="H187" s="156">
        <v>303</v>
      </c>
      <c r="I187" s="156">
        <v>0</v>
      </c>
      <c r="J187" s="156">
        <v>129</v>
      </c>
      <c r="K187" s="156" t="s">
        <v>256</v>
      </c>
      <c r="L187" s="156">
        <v>1</v>
      </c>
      <c r="M187" s="158">
        <v>0.88</v>
      </c>
      <c r="N187" s="156" t="s">
        <v>258</v>
      </c>
      <c r="O187" s="156" t="s">
        <v>259</v>
      </c>
      <c r="P187" s="156" t="s">
        <v>304</v>
      </c>
      <c r="Q187" s="156" t="s">
        <v>261</v>
      </c>
      <c r="S187" s="156">
        <v>3.1</v>
      </c>
      <c r="T187" s="156" t="s">
        <v>305</v>
      </c>
      <c r="U187" s="156" t="s">
        <v>306</v>
      </c>
      <c r="V187" s="156" t="s">
        <v>299</v>
      </c>
      <c r="W187" s="156">
        <v>0</v>
      </c>
      <c r="X187" s="157">
        <v>36617</v>
      </c>
      <c r="Z187" s="156">
        <v>0</v>
      </c>
    </row>
    <row r="188" spans="1:26" s="156" customFormat="1" x14ac:dyDescent="0.25">
      <c r="A188" s="156" t="s">
        <v>250</v>
      </c>
      <c r="B188" s="156" t="s">
        <v>377</v>
      </c>
      <c r="C188" s="156" t="s">
        <v>252</v>
      </c>
      <c r="D188" s="156" t="s">
        <v>428</v>
      </c>
      <c r="E188" s="156" t="s">
        <v>287</v>
      </c>
      <c r="G188" s="156" t="s">
        <v>288</v>
      </c>
      <c r="H188" s="156">
        <v>303</v>
      </c>
      <c r="I188" s="156">
        <v>28</v>
      </c>
      <c r="J188" s="156">
        <v>145</v>
      </c>
      <c r="K188" s="156" t="s">
        <v>324</v>
      </c>
      <c r="L188" s="156">
        <v>1</v>
      </c>
      <c r="M188" s="158">
        <v>0.24</v>
      </c>
      <c r="N188" s="156" t="s">
        <v>258</v>
      </c>
      <c r="O188" s="156" t="s">
        <v>259</v>
      </c>
      <c r="P188" s="156" t="s">
        <v>304</v>
      </c>
      <c r="Q188" s="156" t="s">
        <v>261</v>
      </c>
      <c r="S188" s="156">
        <v>3.1</v>
      </c>
      <c r="T188" s="156" t="s">
        <v>336</v>
      </c>
      <c r="U188" s="156" t="s">
        <v>306</v>
      </c>
      <c r="V188" s="156" t="s">
        <v>292</v>
      </c>
      <c r="W188" s="156">
        <v>0</v>
      </c>
      <c r="X188" s="157">
        <v>36617</v>
      </c>
      <c r="Z188" s="156">
        <v>0</v>
      </c>
    </row>
    <row r="189" spans="1:26" s="156" customFormat="1" x14ac:dyDescent="0.25">
      <c r="A189" s="156" t="s">
        <v>250</v>
      </c>
      <c r="B189" s="156" t="s">
        <v>377</v>
      </c>
      <c r="C189" s="156" t="s">
        <v>252</v>
      </c>
      <c r="D189" s="156" t="s">
        <v>429</v>
      </c>
      <c r="E189" s="156" t="s">
        <v>287</v>
      </c>
      <c r="G189" s="156" t="s">
        <v>288</v>
      </c>
      <c r="H189" s="156">
        <v>303</v>
      </c>
      <c r="I189" s="156">
        <v>0</v>
      </c>
      <c r="J189" s="156">
        <v>129</v>
      </c>
      <c r="K189" s="156" t="s">
        <v>256</v>
      </c>
      <c r="L189" s="156">
        <v>1</v>
      </c>
      <c r="M189" s="158">
        <v>604</v>
      </c>
      <c r="N189" s="156" t="s">
        <v>258</v>
      </c>
      <c r="O189" s="156" t="s">
        <v>268</v>
      </c>
      <c r="P189" s="156" t="s">
        <v>252</v>
      </c>
      <c r="Q189" s="156" t="s">
        <v>269</v>
      </c>
      <c r="S189" s="156">
        <v>3.3</v>
      </c>
      <c r="U189" s="156" t="s">
        <v>270</v>
      </c>
      <c r="V189" s="156" t="s">
        <v>271</v>
      </c>
      <c r="W189" s="156">
        <v>0</v>
      </c>
      <c r="Z189" s="156">
        <v>0</v>
      </c>
    </row>
    <row r="190" spans="1:26" s="156" customFormat="1" x14ac:dyDescent="0.25">
      <c r="A190" s="156" t="s">
        <v>250</v>
      </c>
      <c r="B190" s="156" t="s">
        <v>433</v>
      </c>
      <c r="C190" s="156" t="s">
        <v>252</v>
      </c>
      <c r="D190" s="156" t="s">
        <v>253</v>
      </c>
      <c r="E190" s="156" t="s">
        <v>287</v>
      </c>
      <c r="G190" s="156" t="s">
        <v>288</v>
      </c>
      <c r="H190" s="156">
        <v>303</v>
      </c>
      <c r="I190" s="156">
        <v>0</v>
      </c>
      <c r="J190" s="156">
        <v>129</v>
      </c>
      <c r="K190" s="156" t="s">
        <v>256</v>
      </c>
      <c r="L190" s="156">
        <v>1</v>
      </c>
      <c r="M190" s="158">
        <v>604</v>
      </c>
      <c r="N190" s="156" t="s">
        <v>258</v>
      </c>
      <c r="O190" s="156" t="s">
        <v>268</v>
      </c>
      <c r="P190" s="156" t="s">
        <v>252</v>
      </c>
      <c r="Q190" s="156" t="s">
        <v>269</v>
      </c>
      <c r="S190" s="156">
        <v>3.3</v>
      </c>
      <c r="T190" s="156" t="s">
        <v>410</v>
      </c>
      <c r="U190" s="156" t="s">
        <v>387</v>
      </c>
      <c r="V190" s="156" t="s">
        <v>271</v>
      </c>
      <c r="W190" s="156">
        <v>0</v>
      </c>
      <c r="Z190" s="156">
        <v>0</v>
      </c>
    </row>
    <row r="191" spans="1:26" s="156" customFormat="1" x14ac:dyDescent="0.25">
      <c r="A191" s="156" t="s">
        <v>250</v>
      </c>
      <c r="B191" s="156" t="s">
        <v>433</v>
      </c>
      <c r="C191" s="156" t="s">
        <v>252</v>
      </c>
      <c r="D191" s="156" t="s">
        <v>293</v>
      </c>
      <c r="E191" s="156" t="s">
        <v>287</v>
      </c>
      <c r="G191" s="156" t="s">
        <v>288</v>
      </c>
      <c r="H191" s="156">
        <v>303</v>
      </c>
      <c r="I191" s="156">
        <v>0</v>
      </c>
      <c r="J191" s="156">
        <v>129</v>
      </c>
      <c r="K191" s="156" t="s">
        <v>256</v>
      </c>
      <c r="L191" s="156">
        <v>1</v>
      </c>
      <c r="M191" s="158">
        <v>0.88</v>
      </c>
      <c r="N191" s="156" t="s">
        <v>258</v>
      </c>
      <c r="O191" s="156" t="s">
        <v>259</v>
      </c>
      <c r="P191" s="156" t="s">
        <v>304</v>
      </c>
      <c r="Q191" s="156" t="s">
        <v>261</v>
      </c>
      <c r="S191" s="156">
        <v>3.1</v>
      </c>
      <c r="T191" s="156" t="s">
        <v>305</v>
      </c>
      <c r="U191" s="156" t="s">
        <v>306</v>
      </c>
      <c r="V191" s="156" t="s">
        <v>299</v>
      </c>
      <c r="W191" s="156">
        <v>0</v>
      </c>
      <c r="X191" s="157">
        <v>36617</v>
      </c>
      <c r="Z191" s="156">
        <v>0</v>
      </c>
    </row>
    <row r="192" spans="1:26" s="156" customFormat="1" x14ac:dyDescent="0.25">
      <c r="A192" s="156" t="s">
        <v>250</v>
      </c>
      <c r="B192" s="156" t="s">
        <v>433</v>
      </c>
      <c r="C192" s="156" t="s">
        <v>252</v>
      </c>
      <c r="D192" s="156" t="s">
        <v>293</v>
      </c>
      <c r="E192" s="156" t="s">
        <v>287</v>
      </c>
      <c r="G192" s="156" t="s">
        <v>288</v>
      </c>
      <c r="H192" s="156">
        <v>303</v>
      </c>
      <c r="I192" s="156">
        <v>28</v>
      </c>
      <c r="J192" s="156">
        <v>145</v>
      </c>
      <c r="K192" s="156" t="s">
        <v>324</v>
      </c>
      <c r="L192" s="156">
        <v>1</v>
      </c>
      <c r="M192" s="158">
        <v>0.24</v>
      </c>
      <c r="N192" s="156" t="s">
        <v>258</v>
      </c>
      <c r="O192" s="156" t="s">
        <v>259</v>
      </c>
      <c r="P192" s="156" t="s">
        <v>304</v>
      </c>
      <c r="Q192" s="156" t="s">
        <v>261</v>
      </c>
      <c r="S192" s="156">
        <v>3.1</v>
      </c>
      <c r="T192" s="156" t="s">
        <v>336</v>
      </c>
      <c r="U192" s="156" t="s">
        <v>306</v>
      </c>
      <c r="V192" s="156" t="s">
        <v>292</v>
      </c>
      <c r="W192" s="156">
        <v>0</v>
      </c>
      <c r="X192" s="157">
        <v>36617</v>
      </c>
      <c r="Z192" s="156">
        <v>0</v>
      </c>
    </row>
    <row r="193" spans="1:26" s="156" customFormat="1" x14ac:dyDescent="0.25">
      <c r="A193" s="156" t="s">
        <v>250</v>
      </c>
      <c r="B193" s="156" t="s">
        <v>377</v>
      </c>
      <c r="C193" s="156" t="s">
        <v>252</v>
      </c>
      <c r="D193" s="156" t="s">
        <v>253</v>
      </c>
      <c r="E193" s="156">
        <v>85018</v>
      </c>
      <c r="F193" s="156" t="s">
        <v>420</v>
      </c>
      <c r="G193" s="156" t="s">
        <v>421</v>
      </c>
      <c r="H193" s="156">
        <v>325</v>
      </c>
      <c r="I193" s="156">
        <v>0</v>
      </c>
      <c r="J193" s="156">
        <v>129</v>
      </c>
      <c r="K193" s="156" t="s">
        <v>256</v>
      </c>
      <c r="L193" s="156">
        <v>1</v>
      </c>
      <c r="M193" s="158">
        <v>2.94E-5</v>
      </c>
      <c r="N193" s="156" t="s">
        <v>258</v>
      </c>
      <c r="O193" s="156" t="s">
        <v>259</v>
      </c>
      <c r="P193" s="156" t="s">
        <v>260</v>
      </c>
      <c r="Q193" s="156" t="s">
        <v>261</v>
      </c>
      <c r="S193" s="156">
        <v>3.3</v>
      </c>
      <c r="U193" s="156" t="s">
        <v>387</v>
      </c>
      <c r="V193" s="156" t="s">
        <v>366</v>
      </c>
      <c r="W193" s="156">
        <v>0</v>
      </c>
      <c r="Z193" s="156">
        <v>0</v>
      </c>
    </row>
    <row r="194" spans="1:26" s="156" customFormat="1" x14ac:dyDescent="0.25">
      <c r="A194" s="156" t="s">
        <v>250</v>
      </c>
      <c r="B194" s="156" t="s">
        <v>433</v>
      </c>
      <c r="C194" s="156" t="s">
        <v>252</v>
      </c>
      <c r="D194" s="156" t="s">
        <v>253</v>
      </c>
      <c r="E194" s="156">
        <v>85018</v>
      </c>
      <c r="F194" s="156" t="s">
        <v>420</v>
      </c>
      <c r="G194" s="156" t="s">
        <v>421</v>
      </c>
      <c r="H194" s="156">
        <v>325</v>
      </c>
      <c r="I194" s="156">
        <v>0</v>
      </c>
      <c r="J194" s="156">
        <v>129</v>
      </c>
      <c r="K194" s="156" t="s">
        <v>256</v>
      </c>
      <c r="L194" s="156">
        <v>1</v>
      </c>
      <c r="M194" s="158">
        <v>2.94E-5</v>
      </c>
      <c r="N194" s="156" t="s">
        <v>258</v>
      </c>
      <c r="O194" s="156" t="s">
        <v>259</v>
      </c>
      <c r="P194" s="156" t="s">
        <v>260</v>
      </c>
      <c r="Q194" s="156" t="s">
        <v>261</v>
      </c>
      <c r="S194" s="156">
        <v>3.3</v>
      </c>
      <c r="U194" s="156" t="s">
        <v>387</v>
      </c>
      <c r="V194" s="156" t="s">
        <v>366</v>
      </c>
      <c r="W194" s="156">
        <v>0</v>
      </c>
      <c r="Z194" s="156">
        <v>0</v>
      </c>
    </row>
    <row r="195" spans="1:26" s="156" customFormat="1" x14ac:dyDescent="0.25">
      <c r="A195" s="156" t="s">
        <v>250</v>
      </c>
      <c r="B195" s="156" t="s">
        <v>251</v>
      </c>
      <c r="C195" s="156" t="s">
        <v>252</v>
      </c>
      <c r="D195" s="156" t="s">
        <v>293</v>
      </c>
      <c r="E195" s="156" t="s">
        <v>337</v>
      </c>
      <c r="G195" s="156" t="s">
        <v>338</v>
      </c>
      <c r="H195" s="156">
        <v>330</v>
      </c>
      <c r="I195" s="156">
        <v>28</v>
      </c>
      <c r="J195" s="156">
        <v>145</v>
      </c>
      <c r="K195" s="156" t="s">
        <v>324</v>
      </c>
      <c r="L195" s="156">
        <v>1</v>
      </c>
      <c r="M195" s="158">
        <v>7.1999999999999998E-3</v>
      </c>
      <c r="N195" s="156" t="s">
        <v>258</v>
      </c>
      <c r="O195" s="156" t="s">
        <v>259</v>
      </c>
      <c r="P195" s="156" t="s">
        <v>304</v>
      </c>
      <c r="Q195" s="156" t="s">
        <v>261</v>
      </c>
      <c r="S195" s="156">
        <v>3.1</v>
      </c>
      <c r="T195" s="156" t="s">
        <v>305</v>
      </c>
      <c r="U195" s="156" t="s">
        <v>306</v>
      </c>
      <c r="V195" s="156" t="s">
        <v>299</v>
      </c>
      <c r="W195" s="156">
        <v>0</v>
      </c>
      <c r="X195" s="157">
        <v>36617</v>
      </c>
      <c r="Z195" s="156">
        <v>0</v>
      </c>
    </row>
    <row r="196" spans="1:26" s="156" customFormat="1" x14ac:dyDescent="0.25">
      <c r="A196" s="156" t="s">
        <v>250</v>
      </c>
      <c r="B196" s="156" t="s">
        <v>377</v>
      </c>
      <c r="C196" s="156" t="s">
        <v>252</v>
      </c>
      <c r="D196" s="156" t="s">
        <v>293</v>
      </c>
      <c r="E196" s="156" t="s">
        <v>337</v>
      </c>
      <c r="G196" s="156" t="s">
        <v>338</v>
      </c>
      <c r="H196" s="156">
        <v>330</v>
      </c>
      <c r="I196" s="156">
        <v>28</v>
      </c>
      <c r="J196" s="156">
        <v>145</v>
      </c>
      <c r="K196" s="156" t="s">
        <v>324</v>
      </c>
      <c r="L196" s="156">
        <v>1</v>
      </c>
      <c r="M196" s="158">
        <v>7.1999999999999998E-3</v>
      </c>
      <c r="N196" s="156" t="s">
        <v>258</v>
      </c>
      <c r="O196" s="156" t="s">
        <v>259</v>
      </c>
      <c r="P196" s="156" t="s">
        <v>304</v>
      </c>
      <c r="Q196" s="156" t="s">
        <v>261</v>
      </c>
      <c r="S196" s="156">
        <v>3.1</v>
      </c>
      <c r="T196" s="156" t="s">
        <v>305</v>
      </c>
      <c r="U196" s="156" t="s">
        <v>306</v>
      </c>
      <c r="V196" s="156" t="s">
        <v>299</v>
      </c>
      <c r="W196" s="156">
        <v>0</v>
      </c>
      <c r="X196" s="157">
        <v>36617</v>
      </c>
      <c r="Z196" s="156">
        <v>0</v>
      </c>
    </row>
    <row r="197" spans="1:26" s="156" customFormat="1" x14ac:dyDescent="0.25">
      <c r="A197" s="156" t="s">
        <v>250</v>
      </c>
      <c r="B197" s="156" t="s">
        <v>377</v>
      </c>
      <c r="C197" s="156" t="s">
        <v>252</v>
      </c>
      <c r="D197" s="156" t="s">
        <v>428</v>
      </c>
      <c r="E197" s="156" t="s">
        <v>337</v>
      </c>
      <c r="G197" s="156" t="s">
        <v>338</v>
      </c>
      <c r="H197" s="156">
        <v>330</v>
      </c>
      <c r="I197" s="156">
        <v>28</v>
      </c>
      <c r="J197" s="156">
        <v>145</v>
      </c>
      <c r="K197" s="156" t="s">
        <v>324</v>
      </c>
      <c r="L197" s="156">
        <v>1</v>
      </c>
      <c r="M197" s="158">
        <v>7.1999999999999998E-3</v>
      </c>
      <c r="N197" s="156" t="s">
        <v>258</v>
      </c>
      <c r="O197" s="156" t="s">
        <v>259</v>
      </c>
      <c r="P197" s="156" t="s">
        <v>304</v>
      </c>
      <c r="Q197" s="156" t="s">
        <v>261</v>
      </c>
      <c r="S197" s="156">
        <v>3.1</v>
      </c>
      <c r="T197" s="156" t="s">
        <v>305</v>
      </c>
      <c r="U197" s="156" t="s">
        <v>306</v>
      </c>
      <c r="V197" s="156" t="s">
        <v>299</v>
      </c>
      <c r="W197" s="156">
        <v>0</v>
      </c>
      <c r="X197" s="157">
        <v>36617</v>
      </c>
      <c r="Z197" s="156">
        <v>0</v>
      </c>
    </row>
    <row r="198" spans="1:26" s="156" customFormat="1" x14ac:dyDescent="0.25">
      <c r="A198" s="156" t="s">
        <v>250</v>
      </c>
      <c r="B198" s="156" t="s">
        <v>433</v>
      </c>
      <c r="C198" s="156" t="s">
        <v>252</v>
      </c>
      <c r="D198" s="156" t="s">
        <v>293</v>
      </c>
      <c r="E198" s="156" t="s">
        <v>337</v>
      </c>
      <c r="G198" s="156" t="s">
        <v>338</v>
      </c>
      <c r="H198" s="156">
        <v>330</v>
      </c>
      <c r="I198" s="156">
        <v>28</v>
      </c>
      <c r="J198" s="156">
        <v>145</v>
      </c>
      <c r="K198" s="156" t="s">
        <v>324</v>
      </c>
      <c r="L198" s="156">
        <v>1</v>
      </c>
      <c r="M198" s="158">
        <v>7.1999999999999998E-3</v>
      </c>
      <c r="N198" s="156" t="s">
        <v>258</v>
      </c>
      <c r="O198" s="156" t="s">
        <v>259</v>
      </c>
      <c r="P198" s="156" t="s">
        <v>304</v>
      </c>
      <c r="Q198" s="156" t="s">
        <v>261</v>
      </c>
      <c r="S198" s="156">
        <v>3.1</v>
      </c>
      <c r="T198" s="156" t="s">
        <v>305</v>
      </c>
      <c r="U198" s="156" t="s">
        <v>306</v>
      </c>
      <c r="V198" s="156" t="s">
        <v>299</v>
      </c>
      <c r="W198" s="156">
        <v>0</v>
      </c>
      <c r="X198" s="157">
        <v>36617</v>
      </c>
      <c r="Z198" s="156">
        <v>0</v>
      </c>
    </row>
    <row r="199" spans="1:26" s="156" customFormat="1" x14ac:dyDescent="0.25">
      <c r="A199" s="156" t="s">
        <v>250</v>
      </c>
      <c r="B199" s="156" t="s">
        <v>251</v>
      </c>
      <c r="C199" s="156" t="s">
        <v>252</v>
      </c>
      <c r="D199" s="156" t="s">
        <v>253</v>
      </c>
      <c r="E199" s="156" t="s">
        <v>289</v>
      </c>
      <c r="G199" s="156" t="s">
        <v>290</v>
      </c>
      <c r="H199" s="156">
        <v>334</v>
      </c>
      <c r="I199" s="156">
        <v>0</v>
      </c>
      <c r="J199" s="156">
        <v>129</v>
      </c>
      <c r="K199" s="156" t="s">
        <v>256</v>
      </c>
      <c r="L199" s="156">
        <v>1</v>
      </c>
      <c r="M199" s="158">
        <v>14</v>
      </c>
      <c r="N199" s="156" t="s">
        <v>258</v>
      </c>
      <c r="O199" s="156" t="s">
        <v>268</v>
      </c>
      <c r="P199" s="156" t="s">
        <v>252</v>
      </c>
      <c r="Q199" s="156" t="s">
        <v>269</v>
      </c>
      <c r="S199" s="156">
        <v>3.4</v>
      </c>
      <c r="U199" s="156" t="s">
        <v>291</v>
      </c>
      <c r="V199" s="156" t="s">
        <v>292</v>
      </c>
      <c r="W199" s="156">
        <v>0</v>
      </c>
      <c r="X199" s="157">
        <v>38231</v>
      </c>
      <c r="Z199" s="156">
        <v>0</v>
      </c>
    </row>
    <row r="200" spans="1:26" s="156" customFormat="1" x14ac:dyDescent="0.25">
      <c r="A200" s="156" t="s">
        <v>250</v>
      </c>
      <c r="B200" s="156" t="s">
        <v>251</v>
      </c>
      <c r="C200" s="156" t="s">
        <v>252</v>
      </c>
      <c r="D200" s="156" t="s">
        <v>293</v>
      </c>
      <c r="E200" s="156" t="s">
        <v>289</v>
      </c>
      <c r="G200" s="156" t="s">
        <v>290</v>
      </c>
      <c r="H200" s="156">
        <v>334</v>
      </c>
      <c r="I200" s="156">
        <v>28</v>
      </c>
      <c r="J200" s="156">
        <v>145</v>
      </c>
      <c r="K200" s="156" t="s">
        <v>324</v>
      </c>
      <c r="L200" s="156">
        <v>1</v>
      </c>
      <c r="M200" s="158">
        <v>4.3E-3</v>
      </c>
      <c r="N200" s="156" t="s">
        <v>258</v>
      </c>
      <c r="O200" s="156" t="s">
        <v>259</v>
      </c>
      <c r="P200" s="156" t="s">
        <v>304</v>
      </c>
      <c r="Q200" s="156" t="s">
        <v>261</v>
      </c>
      <c r="S200" s="156">
        <v>3.1</v>
      </c>
      <c r="T200" s="156" t="s">
        <v>305</v>
      </c>
      <c r="U200" s="156" t="s">
        <v>306</v>
      </c>
      <c r="V200" s="156" t="s">
        <v>299</v>
      </c>
      <c r="W200" s="156">
        <v>0</v>
      </c>
      <c r="X200" s="157">
        <v>36617</v>
      </c>
      <c r="Z200" s="156">
        <v>0</v>
      </c>
    </row>
    <row r="201" spans="1:26" s="156" customFormat="1" x14ac:dyDescent="0.25">
      <c r="A201" s="156" t="s">
        <v>250</v>
      </c>
      <c r="B201" s="156" t="s">
        <v>377</v>
      </c>
      <c r="C201" s="156" t="s">
        <v>252</v>
      </c>
      <c r="D201" s="156" t="s">
        <v>293</v>
      </c>
      <c r="E201" s="156" t="s">
        <v>289</v>
      </c>
      <c r="G201" s="156" t="s">
        <v>290</v>
      </c>
      <c r="H201" s="156">
        <v>334</v>
      </c>
      <c r="I201" s="156">
        <v>28</v>
      </c>
      <c r="J201" s="156">
        <v>145</v>
      </c>
      <c r="K201" s="156" t="s">
        <v>324</v>
      </c>
      <c r="L201" s="156">
        <v>1</v>
      </c>
      <c r="M201" s="158">
        <v>4.3E-3</v>
      </c>
      <c r="N201" s="156" t="s">
        <v>258</v>
      </c>
      <c r="O201" s="156" t="s">
        <v>259</v>
      </c>
      <c r="P201" s="156" t="s">
        <v>304</v>
      </c>
      <c r="Q201" s="156" t="s">
        <v>261</v>
      </c>
      <c r="S201" s="156">
        <v>3.1</v>
      </c>
      <c r="T201" s="156" t="s">
        <v>305</v>
      </c>
      <c r="U201" s="156" t="s">
        <v>306</v>
      </c>
      <c r="V201" s="156" t="s">
        <v>299</v>
      </c>
      <c r="W201" s="156">
        <v>0</v>
      </c>
      <c r="X201" s="157">
        <v>36617</v>
      </c>
      <c r="Z201" s="156">
        <v>0</v>
      </c>
    </row>
    <row r="202" spans="1:26" s="156" customFormat="1" x14ac:dyDescent="0.25">
      <c r="A202" s="156" t="s">
        <v>250</v>
      </c>
      <c r="B202" s="156" t="s">
        <v>377</v>
      </c>
      <c r="C202" s="156" t="s">
        <v>252</v>
      </c>
      <c r="D202" s="156" t="s">
        <v>253</v>
      </c>
      <c r="E202" s="156" t="s">
        <v>289</v>
      </c>
      <c r="G202" s="156" t="s">
        <v>290</v>
      </c>
      <c r="H202" s="156">
        <v>334</v>
      </c>
      <c r="I202" s="156">
        <v>0</v>
      </c>
      <c r="J202" s="156">
        <v>129</v>
      </c>
      <c r="K202" s="156" t="s">
        <v>256</v>
      </c>
      <c r="L202" s="156">
        <v>1</v>
      </c>
      <c r="M202" s="158">
        <v>42.5</v>
      </c>
      <c r="N202" s="156" t="s">
        <v>258</v>
      </c>
      <c r="O202" s="156" t="s">
        <v>268</v>
      </c>
      <c r="P202" s="156" t="s">
        <v>252</v>
      </c>
      <c r="Q202" s="156" t="s">
        <v>269</v>
      </c>
      <c r="S202" s="156">
        <v>3.3</v>
      </c>
      <c r="T202" s="156" t="s">
        <v>410</v>
      </c>
      <c r="U202" s="156" t="s">
        <v>387</v>
      </c>
      <c r="V202" s="156" t="s">
        <v>271</v>
      </c>
      <c r="W202" s="156">
        <v>0</v>
      </c>
      <c r="Z202" s="156">
        <v>0</v>
      </c>
    </row>
    <row r="203" spans="1:26" s="156" customFormat="1" x14ac:dyDescent="0.25">
      <c r="A203" s="156" t="s">
        <v>250</v>
      </c>
      <c r="B203" s="156" t="s">
        <v>377</v>
      </c>
      <c r="C203" s="156" t="s">
        <v>252</v>
      </c>
      <c r="D203" s="156" t="s">
        <v>428</v>
      </c>
      <c r="E203" s="156" t="s">
        <v>289</v>
      </c>
      <c r="G203" s="156" t="s">
        <v>290</v>
      </c>
      <c r="H203" s="156">
        <v>334</v>
      </c>
      <c r="I203" s="156">
        <v>28</v>
      </c>
      <c r="J203" s="156">
        <v>145</v>
      </c>
      <c r="K203" s="156" t="s">
        <v>324</v>
      </c>
      <c r="L203" s="156">
        <v>1</v>
      </c>
      <c r="M203" s="158">
        <v>4.3E-3</v>
      </c>
      <c r="N203" s="156" t="s">
        <v>258</v>
      </c>
      <c r="O203" s="156" t="s">
        <v>259</v>
      </c>
      <c r="P203" s="156" t="s">
        <v>304</v>
      </c>
      <c r="Q203" s="156" t="s">
        <v>261</v>
      </c>
      <c r="S203" s="156">
        <v>3.1</v>
      </c>
      <c r="T203" s="156" t="s">
        <v>305</v>
      </c>
      <c r="U203" s="156" t="s">
        <v>306</v>
      </c>
      <c r="V203" s="156" t="s">
        <v>299</v>
      </c>
      <c r="W203" s="156">
        <v>0</v>
      </c>
      <c r="X203" s="157">
        <v>36617</v>
      </c>
      <c r="Z203" s="156">
        <v>0</v>
      </c>
    </row>
    <row r="204" spans="1:26" s="156" customFormat="1" x14ac:dyDescent="0.25">
      <c r="A204" s="156" t="s">
        <v>250</v>
      </c>
      <c r="B204" s="156" t="s">
        <v>377</v>
      </c>
      <c r="C204" s="156" t="s">
        <v>252</v>
      </c>
      <c r="D204" s="156" t="s">
        <v>429</v>
      </c>
      <c r="E204" s="156" t="s">
        <v>289</v>
      </c>
      <c r="G204" s="156" t="s">
        <v>290</v>
      </c>
      <c r="H204" s="156">
        <v>334</v>
      </c>
      <c r="I204" s="156">
        <v>0</v>
      </c>
      <c r="J204" s="156">
        <v>129</v>
      </c>
      <c r="K204" s="156" t="s">
        <v>256</v>
      </c>
      <c r="L204" s="156">
        <v>1</v>
      </c>
      <c r="M204" s="158">
        <v>42.5</v>
      </c>
      <c r="N204" s="156" t="s">
        <v>258</v>
      </c>
      <c r="O204" s="156" t="s">
        <v>268</v>
      </c>
      <c r="P204" s="156" t="s">
        <v>252</v>
      </c>
      <c r="Q204" s="156" t="s">
        <v>269</v>
      </c>
      <c r="S204" s="156">
        <v>3.3</v>
      </c>
      <c r="U204" s="156" t="s">
        <v>270</v>
      </c>
      <c r="V204" s="156" t="s">
        <v>271</v>
      </c>
      <c r="W204" s="156">
        <v>0</v>
      </c>
      <c r="Z204" s="156">
        <v>0</v>
      </c>
    </row>
    <row r="205" spans="1:26" s="156" customFormat="1" x14ac:dyDescent="0.25">
      <c r="A205" s="156" t="s">
        <v>250</v>
      </c>
      <c r="B205" s="156" t="s">
        <v>433</v>
      </c>
      <c r="C205" s="156" t="s">
        <v>252</v>
      </c>
      <c r="D205" s="156" t="s">
        <v>253</v>
      </c>
      <c r="E205" s="156" t="s">
        <v>289</v>
      </c>
      <c r="G205" s="156" t="s">
        <v>290</v>
      </c>
      <c r="H205" s="156">
        <v>334</v>
      </c>
      <c r="I205" s="156">
        <v>0</v>
      </c>
      <c r="J205" s="156">
        <v>129</v>
      </c>
      <c r="K205" s="156" t="s">
        <v>256</v>
      </c>
      <c r="L205" s="156">
        <v>1</v>
      </c>
      <c r="M205" s="158">
        <v>42.5</v>
      </c>
      <c r="N205" s="156" t="s">
        <v>258</v>
      </c>
      <c r="O205" s="156" t="s">
        <v>268</v>
      </c>
      <c r="P205" s="156" t="s">
        <v>252</v>
      </c>
      <c r="Q205" s="156" t="s">
        <v>269</v>
      </c>
      <c r="S205" s="156">
        <v>3.3</v>
      </c>
      <c r="T205" s="156" t="s">
        <v>410</v>
      </c>
      <c r="U205" s="156" t="s">
        <v>387</v>
      </c>
      <c r="V205" s="156" t="s">
        <v>271</v>
      </c>
      <c r="W205" s="156">
        <v>0</v>
      </c>
      <c r="Z205" s="156">
        <v>0</v>
      </c>
    </row>
    <row r="206" spans="1:26" s="156" customFormat="1" x14ac:dyDescent="0.25">
      <c r="A206" s="156" t="s">
        <v>250</v>
      </c>
      <c r="B206" s="156" t="s">
        <v>433</v>
      </c>
      <c r="C206" s="156" t="s">
        <v>252</v>
      </c>
      <c r="D206" s="156" t="s">
        <v>293</v>
      </c>
      <c r="E206" s="156" t="s">
        <v>289</v>
      </c>
      <c r="G206" s="156" t="s">
        <v>290</v>
      </c>
      <c r="H206" s="156">
        <v>334</v>
      </c>
      <c r="I206" s="156">
        <v>28</v>
      </c>
      <c r="J206" s="156">
        <v>145</v>
      </c>
      <c r="K206" s="156" t="s">
        <v>324</v>
      </c>
      <c r="L206" s="156">
        <v>1</v>
      </c>
      <c r="M206" s="158">
        <v>4.3E-3</v>
      </c>
      <c r="N206" s="156" t="s">
        <v>258</v>
      </c>
      <c r="O206" s="156" t="s">
        <v>259</v>
      </c>
      <c r="P206" s="156" t="s">
        <v>304</v>
      </c>
      <c r="Q206" s="156" t="s">
        <v>261</v>
      </c>
      <c r="S206" s="156">
        <v>3.1</v>
      </c>
      <c r="T206" s="156" t="s">
        <v>305</v>
      </c>
      <c r="U206" s="156" t="s">
        <v>306</v>
      </c>
      <c r="V206" s="156" t="s">
        <v>299</v>
      </c>
      <c r="W206" s="156">
        <v>0</v>
      </c>
      <c r="X206" s="157">
        <v>36617</v>
      </c>
      <c r="Z206" s="156">
        <v>0</v>
      </c>
    </row>
    <row r="207" spans="1:26" s="156" customFormat="1" x14ac:dyDescent="0.25">
      <c r="A207" s="156" t="s">
        <v>250</v>
      </c>
      <c r="B207" s="156" t="s">
        <v>251</v>
      </c>
      <c r="C207" s="156" t="s">
        <v>252</v>
      </c>
      <c r="D207" s="156" t="s">
        <v>293</v>
      </c>
      <c r="E207" s="156" t="s">
        <v>339</v>
      </c>
      <c r="G207" s="156" t="s">
        <v>340</v>
      </c>
      <c r="H207" s="156">
        <v>336</v>
      </c>
      <c r="I207" s="156">
        <v>28</v>
      </c>
      <c r="J207" s="156">
        <v>145</v>
      </c>
      <c r="K207" s="156" t="s">
        <v>324</v>
      </c>
      <c r="L207" s="156">
        <v>1</v>
      </c>
      <c r="M207" s="158">
        <v>1.2E-2</v>
      </c>
      <c r="N207" s="156" t="s">
        <v>258</v>
      </c>
      <c r="O207" s="156" t="s">
        <v>259</v>
      </c>
      <c r="P207" s="156" t="s">
        <v>304</v>
      </c>
      <c r="Q207" s="156" t="s">
        <v>261</v>
      </c>
      <c r="S207" s="156">
        <v>3.1</v>
      </c>
      <c r="T207" s="156" t="s">
        <v>305</v>
      </c>
      <c r="U207" s="156" t="s">
        <v>306</v>
      </c>
      <c r="V207" s="156" t="s">
        <v>299</v>
      </c>
      <c r="W207" s="156">
        <v>0</v>
      </c>
      <c r="X207" s="157">
        <v>36617</v>
      </c>
      <c r="Z207" s="156">
        <v>0</v>
      </c>
    </row>
    <row r="208" spans="1:26" s="156" customFormat="1" x14ac:dyDescent="0.25">
      <c r="A208" s="156" t="s">
        <v>250</v>
      </c>
      <c r="B208" s="156" t="s">
        <v>377</v>
      </c>
      <c r="C208" s="156" t="s">
        <v>252</v>
      </c>
      <c r="D208" s="156" t="s">
        <v>293</v>
      </c>
      <c r="E208" s="156" t="s">
        <v>339</v>
      </c>
      <c r="G208" s="156" t="s">
        <v>340</v>
      </c>
      <c r="H208" s="156">
        <v>336</v>
      </c>
      <c r="I208" s="156">
        <v>28</v>
      </c>
      <c r="J208" s="156">
        <v>145</v>
      </c>
      <c r="K208" s="156" t="s">
        <v>324</v>
      </c>
      <c r="L208" s="156">
        <v>1</v>
      </c>
      <c r="M208" s="158">
        <v>1.2E-2</v>
      </c>
      <c r="N208" s="156" t="s">
        <v>258</v>
      </c>
      <c r="O208" s="156" t="s">
        <v>259</v>
      </c>
      <c r="P208" s="156" t="s">
        <v>304</v>
      </c>
      <c r="Q208" s="156" t="s">
        <v>261</v>
      </c>
      <c r="S208" s="156">
        <v>3.1</v>
      </c>
      <c r="T208" s="156" t="s">
        <v>305</v>
      </c>
      <c r="U208" s="156" t="s">
        <v>306</v>
      </c>
      <c r="V208" s="156" t="s">
        <v>299</v>
      </c>
      <c r="W208" s="156">
        <v>0</v>
      </c>
      <c r="X208" s="157">
        <v>36617</v>
      </c>
      <c r="Z208" s="156">
        <v>0</v>
      </c>
    </row>
    <row r="209" spans="1:26" s="156" customFormat="1" x14ac:dyDescent="0.25">
      <c r="A209" s="156" t="s">
        <v>250</v>
      </c>
      <c r="B209" s="156" t="s">
        <v>377</v>
      </c>
      <c r="C209" s="156" t="s">
        <v>252</v>
      </c>
      <c r="D209" s="156" t="s">
        <v>428</v>
      </c>
      <c r="E209" s="156" t="s">
        <v>339</v>
      </c>
      <c r="G209" s="156" t="s">
        <v>340</v>
      </c>
      <c r="H209" s="156">
        <v>336</v>
      </c>
      <c r="I209" s="156">
        <v>28</v>
      </c>
      <c r="J209" s="156">
        <v>145</v>
      </c>
      <c r="K209" s="156" t="s">
        <v>324</v>
      </c>
      <c r="L209" s="156">
        <v>1</v>
      </c>
      <c r="M209" s="158">
        <v>1.2E-2</v>
      </c>
      <c r="N209" s="156" t="s">
        <v>258</v>
      </c>
      <c r="O209" s="156" t="s">
        <v>259</v>
      </c>
      <c r="P209" s="156" t="s">
        <v>304</v>
      </c>
      <c r="Q209" s="156" t="s">
        <v>261</v>
      </c>
      <c r="S209" s="156">
        <v>3.1</v>
      </c>
      <c r="T209" s="156" t="s">
        <v>305</v>
      </c>
      <c r="U209" s="156" t="s">
        <v>306</v>
      </c>
      <c r="V209" s="156" t="s">
        <v>299</v>
      </c>
      <c r="W209" s="156">
        <v>0</v>
      </c>
      <c r="X209" s="157">
        <v>36617</v>
      </c>
      <c r="Z209" s="156">
        <v>0</v>
      </c>
    </row>
    <row r="210" spans="1:26" s="156" customFormat="1" x14ac:dyDescent="0.25">
      <c r="A210" s="156" t="s">
        <v>250</v>
      </c>
      <c r="B210" s="156" t="s">
        <v>433</v>
      </c>
      <c r="C210" s="156" t="s">
        <v>252</v>
      </c>
      <c r="D210" s="156" t="s">
        <v>293</v>
      </c>
      <c r="E210" s="156" t="s">
        <v>339</v>
      </c>
      <c r="G210" s="156" t="s">
        <v>340</v>
      </c>
      <c r="H210" s="156">
        <v>336</v>
      </c>
      <c r="I210" s="156">
        <v>28</v>
      </c>
      <c r="J210" s="156">
        <v>145</v>
      </c>
      <c r="K210" s="156" t="s">
        <v>324</v>
      </c>
      <c r="L210" s="156">
        <v>1</v>
      </c>
      <c r="M210" s="158">
        <v>1.2E-2</v>
      </c>
      <c r="N210" s="156" t="s">
        <v>258</v>
      </c>
      <c r="O210" s="156" t="s">
        <v>259</v>
      </c>
      <c r="P210" s="156" t="s">
        <v>304</v>
      </c>
      <c r="Q210" s="156" t="s">
        <v>261</v>
      </c>
      <c r="S210" s="156">
        <v>3.1</v>
      </c>
      <c r="T210" s="156" t="s">
        <v>305</v>
      </c>
      <c r="U210" s="156" t="s">
        <v>306</v>
      </c>
      <c r="V210" s="156" t="s">
        <v>299</v>
      </c>
      <c r="W210" s="156">
        <v>0</v>
      </c>
      <c r="X210" s="157">
        <v>36617</v>
      </c>
      <c r="Z210" s="156">
        <v>0</v>
      </c>
    </row>
    <row r="211" spans="1:26" s="156" customFormat="1" x14ac:dyDescent="0.25">
      <c r="A211" s="156" t="s">
        <v>250</v>
      </c>
      <c r="B211" s="156" t="s">
        <v>251</v>
      </c>
      <c r="C211" s="156" t="s">
        <v>252</v>
      </c>
      <c r="D211" s="156" t="s">
        <v>293</v>
      </c>
      <c r="E211" s="156" t="s">
        <v>341</v>
      </c>
      <c r="G211" s="156" t="s">
        <v>342</v>
      </c>
      <c r="H211" s="156">
        <v>338</v>
      </c>
      <c r="I211" s="156">
        <v>28</v>
      </c>
      <c r="J211" s="156">
        <v>145</v>
      </c>
      <c r="K211" s="156" t="s">
        <v>324</v>
      </c>
      <c r="L211" s="156">
        <v>1</v>
      </c>
      <c r="M211" s="158">
        <v>4.13E-3</v>
      </c>
      <c r="N211" s="156" t="s">
        <v>258</v>
      </c>
      <c r="O211" s="156" t="s">
        <v>259</v>
      </c>
      <c r="P211" s="156" t="s">
        <v>304</v>
      </c>
      <c r="Q211" s="156" t="s">
        <v>261</v>
      </c>
      <c r="T211" s="156" t="s">
        <v>343</v>
      </c>
      <c r="U211" s="156" t="s">
        <v>344</v>
      </c>
      <c r="V211" s="156" t="s">
        <v>264</v>
      </c>
      <c r="W211" s="156">
        <v>0</v>
      </c>
      <c r="X211" s="157">
        <v>38018</v>
      </c>
      <c r="Z211" s="156">
        <v>0</v>
      </c>
    </row>
    <row r="212" spans="1:26" s="156" customFormat="1" x14ac:dyDescent="0.25">
      <c r="A212" s="156" t="s">
        <v>250</v>
      </c>
      <c r="B212" s="156" t="s">
        <v>251</v>
      </c>
      <c r="C212" s="156" t="s">
        <v>252</v>
      </c>
      <c r="D212" s="156" t="s">
        <v>253</v>
      </c>
      <c r="E212" s="156" t="s">
        <v>341</v>
      </c>
      <c r="G212" s="156" t="s">
        <v>342</v>
      </c>
      <c r="H212" s="156">
        <v>338</v>
      </c>
      <c r="I212" s="156">
        <v>0</v>
      </c>
      <c r="J212" s="156">
        <v>129</v>
      </c>
      <c r="K212" s="156" t="s">
        <v>256</v>
      </c>
      <c r="L212" s="156">
        <v>1</v>
      </c>
      <c r="M212" s="158">
        <v>14</v>
      </c>
      <c r="N212" s="156" t="s">
        <v>258</v>
      </c>
      <c r="O212" s="156" t="s">
        <v>268</v>
      </c>
      <c r="P212" s="156" t="s">
        <v>252</v>
      </c>
      <c r="Q212" s="156" t="s">
        <v>269</v>
      </c>
      <c r="S212" s="156">
        <v>3.4</v>
      </c>
      <c r="U212" s="156" t="s">
        <v>291</v>
      </c>
      <c r="V212" s="156" t="s">
        <v>292</v>
      </c>
      <c r="W212" s="156">
        <v>0</v>
      </c>
      <c r="X212" s="157">
        <v>38231</v>
      </c>
      <c r="Z212" s="156">
        <v>0</v>
      </c>
    </row>
    <row r="213" spans="1:26" s="156" customFormat="1" x14ac:dyDescent="0.25">
      <c r="A213" s="156" t="s">
        <v>250</v>
      </c>
      <c r="B213" s="156" t="s">
        <v>377</v>
      </c>
      <c r="C213" s="156" t="s">
        <v>252</v>
      </c>
      <c r="D213" s="156" t="s">
        <v>293</v>
      </c>
      <c r="E213" s="156" t="s">
        <v>341</v>
      </c>
      <c r="G213" s="156" t="s">
        <v>342</v>
      </c>
      <c r="H213" s="156">
        <v>338</v>
      </c>
      <c r="I213" s="156">
        <v>28</v>
      </c>
      <c r="J213" s="156">
        <v>145</v>
      </c>
      <c r="K213" s="156" t="s">
        <v>324</v>
      </c>
      <c r="L213" s="156">
        <v>1</v>
      </c>
      <c r="M213" s="158">
        <v>4.13E-3</v>
      </c>
      <c r="N213" s="156" t="s">
        <v>258</v>
      </c>
      <c r="O213" s="156" t="s">
        <v>259</v>
      </c>
      <c r="P213" s="156" t="s">
        <v>304</v>
      </c>
      <c r="Q213" s="156" t="s">
        <v>261</v>
      </c>
      <c r="T213" s="156" t="s">
        <v>343</v>
      </c>
      <c r="U213" s="156" t="s">
        <v>383</v>
      </c>
      <c r="V213" s="156" t="s">
        <v>264</v>
      </c>
      <c r="W213" s="156">
        <v>0</v>
      </c>
      <c r="X213" s="157">
        <v>38018</v>
      </c>
      <c r="Z213" s="156">
        <v>0</v>
      </c>
    </row>
    <row r="214" spans="1:26" s="156" customFormat="1" x14ac:dyDescent="0.25">
      <c r="A214" s="156" t="s">
        <v>250</v>
      </c>
      <c r="B214" s="156" t="s">
        <v>377</v>
      </c>
      <c r="C214" s="156" t="s">
        <v>252</v>
      </c>
      <c r="D214" s="156" t="s">
        <v>253</v>
      </c>
      <c r="E214" s="156" t="s">
        <v>341</v>
      </c>
      <c r="G214" s="156" t="s">
        <v>342</v>
      </c>
      <c r="H214" s="156">
        <v>338</v>
      </c>
      <c r="I214" s="156">
        <v>0</v>
      </c>
      <c r="J214" s="156">
        <v>129</v>
      </c>
      <c r="K214" s="156" t="s">
        <v>256</v>
      </c>
      <c r="L214" s="156">
        <v>1</v>
      </c>
      <c r="M214" s="158">
        <v>42.5</v>
      </c>
      <c r="N214" s="156" t="s">
        <v>258</v>
      </c>
      <c r="O214" s="156" t="s">
        <v>268</v>
      </c>
      <c r="P214" s="156" t="s">
        <v>252</v>
      </c>
      <c r="Q214" s="156" t="s">
        <v>269</v>
      </c>
      <c r="S214" s="156">
        <v>3.3</v>
      </c>
      <c r="T214" s="156" t="s">
        <v>422</v>
      </c>
      <c r="U214" s="156" t="s">
        <v>387</v>
      </c>
      <c r="V214" s="156" t="s">
        <v>271</v>
      </c>
      <c r="W214" s="156">
        <v>0</v>
      </c>
      <c r="Z214" s="156">
        <v>0</v>
      </c>
    </row>
    <row r="215" spans="1:26" s="156" customFormat="1" x14ac:dyDescent="0.25">
      <c r="A215" s="156" t="s">
        <v>250</v>
      </c>
      <c r="B215" s="156" t="s">
        <v>377</v>
      </c>
      <c r="C215" s="156" t="s">
        <v>252</v>
      </c>
      <c r="D215" s="156" t="s">
        <v>428</v>
      </c>
      <c r="E215" s="156" t="s">
        <v>341</v>
      </c>
      <c r="G215" s="156" t="s">
        <v>342</v>
      </c>
      <c r="H215" s="156">
        <v>338</v>
      </c>
      <c r="I215" s="156">
        <v>28</v>
      </c>
      <c r="J215" s="156">
        <v>145</v>
      </c>
      <c r="K215" s="156" t="s">
        <v>324</v>
      </c>
      <c r="L215" s="156">
        <v>1</v>
      </c>
      <c r="M215" s="158">
        <v>4.13E-3</v>
      </c>
      <c r="N215" s="156" t="s">
        <v>258</v>
      </c>
      <c r="O215" s="156" t="s">
        <v>259</v>
      </c>
      <c r="P215" s="156" t="s">
        <v>304</v>
      </c>
      <c r="Q215" s="156" t="s">
        <v>261</v>
      </c>
      <c r="T215" s="156" t="s">
        <v>343</v>
      </c>
      <c r="U215" s="156" t="s">
        <v>383</v>
      </c>
      <c r="V215" s="156" t="s">
        <v>264</v>
      </c>
      <c r="W215" s="156">
        <v>0</v>
      </c>
      <c r="X215" s="157">
        <v>38018</v>
      </c>
      <c r="Z215" s="156">
        <v>0</v>
      </c>
    </row>
    <row r="216" spans="1:26" s="156" customFormat="1" x14ac:dyDescent="0.25">
      <c r="A216" s="156" t="s">
        <v>250</v>
      </c>
      <c r="B216" s="156" t="s">
        <v>377</v>
      </c>
      <c r="C216" s="156" t="s">
        <v>252</v>
      </c>
      <c r="D216" s="156" t="s">
        <v>429</v>
      </c>
      <c r="E216" s="156" t="s">
        <v>341</v>
      </c>
      <c r="G216" s="156" t="s">
        <v>342</v>
      </c>
      <c r="H216" s="156">
        <v>338</v>
      </c>
      <c r="I216" s="156">
        <v>0</v>
      </c>
      <c r="J216" s="156">
        <v>129</v>
      </c>
      <c r="K216" s="156" t="s">
        <v>256</v>
      </c>
      <c r="L216" s="156">
        <v>1</v>
      </c>
      <c r="M216" s="158">
        <v>42.5</v>
      </c>
      <c r="N216" s="156" t="s">
        <v>258</v>
      </c>
      <c r="O216" s="156" t="s">
        <v>268</v>
      </c>
      <c r="P216" s="156" t="s">
        <v>252</v>
      </c>
      <c r="Q216" s="156" t="s">
        <v>269</v>
      </c>
      <c r="S216" s="156">
        <v>3.3</v>
      </c>
      <c r="U216" s="156" t="s">
        <v>270</v>
      </c>
      <c r="V216" s="156" t="s">
        <v>271</v>
      </c>
      <c r="W216" s="156">
        <v>0</v>
      </c>
      <c r="Z216" s="156">
        <v>0</v>
      </c>
    </row>
    <row r="217" spans="1:26" s="156" customFormat="1" x14ac:dyDescent="0.25">
      <c r="A217" s="156" t="s">
        <v>250</v>
      </c>
      <c r="B217" s="156" t="s">
        <v>433</v>
      </c>
      <c r="C217" s="156" t="s">
        <v>252</v>
      </c>
      <c r="D217" s="156" t="s">
        <v>253</v>
      </c>
      <c r="E217" s="156" t="s">
        <v>341</v>
      </c>
      <c r="G217" s="156" t="s">
        <v>342</v>
      </c>
      <c r="H217" s="156">
        <v>338</v>
      </c>
      <c r="I217" s="156">
        <v>0</v>
      </c>
      <c r="J217" s="156">
        <v>129</v>
      </c>
      <c r="K217" s="156" t="s">
        <v>256</v>
      </c>
      <c r="L217" s="156">
        <v>1</v>
      </c>
      <c r="M217" s="158">
        <v>42.5</v>
      </c>
      <c r="N217" s="156" t="s">
        <v>258</v>
      </c>
      <c r="O217" s="156" t="s">
        <v>268</v>
      </c>
      <c r="P217" s="156" t="s">
        <v>252</v>
      </c>
      <c r="Q217" s="156" t="s">
        <v>269</v>
      </c>
      <c r="S217" s="156">
        <v>3.3</v>
      </c>
      <c r="T217" s="156" t="s">
        <v>422</v>
      </c>
      <c r="U217" s="156" t="s">
        <v>387</v>
      </c>
      <c r="V217" s="156" t="s">
        <v>271</v>
      </c>
      <c r="W217" s="156">
        <v>0</v>
      </c>
      <c r="Z217" s="156">
        <v>0</v>
      </c>
    </row>
    <row r="218" spans="1:26" s="156" customFormat="1" x14ac:dyDescent="0.25">
      <c r="A218" s="156" t="s">
        <v>250</v>
      </c>
      <c r="B218" s="156" t="s">
        <v>433</v>
      </c>
      <c r="C218" s="156" t="s">
        <v>252</v>
      </c>
      <c r="D218" s="156" t="s">
        <v>293</v>
      </c>
      <c r="E218" s="156" t="s">
        <v>341</v>
      </c>
      <c r="G218" s="156" t="s">
        <v>342</v>
      </c>
      <c r="H218" s="156">
        <v>338</v>
      </c>
      <c r="I218" s="156">
        <v>28</v>
      </c>
      <c r="J218" s="156">
        <v>145</v>
      </c>
      <c r="K218" s="156" t="s">
        <v>324</v>
      </c>
      <c r="L218" s="156">
        <v>1</v>
      </c>
      <c r="M218" s="158">
        <v>4.13E-3</v>
      </c>
      <c r="N218" s="156" t="s">
        <v>258</v>
      </c>
      <c r="O218" s="156" t="s">
        <v>259</v>
      </c>
      <c r="P218" s="156" t="s">
        <v>304</v>
      </c>
      <c r="Q218" s="156" t="s">
        <v>261</v>
      </c>
      <c r="T218" s="156" t="s">
        <v>343</v>
      </c>
      <c r="U218" s="156" t="s">
        <v>383</v>
      </c>
      <c r="V218" s="156" t="s">
        <v>264</v>
      </c>
      <c r="W218" s="156">
        <v>0</v>
      </c>
      <c r="X218" s="157">
        <v>38018</v>
      </c>
      <c r="Z218" s="156">
        <v>0</v>
      </c>
    </row>
    <row r="219" spans="1:26" s="156" customFormat="1" x14ac:dyDescent="0.25">
      <c r="A219" s="156" t="s">
        <v>250</v>
      </c>
      <c r="B219" s="156" t="s">
        <v>251</v>
      </c>
      <c r="C219" s="156" t="s">
        <v>252</v>
      </c>
      <c r="D219" s="156" t="s">
        <v>293</v>
      </c>
      <c r="E219" s="156" t="s">
        <v>345</v>
      </c>
      <c r="G219" s="156" t="s">
        <v>346</v>
      </c>
      <c r="H219" s="156">
        <v>339</v>
      </c>
      <c r="I219" s="156">
        <v>28</v>
      </c>
      <c r="J219" s="156">
        <v>145</v>
      </c>
      <c r="K219" s="156" t="s">
        <v>324</v>
      </c>
      <c r="L219" s="156">
        <v>1</v>
      </c>
      <c r="M219" s="158">
        <v>1.133E-2</v>
      </c>
      <c r="N219" s="156" t="s">
        <v>258</v>
      </c>
      <c r="O219" s="156" t="s">
        <v>259</v>
      </c>
      <c r="P219" s="156" t="s">
        <v>304</v>
      </c>
      <c r="Q219" s="156" t="s">
        <v>261</v>
      </c>
      <c r="T219" s="156" t="s">
        <v>347</v>
      </c>
      <c r="U219" s="156" t="s">
        <v>348</v>
      </c>
      <c r="V219" s="156" t="s">
        <v>264</v>
      </c>
      <c r="W219" s="156">
        <v>0</v>
      </c>
      <c r="X219" s="157">
        <v>38018</v>
      </c>
      <c r="Z219" s="156">
        <v>0</v>
      </c>
    </row>
    <row r="220" spans="1:26" s="156" customFormat="1" x14ac:dyDescent="0.25">
      <c r="A220" s="156" t="s">
        <v>250</v>
      </c>
      <c r="B220" s="156" t="s">
        <v>377</v>
      </c>
      <c r="C220" s="156" t="s">
        <v>252</v>
      </c>
      <c r="D220" s="156" t="s">
        <v>293</v>
      </c>
      <c r="E220" s="156" t="s">
        <v>345</v>
      </c>
      <c r="G220" s="156" t="s">
        <v>346</v>
      </c>
      <c r="H220" s="156">
        <v>339</v>
      </c>
      <c r="I220" s="156">
        <v>28</v>
      </c>
      <c r="J220" s="156">
        <v>145</v>
      </c>
      <c r="K220" s="156" t="s">
        <v>324</v>
      </c>
      <c r="L220" s="156">
        <v>1</v>
      </c>
      <c r="M220" s="158">
        <v>1.133E-2</v>
      </c>
      <c r="N220" s="156" t="s">
        <v>258</v>
      </c>
      <c r="O220" s="156" t="s">
        <v>259</v>
      </c>
      <c r="P220" s="156" t="s">
        <v>304</v>
      </c>
      <c r="Q220" s="156" t="s">
        <v>261</v>
      </c>
      <c r="T220" s="156" t="s">
        <v>347</v>
      </c>
      <c r="U220" s="156" t="s">
        <v>348</v>
      </c>
      <c r="V220" s="156" t="s">
        <v>264</v>
      </c>
      <c r="W220" s="156">
        <v>0</v>
      </c>
      <c r="X220" s="157">
        <v>38018</v>
      </c>
      <c r="Z220" s="156">
        <v>0</v>
      </c>
    </row>
    <row r="221" spans="1:26" s="156" customFormat="1" x14ac:dyDescent="0.25">
      <c r="A221" s="156" t="s">
        <v>250</v>
      </c>
      <c r="B221" s="156" t="s">
        <v>377</v>
      </c>
      <c r="C221" s="156" t="s">
        <v>252</v>
      </c>
      <c r="D221" s="156" t="s">
        <v>428</v>
      </c>
      <c r="E221" s="156" t="s">
        <v>345</v>
      </c>
      <c r="G221" s="156" t="s">
        <v>346</v>
      </c>
      <c r="H221" s="156">
        <v>339</v>
      </c>
      <c r="I221" s="156">
        <v>28</v>
      </c>
      <c r="J221" s="156">
        <v>145</v>
      </c>
      <c r="K221" s="156" t="s">
        <v>324</v>
      </c>
      <c r="L221" s="156">
        <v>1</v>
      </c>
      <c r="M221" s="158">
        <v>1.133E-2</v>
      </c>
      <c r="N221" s="156" t="s">
        <v>258</v>
      </c>
      <c r="O221" s="156" t="s">
        <v>259</v>
      </c>
      <c r="P221" s="156" t="s">
        <v>304</v>
      </c>
      <c r="Q221" s="156" t="s">
        <v>261</v>
      </c>
      <c r="T221" s="156" t="s">
        <v>347</v>
      </c>
      <c r="U221" s="156" t="s">
        <v>348</v>
      </c>
      <c r="V221" s="156" t="s">
        <v>264</v>
      </c>
      <c r="W221" s="156">
        <v>0</v>
      </c>
      <c r="X221" s="157">
        <v>38018</v>
      </c>
      <c r="Z221" s="156">
        <v>0</v>
      </c>
    </row>
    <row r="222" spans="1:26" s="156" customFormat="1" x14ac:dyDescent="0.25">
      <c r="A222" s="156" t="s">
        <v>250</v>
      </c>
      <c r="B222" s="156" t="s">
        <v>433</v>
      </c>
      <c r="C222" s="156" t="s">
        <v>252</v>
      </c>
      <c r="D222" s="156" t="s">
        <v>293</v>
      </c>
      <c r="E222" s="156" t="s">
        <v>345</v>
      </c>
      <c r="G222" s="156" t="s">
        <v>346</v>
      </c>
      <c r="H222" s="156">
        <v>339</v>
      </c>
      <c r="I222" s="156">
        <v>28</v>
      </c>
      <c r="J222" s="156">
        <v>145</v>
      </c>
      <c r="K222" s="156" t="s">
        <v>324</v>
      </c>
      <c r="L222" s="156">
        <v>1</v>
      </c>
      <c r="M222" s="158">
        <v>1.133E-2</v>
      </c>
      <c r="N222" s="156" t="s">
        <v>258</v>
      </c>
      <c r="O222" s="156" t="s">
        <v>259</v>
      </c>
      <c r="P222" s="156" t="s">
        <v>304</v>
      </c>
      <c r="Q222" s="156" t="s">
        <v>261</v>
      </c>
      <c r="T222" s="156" t="s">
        <v>347</v>
      </c>
      <c r="U222" s="156" t="s">
        <v>348</v>
      </c>
      <c r="V222" s="156" t="s">
        <v>264</v>
      </c>
      <c r="W222" s="156">
        <v>0</v>
      </c>
      <c r="X222" s="157">
        <v>38018</v>
      </c>
      <c r="Z222" s="156">
        <v>0</v>
      </c>
    </row>
    <row r="223" spans="1:26" s="156" customFormat="1" x14ac:dyDescent="0.25">
      <c r="A223" s="156" t="s">
        <v>250</v>
      </c>
      <c r="B223" s="156" t="s">
        <v>251</v>
      </c>
      <c r="C223" s="156" t="s">
        <v>252</v>
      </c>
      <c r="D223" s="156" t="s">
        <v>293</v>
      </c>
      <c r="E223" s="156" t="s">
        <v>349</v>
      </c>
      <c r="G223" s="156" t="s">
        <v>350</v>
      </c>
      <c r="H223" s="156">
        <v>340</v>
      </c>
      <c r="I223" s="156">
        <v>28</v>
      </c>
      <c r="J223" s="156">
        <v>145</v>
      </c>
      <c r="K223" s="156" t="s">
        <v>324</v>
      </c>
      <c r="L223" s="156">
        <v>1</v>
      </c>
      <c r="M223" s="158">
        <v>3.8700000000000002E-3</v>
      </c>
      <c r="N223" s="156" t="s">
        <v>258</v>
      </c>
      <c r="O223" s="156" t="s">
        <v>259</v>
      </c>
      <c r="P223" s="156" t="s">
        <v>304</v>
      </c>
      <c r="Q223" s="156" t="s">
        <v>261</v>
      </c>
      <c r="T223" s="156" t="s">
        <v>351</v>
      </c>
      <c r="U223" s="156" t="s">
        <v>344</v>
      </c>
      <c r="V223" s="156" t="s">
        <v>264</v>
      </c>
      <c r="W223" s="156">
        <v>0</v>
      </c>
      <c r="X223" s="157">
        <v>38018</v>
      </c>
      <c r="Z223" s="156">
        <v>0</v>
      </c>
    </row>
    <row r="224" spans="1:26" s="156" customFormat="1" x14ac:dyDescent="0.25">
      <c r="A224" s="156" t="s">
        <v>250</v>
      </c>
      <c r="B224" s="156" t="s">
        <v>251</v>
      </c>
      <c r="C224" s="156" t="s">
        <v>252</v>
      </c>
      <c r="D224" s="156" t="s">
        <v>253</v>
      </c>
      <c r="E224" s="156" t="s">
        <v>349</v>
      </c>
      <c r="G224" s="156" t="s">
        <v>350</v>
      </c>
      <c r="H224" s="156">
        <v>340</v>
      </c>
      <c r="I224" s="156">
        <v>0</v>
      </c>
      <c r="J224" s="156">
        <v>129</v>
      </c>
      <c r="K224" s="156" t="s">
        <v>256</v>
      </c>
      <c r="L224" s="156">
        <v>1</v>
      </c>
      <c r="M224" s="158">
        <v>14</v>
      </c>
      <c r="N224" s="156" t="s">
        <v>258</v>
      </c>
      <c r="O224" s="156" t="s">
        <v>268</v>
      </c>
      <c r="P224" s="156" t="s">
        <v>252</v>
      </c>
      <c r="Q224" s="156" t="s">
        <v>269</v>
      </c>
      <c r="S224" s="156">
        <v>3.4</v>
      </c>
      <c r="U224" s="156" t="s">
        <v>291</v>
      </c>
      <c r="V224" s="156" t="s">
        <v>292</v>
      </c>
      <c r="W224" s="156">
        <v>0</v>
      </c>
      <c r="X224" s="157">
        <v>38231</v>
      </c>
      <c r="Z224" s="156">
        <v>0</v>
      </c>
    </row>
    <row r="225" spans="1:26" s="156" customFormat="1" x14ac:dyDescent="0.25">
      <c r="A225" s="156" t="s">
        <v>250</v>
      </c>
      <c r="B225" s="156" t="s">
        <v>377</v>
      </c>
      <c r="C225" s="156" t="s">
        <v>252</v>
      </c>
      <c r="D225" s="156" t="s">
        <v>293</v>
      </c>
      <c r="E225" s="156" t="s">
        <v>349</v>
      </c>
      <c r="G225" s="156" t="s">
        <v>350</v>
      </c>
      <c r="H225" s="156">
        <v>340</v>
      </c>
      <c r="I225" s="156">
        <v>28</v>
      </c>
      <c r="J225" s="156">
        <v>145</v>
      </c>
      <c r="K225" s="156" t="s">
        <v>324</v>
      </c>
      <c r="L225" s="156">
        <v>1</v>
      </c>
      <c r="M225" s="158">
        <v>3.8700000000000002E-3</v>
      </c>
      <c r="N225" s="156" t="s">
        <v>258</v>
      </c>
      <c r="O225" s="156" t="s">
        <v>259</v>
      </c>
      <c r="P225" s="156" t="s">
        <v>304</v>
      </c>
      <c r="Q225" s="156" t="s">
        <v>261</v>
      </c>
      <c r="T225" s="156" t="s">
        <v>351</v>
      </c>
      <c r="U225" s="156" t="s">
        <v>383</v>
      </c>
      <c r="V225" s="156" t="s">
        <v>264</v>
      </c>
      <c r="W225" s="156">
        <v>0</v>
      </c>
      <c r="X225" s="157">
        <v>38018</v>
      </c>
      <c r="Z225" s="156">
        <v>0</v>
      </c>
    </row>
    <row r="226" spans="1:26" s="156" customFormat="1" x14ac:dyDescent="0.25">
      <c r="A226" s="156" t="s">
        <v>250</v>
      </c>
      <c r="B226" s="156" t="s">
        <v>377</v>
      </c>
      <c r="C226" s="156" t="s">
        <v>252</v>
      </c>
      <c r="D226" s="156" t="s">
        <v>253</v>
      </c>
      <c r="E226" s="156" t="s">
        <v>349</v>
      </c>
      <c r="G226" s="156" t="s">
        <v>350</v>
      </c>
      <c r="H226" s="156">
        <v>340</v>
      </c>
      <c r="I226" s="156">
        <v>0</v>
      </c>
      <c r="J226" s="156">
        <v>129</v>
      </c>
      <c r="K226" s="156" t="s">
        <v>256</v>
      </c>
      <c r="L226" s="156">
        <v>1</v>
      </c>
      <c r="M226" s="158">
        <v>42.5</v>
      </c>
      <c r="N226" s="156" t="s">
        <v>258</v>
      </c>
      <c r="O226" s="156" t="s">
        <v>268</v>
      </c>
      <c r="P226" s="156" t="s">
        <v>252</v>
      </c>
      <c r="Q226" s="156" t="s">
        <v>269</v>
      </c>
      <c r="S226" s="156">
        <v>3.3</v>
      </c>
      <c r="T226" s="156" t="s">
        <v>422</v>
      </c>
      <c r="U226" s="156" t="s">
        <v>387</v>
      </c>
      <c r="V226" s="156" t="s">
        <v>271</v>
      </c>
      <c r="W226" s="156">
        <v>0</v>
      </c>
      <c r="X226" s="157">
        <v>36526</v>
      </c>
      <c r="Z226" s="156">
        <v>0</v>
      </c>
    </row>
    <row r="227" spans="1:26" s="156" customFormat="1" x14ac:dyDescent="0.25">
      <c r="A227" s="156" t="s">
        <v>250</v>
      </c>
      <c r="B227" s="156" t="s">
        <v>377</v>
      </c>
      <c r="C227" s="156" t="s">
        <v>252</v>
      </c>
      <c r="D227" s="156" t="s">
        <v>428</v>
      </c>
      <c r="E227" s="156" t="s">
        <v>349</v>
      </c>
      <c r="G227" s="156" t="s">
        <v>350</v>
      </c>
      <c r="H227" s="156">
        <v>340</v>
      </c>
      <c r="I227" s="156">
        <v>28</v>
      </c>
      <c r="J227" s="156">
        <v>145</v>
      </c>
      <c r="K227" s="156" t="s">
        <v>324</v>
      </c>
      <c r="L227" s="156">
        <v>1</v>
      </c>
      <c r="M227" s="158">
        <v>3.8700000000000002E-3</v>
      </c>
      <c r="N227" s="156" t="s">
        <v>258</v>
      </c>
      <c r="O227" s="156" t="s">
        <v>259</v>
      </c>
      <c r="P227" s="156" t="s">
        <v>304</v>
      </c>
      <c r="Q227" s="156" t="s">
        <v>261</v>
      </c>
      <c r="T227" s="156" t="s">
        <v>351</v>
      </c>
      <c r="U227" s="156" t="s">
        <v>383</v>
      </c>
      <c r="V227" s="156" t="s">
        <v>264</v>
      </c>
      <c r="W227" s="156">
        <v>0</v>
      </c>
      <c r="X227" s="157">
        <v>38018</v>
      </c>
      <c r="Z227" s="156">
        <v>0</v>
      </c>
    </row>
    <row r="228" spans="1:26" s="156" customFormat="1" x14ac:dyDescent="0.25">
      <c r="A228" s="156" t="s">
        <v>250</v>
      </c>
      <c r="B228" s="156" t="s">
        <v>377</v>
      </c>
      <c r="C228" s="156" t="s">
        <v>252</v>
      </c>
      <c r="D228" s="156" t="s">
        <v>429</v>
      </c>
      <c r="E228" s="156" t="s">
        <v>349</v>
      </c>
      <c r="G228" s="156" t="s">
        <v>350</v>
      </c>
      <c r="H228" s="156">
        <v>340</v>
      </c>
      <c r="I228" s="156">
        <v>0</v>
      </c>
      <c r="J228" s="156">
        <v>129</v>
      </c>
      <c r="K228" s="156" t="s">
        <v>256</v>
      </c>
      <c r="L228" s="156">
        <v>1</v>
      </c>
      <c r="M228" s="158">
        <v>42.5</v>
      </c>
      <c r="N228" s="156" t="s">
        <v>258</v>
      </c>
      <c r="O228" s="156" t="s">
        <v>268</v>
      </c>
      <c r="P228" s="156" t="s">
        <v>252</v>
      </c>
      <c r="Q228" s="156" t="s">
        <v>269</v>
      </c>
      <c r="S228" s="156">
        <v>3.3</v>
      </c>
      <c r="T228" s="156" t="s">
        <v>422</v>
      </c>
      <c r="U228" s="156" t="s">
        <v>387</v>
      </c>
      <c r="V228" s="156" t="s">
        <v>271</v>
      </c>
      <c r="W228" s="156">
        <v>0</v>
      </c>
      <c r="X228" s="157">
        <v>38018</v>
      </c>
      <c r="Z228" s="156">
        <v>0</v>
      </c>
    </row>
    <row r="229" spans="1:26" s="156" customFormat="1" x14ac:dyDescent="0.25">
      <c r="A229" s="156" t="s">
        <v>250</v>
      </c>
      <c r="B229" s="156" t="s">
        <v>433</v>
      </c>
      <c r="C229" s="156" t="s">
        <v>252</v>
      </c>
      <c r="D229" s="156" t="s">
        <v>253</v>
      </c>
      <c r="E229" s="156" t="s">
        <v>349</v>
      </c>
      <c r="G229" s="156" t="s">
        <v>350</v>
      </c>
      <c r="H229" s="156">
        <v>340</v>
      </c>
      <c r="I229" s="156">
        <v>0</v>
      </c>
      <c r="J229" s="156">
        <v>129</v>
      </c>
      <c r="K229" s="156" t="s">
        <v>256</v>
      </c>
      <c r="L229" s="156">
        <v>1</v>
      </c>
      <c r="M229" s="158">
        <v>42.5</v>
      </c>
      <c r="N229" s="156" t="s">
        <v>258</v>
      </c>
      <c r="O229" s="156" t="s">
        <v>268</v>
      </c>
      <c r="P229" s="156" t="s">
        <v>252</v>
      </c>
      <c r="Q229" s="156" t="s">
        <v>269</v>
      </c>
      <c r="S229" s="156">
        <v>3.3</v>
      </c>
      <c r="T229" s="156" t="s">
        <v>422</v>
      </c>
      <c r="U229" s="156" t="s">
        <v>387</v>
      </c>
      <c r="V229" s="156" t="s">
        <v>271</v>
      </c>
      <c r="W229" s="156">
        <v>0</v>
      </c>
      <c r="X229" s="157">
        <v>36526</v>
      </c>
      <c r="Z229" s="156">
        <v>0</v>
      </c>
    </row>
    <row r="230" spans="1:26" s="156" customFormat="1" x14ac:dyDescent="0.25">
      <c r="A230" s="156" t="s">
        <v>250</v>
      </c>
      <c r="B230" s="156" t="s">
        <v>433</v>
      </c>
      <c r="C230" s="156" t="s">
        <v>252</v>
      </c>
      <c r="D230" s="156" t="s">
        <v>293</v>
      </c>
      <c r="E230" s="156" t="s">
        <v>349</v>
      </c>
      <c r="G230" s="156" t="s">
        <v>350</v>
      </c>
      <c r="H230" s="156">
        <v>340</v>
      </c>
      <c r="I230" s="156">
        <v>28</v>
      </c>
      <c r="J230" s="156">
        <v>145</v>
      </c>
      <c r="K230" s="156" t="s">
        <v>324</v>
      </c>
      <c r="L230" s="156">
        <v>1</v>
      </c>
      <c r="M230" s="158">
        <v>3.8700000000000002E-3</v>
      </c>
      <c r="N230" s="156" t="s">
        <v>258</v>
      </c>
      <c r="O230" s="156" t="s">
        <v>259</v>
      </c>
      <c r="P230" s="156" t="s">
        <v>304</v>
      </c>
      <c r="Q230" s="156" t="s">
        <v>261</v>
      </c>
      <c r="T230" s="156" t="s">
        <v>351</v>
      </c>
      <c r="U230" s="156" t="s">
        <v>383</v>
      </c>
      <c r="V230" s="156" t="s">
        <v>264</v>
      </c>
      <c r="W230" s="156">
        <v>0</v>
      </c>
      <c r="X230" s="157">
        <v>38018</v>
      </c>
      <c r="Z230" s="156">
        <v>0</v>
      </c>
    </row>
    <row r="231" spans="1:26" s="156" customFormat="1" x14ac:dyDescent="0.25">
      <c r="A231" s="156" t="s">
        <v>250</v>
      </c>
      <c r="B231" s="156" t="s">
        <v>251</v>
      </c>
      <c r="C231" s="156" t="s">
        <v>252</v>
      </c>
      <c r="D231" s="156" t="s">
        <v>293</v>
      </c>
      <c r="E231" s="156" t="s">
        <v>352</v>
      </c>
      <c r="G231" s="156" t="s">
        <v>353</v>
      </c>
      <c r="H231" s="156">
        <v>341</v>
      </c>
      <c r="I231" s="156">
        <v>28</v>
      </c>
      <c r="J231" s="156">
        <v>145</v>
      </c>
      <c r="K231" s="156" t="s">
        <v>324</v>
      </c>
      <c r="L231" s="156">
        <v>1</v>
      </c>
      <c r="M231" s="158">
        <v>1.107E-2</v>
      </c>
      <c r="N231" s="156" t="s">
        <v>258</v>
      </c>
      <c r="O231" s="156" t="s">
        <v>259</v>
      </c>
      <c r="P231" s="156" t="s">
        <v>304</v>
      </c>
      <c r="Q231" s="156" t="s">
        <v>261</v>
      </c>
      <c r="T231" s="156" t="s">
        <v>354</v>
      </c>
      <c r="U231" s="156" t="s">
        <v>348</v>
      </c>
      <c r="V231" s="156" t="s">
        <v>264</v>
      </c>
      <c r="W231" s="156">
        <v>0</v>
      </c>
      <c r="X231" s="157">
        <v>38018</v>
      </c>
      <c r="Z231" s="156">
        <v>0</v>
      </c>
    </row>
    <row r="232" spans="1:26" s="156" customFormat="1" x14ac:dyDescent="0.25">
      <c r="A232" s="156" t="s">
        <v>250</v>
      </c>
      <c r="B232" s="156" t="s">
        <v>377</v>
      </c>
      <c r="C232" s="156" t="s">
        <v>252</v>
      </c>
      <c r="D232" s="156" t="s">
        <v>293</v>
      </c>
      <c r="E232" s="156" t="s">
        <v>352</v>
      </c>
      <c r="G232" s="156" t="s">
        <v>353</v>
      </c>
      <c r="H232" s="156">
        <v>341</v>
      </c>
      <c r="I232" s="156">
        <v>28</v>
      </c>
      <c r="J232" s="156">
        <v>145</v>
      </c>
      <c r="K232" s="156" t="s">
        <v>324</v>
      </c>
      <c r="L232" s="156">
        <v>1</v>
      </c>
      <c r="M232" s="158">
        <v>1.107E-2</v>
      </c>
      <c r="N232" s="156" t="s">
        <v>258</v>
      </c>
      <c r="O232" s="156" t="s">
        <v>259</v>
      </c>
      <c r="P232" s="156" t="s">
        <v>304</v>
      </c>
      <c r="Q232" s="156" t="s">
        <v>261</v>
      </c>
      <c r="T232" s="156" t="s">
        <v>354</v>
      </c>
      <c r="U232" s="156" t="s">
        <v>348</v>
      </c>
      <c r="V232" s="156" t="s">
        <v>264</v>
      </c>
      <c r="W232" s="156">
        <v>0</v>
      </c>
      <c r="X232" s="157">
        <v>38018</v>
      </c>
      <c r="Z232" s="156">
        <v>0</v>
      </c>
    </row>
    <row r="233" spans="1:26" s="156" customFormat="1" x14ac:dyDescent="0.25">
      <c r="A233" s="156" t="s">
        <v>250</v>
      </c>
      <c r="B233" s="156" t="s">
        <v>377</v>
      </c>
      <c r="C233" s="156" t="s">
        <v>252</v>
      </c>
      <c r="D233" s="156" t="s">
        <v>428</v>
      </c>
      <c r="E233" s="156" t="s">
        <v>352</v>
      </c>
      <c r="G233" s="156" t="s">
        <v>353</v>
      </c>
      <c r="H233" s="156">
        <v>341</v>
      </c>
      <c r="I233" s="156">
        <v>28</v>
      </c>
      <c r="J233" s="156">
        <v>145</v>
      </c>
      <c r="K233" s="156" t="s">
        <v>324</v>
      </c>
      <c r="L233" s="156">
        <v>1</v>
      </c>
      <c r="M233" s="158">
        <v>1.107E-2</v>
      </c>
      <c r="N233" s="156" t="s">
        <v>258</v>
      </c>
      <c r="O233" s="156" t="s">
        <v>259</v>
      </c>
      <c r="P233" s="156" t="s">
        <v>304</v>
      </c>
      <c r="Q233" s="156" t="s">
        <v>261</v>
      </c>
      <c r="T233" s="156" t="s">
        <v>354</v>
      </c>
      <c r="U233" s="156" t="s">
        <v>348</v>
      </c>
      <c r="V233" s="156" t="s">
        <v>264</v>
      </c>
      <c r="W233" s="156">
        <v>0</v>
      </c>
      <c r="X233" s="157">
        <v>38018</v>
      </c>
      <c r="Z233" s="156">
        <v>0</v>
      </c>
    </row>
    <row r="234" spans="1:26" s="156" customFormat="1" x14ac:dyDescent="0.25">
      <c r="A234" s="156" t="s">
        <v>250</v>
      </c>
      <c r="B234" s="156" t="s">
        <v>433</v>
      </c>
      <c r="C234" s="156" t="s">
        <v>252</v>
      </c>
      <c r="D234" s="156" t="s">
        <v>293</v>
      </c>
      <c r="E234" s="156" t="s">
        <v>352</v>
      </c>
      <c r="G234" s="156" t="s">
        <v>353</v>
      </c>
      <c r="H234" s="156">
        <v>341</v>
      </c>
      <c r="I234" s="156">
        <v>28</v>
      </c>
      <c r="J234" s="156">
        <v>145</v>
      </c>
      <c r="K234" s="156" t="s">
        <v>324</v>
      </c>
      <c r="L234" s="156">
        <v>1</v>
      </c>
      <c r="M234" s="158">
        <v>1.107E-2</v>
      </c>
      <c r="N234" s="156" t="s">
        <v>258</v>
      </c>
      <c r="O234" s="156" t="s">
        <v>259</v>
      </c>
      <c r="P234" s="156" t="s">
        <v>304</v>
      </c>
      <c r="Q234" s="156" t="s">
        <v>261</v>
      </c>
      <c r="T234" s="156" t="s">
        <v>354</v>
      </c>
      <c r="U234" s="156" t="s">
        <v>348</v>
      </c>
      <c r="V234" s="156" t="s">
        <v>264</v>
      </c>
      <c r="W234" s="156">
        <v>0</v>
      </c>
      <c r="X234" s="157">
        <v>38018</v>
      </c>
      <c r="Z234" s="156">
        <v>0</v>
      </c>
    </row>
    <row r="235" spans="1:26" s="156" customFormat="1" x14ac:dyDescent="0.25">
      <c r="A235" s="156" t="s">
        <v>250</v>
      </c>
      <c r="B235" s="156" t="s">
        <v>251</v>
      </c>
      <c r="C235" s="156" t="s">
        <v>252</v>
      </c>
      <c r="D235" s="156" t="s">
        <v>293</v>
      </c>
      <c r="E235" s="156">
        <v>40</v>
      </c>
      <c r="G235" s="156" t="s">
        <v>355</v>
      </c>
      <c r="H235" s="156">
        <v>347</v>
      </c>
      <c r="I235" s="156">
        <v>0</v>
      </c>
      <c r="J235" s="156">
        <v>129</v>
      </c>
      <c r="K235" s="156" t="s">
        <v>256</v>
      </c>
      <c r="L235" s="156">
        <v>1</v>
      </c>
      <c r="M235" s="158">
        <v>4.0000000000000003E-5</v>
      </c>
      <c r="N235" s="156" t="s">
        <v>258</v>
      </c>
      <c r="O235" s="156" t="s">
        <v>259</v>
      </c>
      <c r="P235" s="156" t="s">
        <v>304</v>
      </c>
      <c r="Q235" s="156" t="s">
        <v>261</v>
      </c>
      <c r="S235" s="156">
        <v>3.1</v>
      </c>
      <c r="T235" s="156" t="s">
        <v>305</v>
      </c>
      <c r="U235" s="156" t="s">
        <v>306</v>
      </c>
      <c r="V235" s="156" t="s">
        <v>299</v>
      </c>
      <c r="W235" s="156">
        <v>0</v>
      </c>
      <c r="X235" s="157">
        <v>36617</v>
      </c>
      <c r="Z235" s="156">
        <v>0</v>
      </c>
    </row>
    <row r="236" spans="1:26" s="156" customFormat="1" x14ac:dyDescent="0.25">
      <c r="A236" s="156" t="s">
        <v>250</v>
      </c>
      <c r="B236" s="156" t="s">
        <v>377</v>
      </c>
      <c r="C236" s="156" t="s">
        <v>252</v>
      </c>
      <c r="D236" s="156" t="s">
        <v>293</v>
      </c>
      <c r="E236" s="156">
        <v>40</v>
      </c>
      <c r="G236" s="156" t="s">
        <v>355</v>
      </c>
      <c r="H236" s="156">
        <v>347</v>
      </c>
      <c r="I236" s="156">
        <v>0</v>
      </c>
      <c r="J236" s="156">
        <v>129</v>
      </c>
      <c r="K236" s="156" t="s">
        <v>256</v>
      </c>
      <c r="L236" s="156">
        <v>1</v>
      </c>
      <c r="M236" s="158">
        <v>4.0000000000000003E-5</v>
      </c>
      <c r="N236" s="156" t="s">
        <v>258</v>
      </c>
      <c r="O236" s="156" t="s">
        <v>259</v>
      </c>
      <c r="P236" s="156" t="s">
        <v>304</v>
      </c>
      <c r="Q236" s="156" t="s">
        <v>261</v>
      </c>
      <c r="S236" s="156">
        <v>3.1</v>
      </c>
      <c r="T236" s="156" t="s">
        <v>305</v>
      </c>
      <c r="U236" s="156" t="s">
        <v>306</v>
      </c>
      <c r="V236" s="156" t="s">
        <v>299</v>
      </c>
      <c r="W236" s="156">
        <v>0</v>
      </c>
      <c r="X236" s="157">
        <v>36617</v>
      </c>
      <c r="Z236" s="156">
        <v>0</v>
      </c>
    </row>
    <row r="237" spans="1:26" s="156" customFormat="1" x14ac:dyDescent="0.25">
      <c r="A237" s="156" t="s">
        <v>250</v>
      </c>
      <c r="B237" s="156" t="s">
        <v>377</v>
      </c>
      <c r="C237" s="156" t="s">
        <v>252</v>
      </c>
      <c r="D237" s="156" t="s">
        <v>253</v>
      </c>
      <c r="E237" s="156">
        <v>40</v>
      </c>
      <c r="G237" s="156" t="s">
        <v>355</v>
      </c>
      <c r="H237" s="156">
        <v>347</v>
      </c>
      <c r="I237" s="156">
        <v>0</v>
      </c>
      <c r="J237" s="156">
        <v>129</v>
      </c>
      <c r="K237" s="156" t="s">
        <v>256</v>
      </c>
      <c r="L237" s="156">
        <v>1</v>
      </c>
      <c r="M237" s="158">
        <v>1.6799999999999999E-4</v>
      </c>
      <c r="N237" s="156" t="s">
        <v>258</v>
      </c>
      <c r="O237" s="156" t="s">
        <v>259</v>
      </c>
      <c r="P237" s="156" t="s">
        <v>260</v>
      </c>
      <c r="Q237" s="156" t="s">
        <v>261</v>
      </c>
      <c r="S237" s="156">
        <v>3.3</v>
      </c>
      <c r="U237" s="156" t="s">
        <v>387</v>
      </c>
      <c r="V237" s="156" t="s">
        <v>366</v>
      </c>
      <c r="W237" s="156">
        <v>0</v>
      </c>
      <c r="Z237" s="156">
        <v>0</v>
      </c>
    </row>
    <row r="238" spans="1:26" s="156" customFormat="1" x14ac:dyDescent="0.25">
      <c r="A238" s="156" t="s">
        <v>250</v>
      </c>
      <c r="B238" s="156" t="s">
        <v>377</v>
      </c>
      <c r="C238" s="156" t="s">
        <v>252</v>
      </c>
      <c r="D238" s="156" t="s">
        <v>428</v>
      </c>
      <c r="E238" s="156">
        <v>40</v>
      </c>
      <c r="G238" s="156" t="s">
        <v>355</v>
      </c>
      <c r="H238" s="156">
        <v>347</v>
      </c>
      <c r="I238" s="156">
        <v>0</v>
      </c>
      <c r="J238" s="156">
        <v>129</v>
      </c>
      <c r="K238" s="156" t="s">
        <v>256</v>
      </c>
      <c r="L238" s="156">
        <v>1</v>
      </c>
      <c r="M238" s="158">
        <v>4.0000000000000003E-5</v>
      </c>
      <c r="N238" s="156" t="s">
        <v>258</v>
      </c>
      <c r="O238" s="156" t="s">
        <v>259</v>
      </c>
      <c r="P238" s="156" t="s">
        <v>304</v>
      </c>
      <c r="Q238" s="156" t="s">
        <v>261</v>
      </c>
      <c r="S238" s="156">
        <v>3.1</v>
      </c>
      <c r="T238" s="156" t="s">
        <v>305</v>
      </c>
      <c r="U238" s="156" t="s">
        <v>306</v>
      </c>
      <c r="V238" s="156" t="s">
        <v>299</v>
      </c>
      <c r="W238" s="156">
        <v>0</v>
      </c>
      <c r="X238" s="157">
        <v>36617</v>
      </c>
      <c r="Z238" s="156">
        <v>0</v>
      </c>
    </row>
    <row r="239" spans="1:26" s="156" customFormat="1" x14ac:dyDescent="0.25">
      <c r="A239" s="156" t="s">
        <v>250</v>
      </c>
      <c r="B239" s="156" t="s">
        <v>433</v>
      </c>
      <c r="C239" s="156" t="s">
        <v>252</v>
      </c>
      <c r="D239" s="156" t="s">
        <v>253</v>
      </c>
      <c r="E239" s="156">
        <v>40</v>
      </c>
      <c r="G239" s="156" t="s">
        <v>355</v>
      </c>
      <c r="H239" s="156">
        <v>347</v>
      </c>
      <c r="I239" s="156">
        <v>0</v>
      </c>
      <c r="J239" s="156">
        <v>129</v>
      </c>
      <c r="K239" s="156" t="s">
        <v>256</v>
      </c>
      <c r="L239" s="156">
        <v>1</v>
      </c>
      <c r="M239" s="158">
        <v>1.6799999999999999E-4</v>
      </c>
      <c r="N239" s="156" t="s">
        <v>258</v>
      </c>
      <c r="O239" s="156" t="s">
        <v>259</v>
      </c>
      <c r="P239" s="156" t="s">
        <v>260</v>
      </c>
      <c r="Q239" s="156" t="s">
        <v>261</v>
      </c>
      <c r="S239" s="156">
        <v>3.3</v>
      </c>
      <c r="U239" s="156" t="s">
        <v>387</v>
      </c>
      <c r="V239" s="156" t="s">
        <v>366</v>
      </c>
      <c r="W239" s="156">
        <v>0</v>
      </c>
      <c r="Z239" s="156">
        <v>0</v>
      </c>
    </row>
    <row r="240" spans="1:26" s="156" customFormat="1" x14ac:dyDescent="0.25">
      <c r="A240" s="156" t="s">
        <v>250</v>
      </c>
      <c r="B240" s="156" t="s">
        <v>433</v>
      </c>
      <c r="C240" s="156" t="s">
        <v>252</v>
      </c>
      <c r="D240" s="156" t="s">
        <v>293</v>
      </c>
      <c r="E240" s="156">
        <v>40</v>
      </c>
      <c r="G240" s="156" t="s">
        <v>355</v>
      </c>
      <c r="H240" s="156">
        <v>347</v>
      </c>
      <c r="I240" s="156">
        <v>0</v>
      </c>
      <c r="J240" s="156">
        <v>129</v>
      </c>
      <c r="K240" s="156" t="s">
        <v>256</v>
      </c>
      <c r="L240" s="156">
        <v>1</v>
      </c>
      <c r="M240" s="158">
        <v>4.0000000000000003E-5</v>
      </c>
      <c r="N240" s="156" t="s">
        <v>258</v>
      </c>
      <c r="O240" s="156" t="s">
        <v>259</v>
      </c>
      <c r="P240" s="156" t="s">
        <v>304</v>
      </c>
      <c r="Q240" s="156" t="s">
        <v>261</v>
      </c>
      <c r="S240" s="156">
        <v>3.1</v>
      </c>
      <c r="T240" s="156" t="s">
        <v>305</v>
      </c>
      <c r="U240" s="156" t="s">
        <v>306</v>
      </c>
      <c r="V240" s="156" t="s">
        <v>299</v>
      </c>
      <c r="W240" s="156">
        <v>0</v>
      </c>
      <c r="X240" s="157">
        <v>36617</v>
      </c>
      <c r="Z240" s="156">
        <v>0</v>
      </c>
    </row>
    <row r="241" spans="1:26" s="156" customFormat="1" x14ac:dyDescent="0.25">
      <c r="A241" s="156" t="s">
        <v>250</v>
      </c>
      <c r="B241" s="156" t="s">
        <v>377</v>
      </c>
      <c r="C241" s="156" t="s">
        <v>252</v>
      </c>
      <c r="D241" s="156" t="s">
        <v>253</v>
      </c>
      <c r="F241" s="156" t="s">
        <v>423</v>
      </c>
      <c r="G241" s="156" t="s">
        <v>424</v>
      </c>
      <c r="H241" s="156">
        <v>355</v>
      </c>
      <c r="I241" s="156">
        <v>0</v>
      </c>
      <c r="J241" s="156">
        <v>129</v>
      </c>
      <c r="K241" s="156" t="s">
        <v>256</v>
      </c>
      <c r="L241" s="156">
        <v>1</v>
      </c>
      <c r="M241" s="158">
        <v>2.5799999999999998E-3</v>
      </c>
      <c r="N241" s="156" t="s">
        <v>258</v>
      </c>
      <c r="O241" s="156" t="s">
        <v>259</v>
      </c>
      <c r="P241" s="156" t="s">
        <v>260</v>
      </c>
      <c r="Q241" s="156" t="s">
        <v>261</v>
      </c>
      <c r="S241" s="156">
        <v>3.3</v>
      </c>
      <c r="U241" s="156" t="s">
        <v>387</v>
      </c>
      <c r="V241" s="156" t="s">
        <v>366</v>
      </c>
      <c r="W241" s="156">
        <v>0</v>
      </c>
      <c r="Z241" s="156">
        <v>0</v>
      </c>
    </row>
    <row r="242" spans="1:26" s="156" customFormat="1" x14ac:dyDescent="0.25">
      <c r="A242" s="156" t="s">
        <v>250</v>
      </c>
      <c r="B242" s="156" t="s">
        <v>433</v>
      </c>
      <c r="C242" s="156" t="s">
        <v>252</v>
      </c>
      <c r="D242" s="156" t="s">
        <v>253</v>
      </c>
      <c r="F242" s="156" t="s">
        <v>423</v>
      </c>
      <c r="G242" s="156" t="s">
        <v>424</v>
      </c>
      <c r="H242" s="156">
        <v>355</v>
      </c>
      <c r="I242" s="156">
        <v>0</v>
      </c>
      <c r="J242" s="156">
        <v>129</v>
      </c>
      <c r="K242" s="156" t="s">
        <v>256</v>
      </c>
      <c r="L242" s="156">
        <v>1</v>
      </c>
      <c r="M242" s="158">
        <v>2.5799999999999998E-3</v>
      </c>
      <c r="N242" s="156" t="s">
        <v>258</v>
      </c>
      <c r="O242" s="156" t="s">
        <v>259</v>
      </c>
      <c r="P242" s="156" t="s">
        <v>260</v>
      </c>
      <c r="Q242" s="156" t="s">
        <v>261</v>
      </c>
      <c r="S242" s="156">
        <v>3.3</v>
      </c>
      <c r="U242" s="156" t="s">
        <v>387</v>
      </c>
      <c r="V242" s="156" t="s">
        <v>366</v>
      </c>
      <c r="W242" s="156">
        <v>0</v>
      </c>
      <c r="Z242" s="156">
        <v>0</v>
      </c>
    </row>
    <row r="243" spans="1:26" s="156" customFormat="1" x14ac:dyDescent="0.25">
      <c r="A243" s="156" t="s">
        <v>250</v>
      </c>
      <c r="B243" s="156" t="s">
        <v>377</v>
      </c>
      <c r="C243" s="156" t="s">
        <v>252</v>
      </c>
      <c r="D243" s="156" t="s">
        <v>253</v>
      </c>
      <c r="E243" s="156">
        <v>129000</v>
      </c>
      <c r="F243" s="156" t="s">
        <v>425</v>
      </c>
      <c r="G243" s="156" t="s">
        <v>426</v>
      </c>
      <c r="H243" s="156">
        <v>360</v>
      </c>
      <c r="I243" s="156">
        <v>0</v>
      </c>
      <c r="J243" s="156">
        <v>129</v>
      </c>
      <c r="K243" s="156" t="s">
        <v>256</v>
      </c>
      <c r="L243" s="156">
        <v>1</v>
      </c>
      <c r="M243" s="158">
        <v>4.78E-6</v>
      </c>
      <c r="N243" s="156" t="s">
        <v>258</v>
      </c>
      <c r="O243" s="156" t="s">
        <v>259</v>
      </c>
      <c r="P243" s="156" t="s">
        <v>260</v>
      </c>
      <c r="Q243" s="156" t="s">
        <v>261</v>
      </c>
      <c r="S243" s="156">
        <v>3.3</v>
      </c>
      <c r="U243" s="156" t="s">
        <v>387</v>
      </c>
      <c r="V243" s="156" t="s">
        <v>366</v>
      </c>
      <c r="W243" s="156">
        <v>0</v>
      </c>
      <c r="Z243" s="156">
        <v>0</v>
      </c>
    </row>
    <row r="244" spans="1:26" s="156" customFormat="1" x14ac:dyDescent="0.25">
      <c r="A244" s="156" t="s">
        <v>250</v>
      </c>
      <c r="B244" s="156" t="s">
        <v>433</v>
      </c>
      <c r="C244" s="156" t="s">
        <v>252</v>
      </c>
      <c r="D244" s="156" t="s">
        <v>253</v>
      </c>
      <c r="E244" s="156">
        <v>129000</v>
      </c>
      <c r="F244" s="156" t="s">
        <v>425</v>
      </c>
      <c r="G244" s="156" t="s">
        <v>426</v>
      </c>
      <c r="H244" s="156">
        <v>360</v>
      </c>
      <c r="I244" s="156">
        <v>0</v>
      </c>
      <c r="J244" s="156">
        <v>129</v>
      </c>
      <c r="K244" s="156" t="s">
        <v>256</v>
      </c>
      <c r="L244" s="156">
        <v>1</v>
      </c>
      <c r="M244" s="158">
        <v>4.78E-6</v>
      </c>
      <c r="N244" s="156" t="s">
        <v>258</v>
      </c>
      <c r="O244" s="156" t="s">
        <v>259</v>
      </c>
      <c r="P244" s="156" t="s">
        <v>260</v>
      </c>
      <c r="Q244" s="156" t="s">
        <v>261</v>
      </c>
      <c r="S244" s="156">
        <v>3.3</v>
      </c>
      <c r="U244" s="156" t="s">
        <v>387</v>
      </c>
      <c r="V244" s="156" t="s">
        <v>366</v>
      </c>
      <c r="W244" s="156">
        <v>0</v>
      </c>
      <c r="Z244" s="156">
        <v>0</v>
      </c>
    </row>
    <row r="245" spans="1:26" s="156" customFormat="1" x14ac:dyDescent="0.25">
      <c r="A245" s="156" t="s">
        <v>250</v>
      </c>
      <c r="B245" s="156" t="s">
        <v>251</v>
      </c>
      <c r="C245" s="156" t="s">
        <v>252</v>
      </c>
      <c r="D245" s="156" t="s">
        <v>293</v>
      </c>
      <c r="E245" s="156">
        <v>7782492</v>
      </c>
      <c r="F245" s="156" t="s">
        <v>356</v>
      </c>
      <c r="G245" s="156" t="s">
        <v>357</v>
      </c>
      <c r="H245" s="156">
        <v>370</v>
      </c>
      <c r="I245" s="156">
        <v>0</v>
      </c>
      <c r="J245" s="156">
        <v>129</v>
      </c>
      <c r="K245" s="156" t="s">
        <v>256</v>
      </c>
      <c r="L245" s="156">
        <v>1</v>
      </c>
      <c r="M245" s="156" t="s">
        <v>358</v>
      </c>
      <c r="N245" s="156" t="s">
        <v>258</v>
      </c>
      <c r="O245" s="156" t="s">
        <v>259</v>
      </c>
      <c r="P245" s="156" t="s">
        <v>304</v>
      </c>
      <c r="Q245" s="156" t="s">
        <v>261</v>
      </c>
      <c r="S245" s="156">
        <v>3.1</v>
      </c>
      <c r="T245" s="156" t="s">
        <v>305</v>
      </c>
      <c r="U245" s="156" t="s">
        <v>306</v>
      </c>
      <c r="V245" s="156" t="s">
        <v>271</v>
      </c>
      <c r="W245" s="156">
        <v>0</v>
      </c>
      <c r="X245" s="157">
        <v>36617</v>
      </c>
      <c r="Z245" s="156">
        <v>0</v>
      </c>
    </row>
    <row r="246" spans="1:26" s="156" customFormat="1" x14ac:dyDescent="0.25">
      <c r="A246" s="156" t="s">
        <v>250</v>
      </c>
      <c r="B246" s="156" t="s">
        <v>377</v>
      </c>
      <c r="C246" s="156" t="s">
        <v>252</v>
      </c>
      <c r="D246" s="156" t="s">
        <v>293</v>
      </c>
      <c r="E246" s="156">
        <v>7782492</v>
      </c>
      <c r="F246" s="156" t="s">
        <v>356</v>
      </c>
      <c r="G246" s="156" t="s">
        <v>357</v>
      </c>
      <c r="H246" s="156">
        <v>370</v>
      </c>
      <c r="I246" s="156">
        <v>0</v>
      </c>
      <c r="J246" s="156">
        <v>129</v>
      </c>
      <c r="K246" s="156" t="s">
        <v>256</v>
      </c>
      <c r="L246" s="156">
        <v>1</v>
      </c>
      <c r="M246" s="156" t="s">
        <v>358</v>
      </c>
      <c r="N246" s="156" t="s">
        <v>258</v>
      </c>
      <c r="O246" s="156" t="s">
        <v>259</v>
      </c>
      <c r="P246" s="156" t="s">
        <v>304</v>
      </c>
      <c r="Q246" s="156" t="s">
        <v>261</v>
      </c>
      <c r="S246" s="156">
        <v>3.1</v>
      </c>
      <c r="T246" s="156" t="s">
        <v>305</v>
      </c>
      <c r="U246" s="156" t="s">
        <v>306</v>
      </c>
      <c r="V246" s="156" t="s">
        <v>271</v>
      </c>
      <c r="W246" s="156">
        <v>0</v>
      </c>
      <c r="X246" s="157">
        <v>36617</v>
      </c>
      <c r="Z246" s="156">
        <v>0</v>
      </c>
    </row>
    <row r="247" spans="1:26" s="156" customFormat="1" x14ac:dyDescent="0.25">
      <c r="A247" s="156" t="s">
        <v>250</v>
      </c>
      <c r="B247" s="156" t="s">
        <v>377</v>
      </c>
      <c r="C247" s="156" t="s">
        <v>252</v>
      </c>
      <c r="D247" s="156" t="s">
        <v>428</v>
      </c>
      <c r="E247" s="156">
        <v>7782492</v>
      </c>
      <c r="F247" s="156" t="s">
        <v>356</v>
      </c>
      <c r="G247" s="156" t="s">
        <v>357</v>
      </c>
      <c r="H247" s="156">
        <v>370</v>
      </c>
      <c r="I247" s="156">
        <v>0</v>
      </c>
      <c r="J247" s="156">
        <v>129</v>
      </c>
      <c r="K247" s="156" t="s">
        <v>256</v>
      </c>
      <c r="L247" s="156">
        <v>1</v>
      </c>
      <c r="M247" s="156" t="s">
        <v>358</v>
      </c>
      <c r="N247" s="156" t="s">
        <v>258</v>
      </c>
      <c r="O247" s="156" t="s">
        <v>259</v>
      </c>
      <c r="P247" s="156" t="s">
        <v>304</v>
      </c>
      <c r="Q247" s="156" t="s">
        <v>261</v>
      </c>
      <c r="S247" s="156">
        <v>3.1</v>
      </c>
      <c r="T247" s="156" t="s">
        <v>305</v>
      </c>
      <c r="U247" s="156" t="s">
        <v>306</v>
      </c>
      <c r="V247" s="156" t="s">
        <v>271</v>
      </c>
      <c r="W247" s="156">
        <v>0</v>
      </c>
      <c r="X247" s="157">
        <v>36617</v>
      </c>
      <c r="Z247" s="156">
        <v>0</v>
      </c>
    </row>
    <row r="248" spans="1:26" s="156" customFormat="1" x14ac:dyDescent="0.25">
      <c r="A248" s="156" t="s">
        <v>250</v>
      </c>
      <c r="B248" s="156" t="s">
        <v>433</v>
      </c>
      <c r="C248" s="156" t="s">
        <v>252</v>
      </c>
      <c r="D248" s="156" t="s">
        <v>293</v>
      </c>
      <c r="E248" s="156">
        <v>7782492</v>
      </c>
      <c r="F248" s="156" t="s">
        <v>356</v>
      </c>
      <c r="G248" s="156" t="s">
        <v>357</v>
      </c>
      <c r="H248" s="156">
        <v>370</v>
      </c>
      <c r="I248" s="156">
        <v>0</v>
      </c>
      <c r="J248" s="156">
        <v>129</v>
      </c>
      <c r="K248" s="156" t="s">
        <v>256</v>
      </c>
      <c r="L248" s="156">
        <v>1</v>
      </c>
      <c r="M248" s="156" t="s">
        <v>358</v>
      </c>
      <c r="N248" s="156" t="s">
        <v>258</v>
      </c>
      <c r="O248" s="156" t="s">
        <v>259</v>
      </c>
      <c r="P248" s="156" t="s">
        <v>304</v>
      </c>
      <c r="Q248" s="156" t="s">
        <v>261</v>
      </c>
      <c r="S248" s="156">
        <v>3.1</v>
      </c>
      <c r="T248" s="156" t="s">
        <v>305</v>
      </c>
      <c r="U248" s="156" t="s">
        <v>306</v>
      </c>
      <c r="V248" s="156" t="s">
        <v>271</v>
      </c>
      <c r="W248" s="156">
        <v>0</v>
      </c>
      <c r="X248" s="157">
        <v>36617</v>
      </c>
      <c r="Z248" s="156">
        <v>0</v>
      </c>
    </row>
    <row r="249" spans="1:26" s="156" customFormat="1" x14ac:dyDescent="0.25">
      <c r="A249" s="156" t="s">
        <v>250</v>
      </c>
      <c r="B249" s="156" t="s">
        <v>251</v>
      </c>
      <c r="C249" s="156" t="s">
        <v>252</v>
      </c>
      <c r="D249" s="156" t="s">
        <v>293</v>
      </c>
      <c r="E249" s="156" t="s">
        <v>359</v>
      </c>
      <c r="F249" s="157">
        <v>2025884</v>
      </c>
      <c r="G249" s="156" t="s">
        <v>360</v>
      </c>
      <c r="H249" s="156">
        <v>380</v>
      </c>
      <c r="I249" s="156">
        <v>0</v>
      </c>
      <c r="J249" s="156">
        <v>129</v>
      </c>
      <c r="K249" s="156" t="s">
        <v>256</v>
      </c>
      <c r="L249" s="156">
        <v>1</v>
      </c>
      <c r="M249" s="159" t="s">
        <v>498</v>
      </c>
      <c r="N249" s="156" t="s">
        <v>258</v>
      </c>
      <c r="O249" s="156" t="s">
        <v>259</v>
      </c>
      <c r="P249" s="156" t="s">
        <v>304</v>
      </c>
      <c r="Q249" s="156" t="s">
        <v>261</v>
      </c>
      <c r="R249" s="156" t="s">
        <v>361</v>
      </c>
      <c r="S249" s="156">
        <v>3.1</v>
      </c>
      <c r="T249" s="156" t="s">
        <v>362</v>
      </c>
      <c r="U249" s="156" t="s">
        <v>306</v>
      </c>
      <c r="V249" s="156" t="s">
        <v>292</v>
      </c>
      <c r="W249" s="156">
        <v>0</v>
      </c>
      <c r="X249" s="157">
        <v>36617</v>
      </c>
      <c r="Z249" s="156">
        <v>0</v>
      </c>
    </row>
    <row r="250" spans="1:26" s="156" customFormat="1" x14ac:dyDescent="0.25">
      <c r="A250" s="156" t="s">
        <v>250</v>
      </c>
      <c r="B250" s="156" t="s">
        <v>377</v>
      </c>
      <c r="C250" s="156" t="s">
        <v>252</v>
      </c>
      <c r="D250" s="156" t="s">
        <v>293</v>
      </c>
      <c r="E250" s="156" t="s">
        <v>359</v>
      </c>
      <c r="F250" s="157">
        <v>2025884</v>
      </c>
      <c r="G250" s="156" t="s">
        <v>360</v>
      </c>
      <c r="H250" s="156">
        <v>380</v>
      </c>
      <c r="I250" s="156">
        <v>0</v>
      </c>
      <c r="J250" s="156">
        <v>129</v>
      </c>
      <c r="K250" s="156" t="s">
        <v>256</v>
      </c>
      <c r="L250" s="156">
        <v>1</v>
      </c>
      <c r="M250" s="159" t="s">
        <v>498</v>
      </c>
      <c r="N250" s="156" t="s">
        <v>258</v>
      </c>
      <c r="O250" s="156" t="s">
        <v>259</v>
      </c>
      <c r="P250" s="156" t="s">
        <v>304</v>
      </c>
      <c r="Q250" s="156" t="s">
        <v>261</v>
      </c>
      <c r="R250" s="156" t="s">
        <v>361</v>
      </c>
      <c r="S250" s="156">
        <v>3.1</v>
      </c>
      <c r="T250" s="156" t="s">
        <v>362</v>
      </c>
      <c r="U250" s="156" t="s">
        <v>306</v>
      </c>
      <c r="V250" s="156" t="s">
        <v>292</v>
      </c>
      <c r="W250" s="156">
        <v>0</v>
      </c>
      <c r="X250" s="157">
        <v>36617</v>
      </c>
      <c r="Z250" s="156">
        <v>0</v>
      </c>
    </row>
    <row r="251" spans="1:26" s="156" customFormat="1" x14ac:dyDescent="0.25">
      <c r="A251" s="156" t="s">
        <v>250</v>
      </c>
      <c r="B251" s="156" t="s">
        <v>377</v>
      </c>
      <c r="C251" s="156" t="s">
        <v>252</v>
      </c>
      <c r="D251" s="156" t="s">
        <v>428</v>
      </c>
      <c r="E251" s="156" t="s">
        <v>359</v>
      </c>
      <c r="F251" s="157">
        <v>2025884</v>
      </c>
      <c r="G251" s="156" t="s">
        <v>360</v>
      </c>
      <c r="H251" s="156">
        <v>380</v>
      </c>
      <c r="I251" s="156">
        <v>0</v>
      </c>
      <c r="J251" s="156">
        <v>129</v>
      </c>
      <c r="K251" s="156" t="s">
        <v>256</v>
      </c>
      <c r="L251" s="156">
        <v>1</v>
      </c>
      <c r="M251" s="159" t="s">
        <v>498</v>
      </c>
      <c r="N251" s="156" t="s">
        <v>258</v>
      </c>
      <c r="O251" s="156" t="s">
        <v>259</v>
      </c>
      <c r="P251" s="156" t="s">
        <v>304</v>
      </c>
      <c r="Q251" s="156" t="s">
        <v>261</v>
      </c>
      <c r="R251" s="156" t="s">
        <v>361</v>
      </c>
      <c r="S251" s="156">
        <v>3.1</v>
      </c>
      <c r="T251" s="156" t="s">
        <v>362</v>
      </c>
      <c r="U251" s="156" t="s">
        <v>306</v>
      </c>
      <c r="V251" s="156" t="s">
        <v>292</v>
      </c>
      <c r="W251" s="156">
        <v>0</v>
      </c>
      <c r="X251" s="157">
        <v>36617</v>
      </c>
      <c r="Z251" s="156">
        <v>0</v>
      </c>
    </row>
    <row r="252" spans="1:26" s="156" customFormat="1" x14ac:dyDescent="0.25">
      <c r="A252" s="156" t="s">
        <v>250</v>
      </c>
      <c r="B252" s="156" t="s">
        <v>433</v>
      </c>
      <c r="C252" s="156" t="s">
        <v>252</v>
      </c>
      <c r="D252" s="156" t="s">
        <v>293</v>
      </c>
      <c r="E252" s="156" t="s">
        <v>359</v>
      </c>
      <c r="F252" s="157">
        <v>2025884</v>
      </c>
      <c r="G252" s="156" t="s">
        <v>360</v>
      </c>
      <c r="H252" s="156">
        <v>380</v>
      </c>
      <c r="I252" s="156">
        <v>0</v>
      </c>
      <c r="J252" s="156">
        <v>129</v>
      </c>
      <c r="K252" s="156" t="s">
        <v>256</v>
      </c>
      <c r="L252" s="156">
        <v>1</v>
      </c>
      <c r="M252" s="159" t="s">
        <v>498</v>
      </c>
      <c r="N252" s="156" t="s">
        <v>258</v>
      </c>
      <c r="O252" s="156" t="s">
        <v>259</v>
      </c>
      <c r="P252" s="156" t="s">
        <v>304</v>
      </c>
      <c r="Q252" s="156" t="s">
        <v>261</v>
      </c>
      <c r="R252" s="156" t="s">
        <v>361</v>
      </c>
      <c r="S252" s="156">
        <v>3.1</v>
      </c>
      <c r="T252" s="156" t="s">
        <v>362</v>
      </c>
      <c r="U252" s="156" t="s">
        <v>306</v>
      </c>
      <c r="V252" s="156" t="s">
        <v>292</v>
      </c>
      <c r="W252" s="156">
        <v>0</v>
      </c>
      <c r="X252" s="157">
        <v>36617</v>
      </c>
      <c r="Z252" s="156">
        <v>0</v>
      </c>
    </row>
    <row r="253" spans="1:26" s="156" customFormat="1" x14ac:dyDescent="0.25">
      <c r="A253" s="156" t="s">
        <v>250</v>
      </c>
      <c r="B253" s="156" t="s">
        <v>251</v>
      </c>
      <c r="C253" s="156" t="s">
        <v>252</v>
      </c>
      <c r="D253" s="156" t="s">
        <v>253</v>
      </c>
      <c r="G253" s="156" t="s">
        <v>369</v>
      </c>
      <c r="H253" s="156">
        <v>381</v>
      </c>
      <c r="I253" s="156">
        <v>0</v>
      </c>
      <c r="J253" s="156">
        <v>129</v>
      </c>
      <c r="K253" s="156" t="s">
        <v>256</v>
      </c>
      <c r="L253" s="156">
        <v>1</v>
      </c>
      <c r="M253" s="158">
        <v>39.700000000000003</v>
      </c>
      <c r="N253" s="156" t="s">
        <v>258</v>
      </c>
      <c r="O253" s="156" t="s">
        <v>268</v>
      </c>
      <c r="P253" s="156" t="s">
        <v>252</v>
      </c>
      <c r="Q253" s="156" t="s">
        <v>269</v>
      </c>
      <c r="S253" s="156">
        <v>3.3</v>
      </c>
      <c r="U253" s="156" t="s">
        <v>270</v>
      </c>
      <c r="V253" s="156" t="s">
        <v>271</v>
      </c>
      <c r="W253" s="156">
        <v>0</v>
      </c>
      <c r="Z253" s="156">
        <v>0</v>
      </c>
    </row>
    <row r="254" spans="1:26" s="156" customFormat="1" x14ac:dyDescent="0.25">
      <c r="A254" s="156" t="s">
        <v>250</v>
      </c>
      <c r="B254" s="156" t="s">
        <v>377</v>
      </c>
      <c r="C254" s="156" t="s">
        <v>252</v>
      </c>
      <c r="D254" s="156" t="s">
        <v>253</v>
      </c>
      <c r="G254" s="156" t="s">
        <v>369</v>
      </c>
      <c r="H254" s="156">
        <v>381</v>
      </c>
      <c r="I254" s="156">
        <v>0</v>
      </c>
      <c r="J254" s="156">
        <v>129</v>
      </c>
      <c r="K254" s="156" t="s">
        <v>256</v>
      </c>
      <c r="L254" s="156">
        <v>1</v>
      </c>
      <c r="M254" s="158">
        <v>39.700000000000003</v>
      </c>
      <c r="N254" s="156" t="s">
        <v>258</v>
      </c>
      <c r="O254" s="156" t="s">
        <v>268</v>
      </c>
      <c r="P254" s="156" t="s">
        <v>252</v>
      </c>
      <c r="Q254" s="156" t="s">
        <v>269</v>
      </c>
      <c r="S254" s="156">
        <v>3.3</v>
      </c>
      <c r="T254" s="156" t="s">
        <v>410</v>
      </c>
      <c r="U254" s="156" t="s">
        <v>387</v>
      </c>
      <c r="V254" s="156" t="s">
        <v>271</v>
      </c>
      <c r="W254" s="156">
        <v>0</v>
      </c>
      <c r="Z254" s="156">
        <v>0</v>
      </c>
    </row>
    <row r="255" spans="1:26" s="156" customFormat="1" x14ac:dyDescent="0.25">
      <c r="A255" s="156" t="s">
        <v>250</v>
      </c>
      <c r="B255" s="156" t="s">
        <v>377</v>
      </c>
      <c r="C255" s="156" t="s">
        <v>252</v>
      </c>
      <c r="D255" s="156" t="s">
        <v>429</v>
      </c>
      <c r="G255" s="156" t="s">
        <v>369</v>
      </c>
      <c r="H255" s="156">
        <v>381</v>
      </c>
      <c r="I255" s="156">
        <v>0</v>
      </c>
      <c r="J255" s="156">
        <v>129</v>
      </c>
      <c r="K255" s="156" t="s">
        <v>256</v>
      </c>
      <c r="L255" s="156">
        <v>1</v>
      </c>
      <c r="M255" s="158">
        <v>39.700000000000003</v>
      </c>
      <c r="N255" s="156" t="s">
        <v>258</v>
      </c>
      <c r="O255" s="156" t="s">
        <v>268</v>
      </c>
      <c r="P255" s="156" t="s">
        <v>252</v>
      </c>
      <c r="Q255" s="156" t="s">
        <v>269</v>
      </c>
      <c r="S255" s="156">
        <v>3.3</v>
      </c>
      <c r="U255" s="156" t="s">
        <v>270</v>
      </c>
      <c r="V255" s="156" t="s">
        <v>271</v>
      </c>
      <c r="W255" s="156">
        <v>0</v>
      </c>
      <c r="Z255" s="156">
        <v>0</v>
      </c>
    </row>
    <row r="256" spans="1:26" s="156" customFormat="1" x14ac:dyDescent="0.25">
      <c r="A256" s="156" t="s">
        <v>250</v>
      </c>
      <c r="B256" s="156" t="s">
        <v>433</v>
      </c>
      <c r="C256" s="156" t="s">
        <v>252</v>
      </c>
      <c r="D256" s="156" t="s">
        <v>253</v>
      </c>
      <c r="G256" s="156" t="s">
        <v>369</v>
      </c>
      <c r="H256" s="156">
        <v>381</v>
      </c>
      <c r="I256" s="156">
        <v>0</v>
      </c>
      <c r="J256" s="156">
        <v>129</v>
      </c>
      <c r="K256" s="156" t="s">
        <v>256</v>
      </c>
      <c r="L256" s="156">
        <v>1</v>
      </c>
      <c r="M256" s="158">
        <v>39.700000000000003</v>
      </c>
      <c r="N256" s="156" t="s">
        <v>258</v>
      </c>
      <c r="O256" s="156" t="s">
        <v>268</v>
      </c>
      <c r="P256" s="156" t="s">
        <v>252</v>
      </c>
      <c r="Q256" s="156" t="s">
        <v>269</v>
      </c>
      <c r="S256" s="156">
        <v>3.3</v>
      </c>
      <c r="U256" s="156" t="s">
        <v>387</v>
      </c>
      <c r="V256" s="156" t="s">
        <v>271</v>
      </c>
      <c r="W256" s="156">
        <v>0</v>
      </c>
      <c r="Z256" s="156">
        <v>0</v>
      </c>
    </row>
    <row r="257" spans="1:26" s="156" customFormat="1" x14ac:dyDescent="0.25">
      <c r="A257" s="156" t="s">
        <v>250</v>
      </c>
      <c r="B257" s="156" t="s">
        <v>251</v>
      </c>
      <c r="C257" s="156" t="s">
        <v>252</v>
      </c>
      <c r="D257" s="156" t="s">
        <v>253</v>
      </c>
      <c r="E257" s="156">
        <v>108883</v>
      </c>
      <c r="F257" s="156" t="s">
        <v>370</v>
      </c>
      <c r="G257" s="156" t="s">
        <v>371</v>
      </c>
      <c r="H257" s="156">
        <v>397</v>
      </c>
      <c r="I257" s="156">
        <v>0</v>
      </c>
      <c r="J257" s="156">
        <v>129</v>
      </c>
      <c r="K257" s="156" t="s">
        <v>256</v>
      </c>
      <c r="L257" s="156">
        <v>1</v>
      </c>
      <c r="M257" s="158">
        <v>3.8600000000000002E-2</v>
      </c>
      <c r="N257" s="156" t="s">
        <v>258</v>
      </c>
      <c r="O257" s="156" t="s">
        <v>268</v>
      </c>
      <c r="P257" s="156" t="s">
        <v>252</v>
      </c>
      <c r="Q257" s="156" t="s">
        <v>269</v>
      </c>
      <c r="T257" s="156" t="s">
        <v>274</v>
      </c>
      <c r="U257" s="156" t="s">
        <v>275</v>
      </c>
      <c r="V257" s="156" t="s">
        <v>264</v>
      </c>
      <c r="W257" s="156">
        <v>0</v>
      </c>
      <c r="Z257" s="156">
        <v>0</v>
      </c>
    </row>
    <row r="258" spans="1:26" s="156" customFormat="1" x14ac:dyDescent="0.25">
      <c r="A258" s="156" t="s">
        <v>250</v>
      </c>
      <c r="B258" s="156" t="s">
        <v>377</v>
      </c>
      <c r="C258" s="156" t="s">
        <v>252</v>
      </c>
      <c r="D258" s="156" t="s">
        <v>253</v>
      </c>
      <c r="E258" s="156">
        <v>108883</v>
      </c>
      <c r="F258" s="156" t="s">
        <v>370</v>
      </c>
      <c r="G258" s="156" t="s">
        <v>371</v>
      </c>
      <c r="H258" s="156">
        <v>397</v>
      </c>
      <c r="I258" s="156">
        <v>0</v>
      </c>
      <c r="J258" s="156">
        <v>129</v>
      </c>
      <c r="K258" s="156" t="s">
        <v>256</v>
      </c>
      <c r="L258" s="156">
        <v>1</v>
      </c>
      <c r="M258" s="158">
        <v>4.0900000000000002E-4</v>
      </c>
      <c r="N258" s="156" t="s">
        <v>258</v>
      </c>
      <c r="O258" s="156" t="s">
        <v>259</v>
      </c>
      <c r="P258" s="156" t="s">
        <v>260</v>
      </c>
      <c r="Q258" s="156" t="s">
        <v>261</v>
      </c>
      <c r="S258" s="156">
        <v>3.3</v>
      </c>
      <c r="U258" s="156" t="s">
        <v>387</v>
      </c>
      <c r="V258" s="156" t="s">
        <v>366</v>
      </c>
      <c r="W258" s="156">
        <v>0</v>
      </c>
      <c r="Z258" s="156">
        <v>0</v>
      </c>
    </row>
    <row r="259" spans="1:26" s="156" customFormat="1" x14ac:dyDescent="0.25">
      <c r="A259" s="156" t="s">
        <v>250</v>
      </c>
      <c r="B259" s="156" t="s">
        <v>377</v>
      </c>
      <c r="C259" s="156" t="s">
        <v>252</v>
      </c>
      <c r="D259" s="156" t="s">
        <v>429</v>
      </c>
      <c r="E259" s="156">
        <v>108883</v>
      </c>
      <c r="F259" s="156" t="s">
        <v>370</v>
      </c>
      <c r="G259" s="156" t="s">
        <v>371</v>
      </c>
      <c r="H259" s="156">
        <v>397</v>
      </c>
      <c r="I259" s="156">
        <v>0</v>
      </c>
      <c r="J259" s="156">
        <v>129</v>
      </c>
      <c r="K259" s="156" t="s">
        <v>256</v>
      </c>
      <c r="L259" s="156">
        <v>1</v>
      </c>
      <c r="M259" s="158">
        <v>2.63E-4</v>
      </c>
      <c r="N259" s="156" t="s">
        <v>258</v>
      </c>
      <c r="O259" s="156" t="s">
        <v>259</v>
      </c>
      <c r="P259" s="156" t="s">
        <v>260</v>
      </c>
      <c r="Q259" s="156" t="s">
        <v>261</v>
      </c>
      <c r="T259" s="156" t="s">
        <v>432</v>
      </c>
      <c r="U259" s="156" t="s">
        <v>430</v>
      </c>
      <c r="V259" s="156" t="s">
        <v>264</v>
      </c>
      <c r="W259" s="156">
        <v>0</v>
      </c>
      <c r="Z259" s="156">
        <v>0</v>
      </c>
    </row>
    <row r="260" spans="1:26" s="156" customFormat="1" x14ac:dyDescent="0.25">
      <c r="A260" s="156" t="s">
        <v>250</v>
      </c>
      <c r="B260" s="156" t="s">
        <v>433</v>
      </c>
      <c r="C260" s="156" t="s">
        <v>252</v>
      </c>
      <c r="D260" s="156" t="s">
        <v>253</v>
      </c>
      <c r="E260" s="156">
        <v>108883</v>
      </c>
      <c r="F260" s="156" t="s">
        <v>370</v>
      </c>
      <c r="G260" s="156" t="s">
        <v>371</v>
      </c>
      <c r="H260" s="156">
        <v>397</v>
      </c>
      <c r="I260" s="156">
        <v>0</v>
      </c>
      <c r="J260" s="156">
        <v>129</v>
      </c>
      <c r="K260" s="156" t="s">
        <v>256</v>
      </c>
      <c r="L260" s="156">
        <v>1</v>
      </c>
      <c r="M260" s="158">
        <v>4.0900000000000002E-4</v>
      </c>
      <c r="N260" s="156" t="s">
        <v>258</v>
      </c>
      <c r="O260" s="156" t="s">
        <v>259</v>
      </c>
      <c r="P260" s="156" t="s">
        <v>260</v>
      </c>
      <c r="Q260" s="156" t="s">
        <v>261</v>
      </c>
      <c r="S260" s="156">
        <v>3.3</v>
      </c>
      <c r="U260" s="156" t="s">
        <v>387</v>
      </c>
      <c r="V260" s="156" t="s">
        <v>366</v>
      </c>
      <c r="W260" s="156">
        <v>0</v>
      </c>
      <c r="Z260" s="156">
        <v>0</v>
      </c>
    </row>
    <row r="261" spans="1:26" s="156" customFormat="1" x14ac:dyDescent="0.25">
      <c r="A261" s="156" t="s">
        <v>250</v>
      </c>
      <c r="B261" s="156" t="s">
        <v>251</v>
      </c>
      <c r="C261" s="156" t="s">
        <v>252</v>
      </c>
      <c r="D261" s="156" t="s">
        <v>293</v>
      </c>
      <c r="G261" s="156" t="s">
        <v>363</v>
      </c>
      <c r="H261" s="156">
        <v>399</v>
      </c>
      <c r="I261" s="156">
        <v>0</v>
      </c>
      <c r="J261" s="156">
        <v>129</v>
      </c>
      <c r="K261" s="156" t="s">
        <v>256</v>
      </c>
      <c r="L261" s="156">
        <v>1</v>
      </c>
      <c r="M261" s="158">
        <v>4.0000000000000001E-3</v>
      </c>
      <c r="N261" s="156" t="s">
        <v>258</v>
      </c>
      <c r="O261" s="156" t="s">
        <v>259</v>
      </c>
      <c r="P261" s="156" t="s">
        <v>304</v>
      </c>
      <c r="Q261" s="156" t="s">
        <v>261</v>
      </c>
      <c r="S261" s="156">
        <v>3.1</v>
      </c>
      <c r="T261" s="156" t="s">
        <v>305</v>
      </c>
      <c r="U261" s="156" t="s">
        <v>306</v>
      </c>
      <c r="V261" s="156" t="s">
        <v>299</v>
      </c>
      <c r="W261" s="156">
        <v>0</v>
      </c>
      <c r="X261" s="157">
        <v>36617</v>
      </c>
      <c r="Z261" s="156">
        <v>0</v>
      </c>
    </row>
    <row r="262" spans="1:26" s="156" customFormat="1" x14ac:dyDescent="0.25">
      <c r="A262" s="156" t="s">
        <v>250</v>
      </c>
      <c r="B262" s="156" t="s">
        <v>251</v>
      </c>
      <c r="C262" s="156" t="s">
        <v>252</v>
      </c>
      <c r="D262" s="156" t="s">
        <v>253</v>
      </c>
      <c r="G262" s="156" t="s">
        <v>363</v>
      </c>
      <c r="H262" s="156">
        <v>399</v>
      </c>
      <c r="I262" s="156">
        <v>0</v>
      </c>
      <c r="J262" s="156">
        <v>129</v>
      </c>
      <c r="K262" s="156" t="s">
        <v>256</v>
      </c>
      <c r="L262" s="156">
        <v>1</v>
      </c>
      <c r="M262" s="158">
        <v>49.3</v>
      </c>
      <c r="N262" s="156" t="s">
        <v>258</v>
      </c>
      <c r="O262" s="156" t="s">
        <v>268</v>
      </c>
      <c r="P262" s="156" t="s">
        <v>252</v>
      </c>
      <c r="Q262" s="156" t="s">
        <v>269</v>
      </c>
      <c r="S262" s="156">
        <v>3.3</v>
      </c>
      <c r="U262" s="156" t="s">
        <v>270</v>
      </c>
      <c r="V262" s="156" t="s">
        <v>271</v>
      </c>
      <c r="W262" s="156">
        <v>0</v>
      </c>
      <c r="Z262" s="156">
        <v>0</v>
      </c>
    </row>
    <row r="263" spans="1:26" s="156" customFormat="1" x14ac:dyDescent="0.25">
      <c r="A263" s="156" t="s">
        <v>250</v>
      </c>
      <c r="B263" s="156" t="s">
        <v>377</v>
      </c>
      <c r="C263" s="156" t="s">
        <v>252</v>
      </c>
      <c r="D263" s="156" t="s">
        <v>293</v>
      </c>
      <c r="G263" s="156" t="s">
        <v>363</v>
      </c>
      <c r="H263" s="156">
        <v>399</v>
      </c>
      <c r="I263" s="156">
        <v>0</v>
      </c>
      <c r="J263" s="156">
        <v>129</v>
      </c>
      <c r="K263" s="156" t="s">
        <v>256</v>
      </c>
      <c r="L263" s="156">
        <v>1</v>
      </c>
      <c r="M263" s="158">
        <v>4.0000000000000001E-3</v>
      </c>
      <c r="N263" s="156" t="s">
        <v>258</v>
      </c>
      <c r="O263" s="156" t="s">
        <v>259</v>
      </c>
      <c r="P263" s="156" t="s">
        <v>304</v>
      </c>
      <c r="Q263" s="156" t="s">
        <v>261</v>
      </c>
      <c r="S263" s="156">
        <v>3.1</v>
      </c>
      <c r="T263" s="156" t="s">
        <v>305</v>
      </c>
      <c r="U263" s="156" t="s">
        <v>306</v>
      </c>
      <c r="V263" s="156" t="s">
        <v>299</v>
      </c>
      <c r="W263" s="156">
        <v>0</v>
      </c>
      <c r="X263" s="157">
        <v>36617</v>
      </c>
      <c r="Z263" s="156">
        <v>0</v>
      </c>
    </row>
    <row r="264" spans="1:26" s="156" customFormat="1" x14ac:dyDescent="0.25">
      <c r="A264" s="156" t="s">
        <v>250</v>
      </c>
      <c r="B264" s="156" t="s">
        <v>377</v>
      </c>
      <c r="C264" s="156" t="s">
        <v>252</v>
      </c>
      <c r="D264" s="156" t="s">
        <v>253</v>
      </c>
      <c r="G264" s="156" t="s">
        <v>363</v>
      </c>
      <c r="H264" s="156">
        <v>399</v>
      </c>
      <c r="I264" s="156">
        <v>0</v>
      </c>
      <c r="J264" s="156">
        <v>129</v>
      </c>
      <c r="K264" s="156" t="s">
        <v>256</v>
      </c>
      <c r="L264" s="156">
        <v>1</v>
      </c>
      <c r="M264" s="158">
        <v>49.3</v>
      </c>
      <c r="N264" s="156" t="s">
        <v>258</v>
      </c>
      <c r="O264" s="156" t="s">
        <v>268</v>
      </c>
      <c r="P264" s="156" t="s">
        <v>252</v>
      </c>
      <c r="Q264" s="156" t="s">
        <v>269</v>
      </c>
      <c r="S264" s="156">
        <v>3.3</v>
      </c>
      <c r="T264" s="156" t="s">
        <v>427</v>
      </c>
      <c r="U264" s="156" t="s">
        <v>387</v>
      </c>
      <c r="V264" s="156" t="s">
        <v>271</v>
      </c>
      <c r="W264" s="156">
        <v>0</v>
      </c>
      <c r="Z264" s="156">
        <v>0</v>
      </c>
    </row>
    <row r="265" spans="1:26" s="156" customFormat="1" x14ac:dyDescent="0.25">
      <c r="A265" s="156" t="s">
        <v>250</v>
      </c>
      <c r="B265" s="156" t="s">
        <v>377</v>
      </c>
      <c r="C265" s="156" t="s">
        <v>252</v>
      </c>
      <c r="D265" s="156" t="s">
        <v>428</v>
      </c>
      <c r="G265" s="156" t="s">
        <v>363</v>
      </c>
      <c r="H265" s="156">
        <v>399</v>
      </c>
      <c r="I265" s="156">
        <v>0</v>
      </c>
      <c r="J265" s="156">
        <v>129</v>
      </c>
      <c r="K265" s="156" t="s">
        <v>256</v>
      </c>
      <c r="L265" s="156">
        <v>1</v>
      </c>
      <c r="M265" s="158">
        <v>4.0000000000000001E-3</v>
      </c>
      <c r="N265" s="156" t="s">
        <v>258</v>
      </c>
      <c r="O265" s="156" t="s">
        <v>259</v>
      </c>
      <c r="P265" s="156" t="s">
        <v>304</v>
      </c>
      <c r="Q265" s="156" t="s">
        <v>261</v>
      </c>
      <c r="S265" s="156">
        <v>3.1</v>
      </c>
      <c r="T265" s="156" t="s">
        <v>305</v>
      </c>
      <c r="U265" s="156" t="s">
        <v>306</v>
      </c>
      <c r="V265" s="156" t="s">
        <v>299</v>
      </c>
      <c r="W265" s="156">
        <v>0</v>
      </c>
      <c r="X265" s="157">
        <v>36617</v>
      </c>
      <c r="Z265" s="156">
        <v>0</v>
      </c>
    </row>
    <row r="266" spans="1:26" s="156" customFormat="1" x14ac:dyDescent="0.25">
      <c r="A266" s="156" t="s">
        <v>250</v>
      </c>
      <c r="B266" s="156" t="s">
        <v>377</v>
      </c>
      <c r="C266" s="156" t="s">
        <v>252</v>
      </c>
      <c r="D266" s="156" t="s">
        <v>429</v>
      </c>
      <c r="G266" s="156" t="s">
        <v>363</v>
      </c>
      <c r="H266" s="156">
        <v>399</v>
      </c>
      <c r="I266" s="156">
        <v>0</v>
      </c>
      <c r="J266" s="156">
        <v>129</v>
      </c>
      <c r="K266" s="156" t="s">
        <v>256</v>
      </c>
      <c r="L266" s="156">
        <v>1</v>
      </c>
      <c r="M266" s="158">
        <v>49.3</v>
      </c>
      <c r="N266" s="156" t="s">
        <v>258</v>
      </c>
      <c r="O266" s="156" t="s">
        <v>268</v>
      </c>
      <c r="P266" s="156" t="s">
        <v>252</v>
      </c>
      <c r="Q266" s="156" t="s">
        <v>269</v>
      </c>
      <c r="S266" s="156">
        <v>3.3</v>
      </c>
      <c r="U266" s="156" t="s">
        <v>270</v>
      </c>
      <c r="V266" s="156" t="s">
        <v>271</v>
      </c>
      <c r="W266" s="156">
        <v>0</v>
      </c>
      <c r="Z266" s="156">
        <v>0</v>
      </c>
    </row>
    <row r="267" spans="1:26" s="156" customFormat="1" x14ac:dyDescent="0.25">
      <c r="A267" s="156" t="s">
        <v>250</v>
      </c>
      <c r="B267" s="156" t="s">
        <v>433</v>
      </c>
      <c r="C267" s="156" t="s">
        <v>252</v>
      </c>
      <c r="D267" s="156" t="s">
        <v>253</v>
      </c>
      <c r="G267" s="156" t="s">
        <v>363</v>
      </c>
      <c r="H267" s="156">
        <v>399</v>
      </c>
      <c r="I267" s="156">
        <v>0</v>
      </c>
      <c r="J267" s="156">
        <v>129</v>
      </c>
      <c r="K267" s="156" t="s">
        <v>256</v>
      </c>
      <c r="L267" s="156">
        <v>1</v>
      </c>
      <c r="M267" s="158">
        <v>49.3</v>
      </c>
      <c r="N267" s="156" t="s">
        <v>258</v>
      </c>
      <c r="O267" s="156" t="s">
        <v>268</v>
      </c>
      <c r="P267" s="156" t="s">
        <v>252</v>
      </c>
      <c r="Q267" s="156" t="s">
        <v>269</v>
      </c>
      <c r="S267" s="156">
        <v>3.3</v>
      </c>
      <c r="T267" s="156" t="s">
        <v>427</v>
      </c>
      <c r="U267" s="156" t="s">
        <v>387</v>
      </c>
      <c r="V267" s="156" t="s">
        <v>271</v>
      </c>
      <c r="W267" s="156">
        <v>0</v>
      </c>
      <c r="Z267" s="156">
        <v>0</v>
      </c>
    </row>
    <row r="268" spans="1:26" s="156" customFormat="1" x14ac:dyDescent="0.25">
      <c r="A268" s="156" t="s">
        <v>250</v>
      </c>
      <c r="B268" s="156" t="s">
        <v>433</v>
      </c>
      <c r="C268" s="156" t="s">
        <v>252</v>
      </c>
      <c r="D268" s="156" t="s">
        <v>293</v>
      </c>
      <c r="G268" s="156" t="s">
        <v>363</v>
      </c>
      <c r="H268" s="156">
        <v>399</v>
      </c>
      <c r="I268" s="156">
        <v>0</v>
      </c>
      <c r="J268" s="156">
        <v>129</v>
      </c>
      <c r="K268" s="156" t="s">
        <v>256</v>
      </c>
      <c r="L268" s="156">
        <v>1</v>
      </c>
      <c r="M268" s="158">
        <v>4.0000000000000001E-3</v>
      </c>
      <c r="N268" s="156" t="s">
        <v>258</v>
      </c>
      <c r="O268" s="156" t="s">
        <v>259</v>
      </c>
      <c r="P268" s="156" t="s">
        <v>304</v>
      </c>
      <c r="Q268" s="156" t="s">
        <v>261</v>
      </c>
      <c r="S268" s="156">
        <v>3.1</v>
      </c>
      <c r="T268" s="156" t="s">
        <v>305</v>
      </c>
      <c r="U268" s="156" t="s">
        <v>306</v>
      </c>
      <c r="V268" s="156" t="s">
        <v>299</v>
      </c>
      <c r="W268" s="156">
        <v>0</v>
      </c>
      <c r="X268" s="157">
        <v>36617</v>
      </c>
      <c r="Z268" s="156">
        <v>0</v>
      </c>
    </row>
    <row r="269" spans="1:26" s="156" customFormat="1" x14ac:dyDescent="0.25">
      <c r="A269" s="156" t="s">
        <v>250</v>
      </c>
      <c r="B269" s="156" t="s">
        <v>251</v>
      </c>
      <c r="C269" s="156" t="s">
        <v>252</v>
      </c>
      <c r="D269" s="156" t="s">
        <v>293</v>
      </c>
      <c r="E269" s="156" t="s">
        <v>364</v>
      </c>
      <c r="G269" s="156" t="s">
        <v>365</v>
      </c>
      <c r="H269" s="156">
        <v>417</v>
      </c>
      <c r="I269" s="156">
        <v>0</v>
      </c>
      <c r="J269" s="156">
        <v>129</v>
      </c>
      <c r="K269" s="156" t="s">
        <v>256</v>
      </c>
      <c r="L269" s="156">
        <v>1</v>
      </c>
      <c r="M269" s="158">
        <v>4.0999999999999999E-4</v>
      </c>
      <c r="N269" s="156" t="s">
        <v>258</v>
      </c>
      <c r="O269" s="156" t="s">
        <v>259</v>
      </c>
      <c r="P269" s="156" t="s">
        <v>304</v>
      </c>
      <c r="Q269" s="156" t="s">
        <v>261</v>
      </c>
      <c r="S269" s="156">
        <v>3.1</v>
      </c>
      <c r="T269" s="156" t="s">
        <v>305</v>
      </c>
      <c r="U269" s="156" t="s">
        <v>306</v>
      </c>
      <c r="V269" s="156" t="s">
        <v>366</v>
      </c>
      <c r="W269" s="156">
        <v>0</v>
      </c>
      <c r="X269" s="157">
        <v>36617</v>
      </c>
      <c r="Z269" s="156">
        <v>0</v>
      </c>
    </row>
    <row r="270" spans="1:26" s="156" customFormat="1" x14ac:dyDescent="0.25">
      <c r="A270" s="156" t="s">
        <v>250</v>
      </c>
      <c r="B270" s="156" t="s">
        <v>377</v>
      </c>
      <c r="C270" s="156" t="s">
        <v>252</v>
      </c>
      <c r="D270" s="156" t="s">
        <v>293</v>
      </c>
      <c r="E270" s="156" t="s">
        <v>364</v>
      </c>
      <c r="G270" s="156" t="s">
        <v>365</v>
      </c>
      <c r="H270" s="156">
        <v>417</v>
      </c>
      <c r="I270" s="156">
        <v>0</v>
      </c>
      <c r="J270" s="156">
        <v>129</v>
      </c>
      <c r="K270" s="156" t="s">
        <v>256</v>
      </c>
      <c r="L270" s="156">
        <v>1</v>
      </c>
      <c r="M270" s="158">
        <v>4.0999999999999999E-4</v>
      </c>
      <c r="N270" s="156" t="s">
        <v>258</v>
      </c>
      <c r="O270" s="156" t="s">
        <v>259</v>
      </c>
      <c r="P270" s="156" t="s">
        <v>304</v>
      </c>
      <c r="Q270" s="156" t="s">
        <v>261</v>
      </c>
      <c r="S270" s="156">
        <v>3.1</v>
      </c>
      <c r="T270" s="156" t="s">
        <v>305</v>
      </c>
      <c r="U270" s="156" t="s">
        <v>306</v>
      </c>
      <c r="V270" s="156" t="s">
        <v>366</v>
      </c>
      <c r="W270" s="156">
        <v>0</v>
      </c>
      <c r="X270" s="157">
        <v>36617</v>
      </c>
      <c r="Z270" s="156">
        <v>0</v>
      </c>
    </row>
    <row r="271" spans="1:26" s="156" customFormat="1" x14ac:dyDescent="0.25">
      <c r="A271" s="156" t="s">
        <v>250</v>
      </c>
      <c r="B271" s="156" t="s">
        <v>377</v>
      </c>
      <c r="C271" s="156" t="s">
        <v>252</v>
      </c>
      <c r="D271" s="156" t="s">
        <v>428</v>
      </c>
      <c r="E271" s="156" t="s">
        <v>364</v>
      </c>
      <c r="G271" s="156" t="s">
        <v>365</v>
      </c>
      <c r="H271" s="156">
        <v>417</v>
      </c>
      <c r="I271" s="156">
        <v>0</v>
      </c>
      <c r="J271" s="156">
        <v>129</v>
      </c>
      <c r="K271" s="156" t="s">
        <v>256</v>
      </c>
      <c r="L271" s="156">
        <v>1</v>
      </c>
      <c r="M271" s="158">
        <v>4.0999999999999999E-4</v>
      </c>
      <c r="N271" s="156" t="s">
        <v>258</v>
      </c>
      <c r="O271" s="156" t="s">
        <v>259</v>
      </c>
      <c r="P271" s="156" t="s">
        <v>304</v>
      </c>
      <c r="Q271" s="156" t="s">
        <v>261</v>
      </c>
      <c r="S271" s="156">
        <v>3.1</v>
      </c>
      <c r="T271" s="156" t="s">
        <v>305</v>
      </c>
      <c r="U271" s="156" t="s">
        <v>306</v>
      </c>
      <c r="V271" s="156" t="s">
        <v>366</v>
      </c>
      <c r="W271" s="156">
        <v>0</v>
      </c>
      <c r="X271" s="157">
        <v>36617</v>
      </c>
      <c r="Z271" s="156">
        <v>0</v>
      </c>
    </row>
    <row r="272" spans="1:26" s="156" customFormat="1" x14ac:dyDescent="0.25">
      <c r="A272" s="156" t="s">
        <v>250</v>
      </c>
      <c r="B272" s="156" t="s">
        <v>433</v>
      </c>
      <c r="C272" s="156" t="s">
        <v>252</v>
      </c>
      <c r="D272" s="156" t="s">
        <v>293</v>
      </c>
      <c r="E272" s="156" t="s">
        <v>364</v>
      </c>
      <c r="G272" s="156" t="s">
        <v>365</v>
      </c>
      <c r="H272" s="156">
        <v>417</v>
      </c>
      <c r="I272" s="156">
        <v>0</v>
      </c>
      <c r="J272" s="156">
        <v>129</v>
      </c>
      <c r="K272" s="156" t="s">
        <v>256</v>
      </c>
      <c r="L272" s="156">
        <v>1</v>
      </c>
      <c r="M272" s="158">
        <v>4.0999999999999999E-4</v>
      </c>
      <c r="N272" s="156" t="s">
        <v>258</v>
      </c>
      <c r="O272" s="156" t="s">
        <v>259</v>
      </c>
      <c r="P272" s="156" t="s">
        <v>304</v>
      </c>
      <c r="Q272" s="156" t="s">
        <v>261</v>
      </c>
      <c r="S272" s="156">
        <v>3.1</v>
      </c>
      <c r="T272" s="156" t="s">
        <v>305</v>
      </c>
      <c r="U272" s="156" t="s">
        <v>306</v>
      </c>
      <c r="V272" s="156" t="s">
        <v>366</v>
      </c>
      <c r="W272" s="156">
        <v>0</v>
      </c>
      <c r="X272" s="157">
        <v>36617</v>
      </c>
      <c r="Z272" s="156">
        <v>0</v>
      </c>
    </row>
    <row r="273" spans="1:26" s="405" customFormat="1" x14ac:dyDescent="0.25">
      <c r="A273" s="405" t="s">
        <v>1134</v>
      </c>
      <c r="B273" s="405" t="s">
        <v>377</v>
      </c>
      <c r="C273" s="405" t="s">
        <v>1135</v>
      </c>
      <c r="D273" s="405" t="s">
        <v>1136</v>
      </c>
      <c r="E273" s="405" t="s">
        <v>294</v>
      </c>
      <c r="F273" s="405" t="s">
        <v>295</v>
      </c>
      <c r="G273" s="405" t="s">
        <v>296</v>
      </c>
      <c r="H273" s="405">
        <v>87</v>
      </c>
      <c r="I273" s="405">
        <v>139</v>
      </c>
      <c r="J273" s="405">
        <v>198</v>
      </c>
      <c r="K273" s="405" t="s">
        <v>300</v>
      </c>
      <c r="L273" s="405">
        <v>1</v>
      </c>
      <c r="M273" s="476">
        <v>1.4</v>
      </c>
      <c r="N273" s="405" t="s">
        <v>258</v>
      </c>
      <c r="O273" s="405" t="s">
        <v>268</v>
      </c>
      <c r="P273" s="405" t="s">
        <v>1135</v>
      </c>
      <c r="Q273" s="405" t="s">
        <v>269</v>
      </c>
      <c r="U273" s="405" t="s">
        <v>298</v>
      </c>
      <c r="V273" s="405" t="s">
        <v>299</v>
      </c>
      <c r="W273" s="405">
        <v>0</v>
      </c>
      <c r="X273" s="477">
        <v>36770</v>
      </c>
      <c r="Z273" s="405">
        <v>0</v>
      </c>
    </row>
    <row r="274" spans="1:26" s="405" customFormat="1" x14ac:dyDescent="0.25">
      <c r="A274" s="405" t="s">
        <v>1134</v>
      </c>
      <c r="B274" s="405" t="s">
        <v>377</v>
      </c>
      <c r="C274" s="405" t="s">
        <v>1135</v>
      </c>
      <c r="D274" s="405" t="s">
        <v>1136</v>
      </c>
      <c r="E274" s="405" t="s">
        <v>294</v>
      </c>
      <c r="F274" s="405" t="s">
        <v>295</v>
      </c>
      <c r="G274" s="405" t="s">
        <v>296</v>
      </c>
      <c r="H274" s="405">
        <v>87</v>
      </c>
      <c r="I274" s="405">
        <v>107</v>
      </c>
      <c r="J274" s="405">
        <v>172</v>
      </c>
      <c r="K274" s="405" t="s">
        <v>297</v>
      </c>
      <c r="L274" s="405">
        <v>1</v>
      </c>
      <c r="M274" s="476">
        <v>2.9</v>
      </c>
      <c r="N274" s="405" t="s">
        <v>258</v>
      </c>
      <c r="O274" s="405" t="s">
        <v>268</v>
      </c>
      <c r="P274" s="405" t="s">
        <v>1135</v>
      </c>
      <c r="Q274" s="405" t="s">
        <v>269</v>
      </c>
      <c r="U274" s="405" t="s">
        <v>298</v>
      </c>
      <c r="V274" s="405" t="s">
        <v>299</v>
      </c>
      <c r="W274" s="405">
        <v>0</v>
      </c>
      <c r="X274" s="477">
        <v>36770</v>
      </c>
      <c r="Z274" s="405">
        <v>0</v>
      </c>
    </row>
    <row r="275" spans="1:26" s="405" customFormat="1" x14ac:dyDescent="0.25">
      <c r="A275" s="405" t="s">
        <v>1134</v>
      </c>
      <c r="B275" s="405" t="s">
        <v>377</v>
      </c>
      <c r="C275" s="405" t="s">
        <v>1135</v>
      </c>
      <c r="D275" s="405" t="s">
        <v>1136</v>
      </c>
      <c r="E275" s="405" t="s">
        <v>294</v>
      </c>
      <c r="F275" s="405" t="s">
        <v>295</v>
      </c>
      <c r="G275" s="405" t="s">
        <v>296</v>
      </c>
      <c r="H275" s="405">
        <v>87</v>
      </c>
      <c r="I275" s="405">
        <v>0</v>
      </c>
      <c r="J275" s="405">
        <v>129</v>
      </c>
      <c r="K275" s="405" t="s">
        <v>256</v>
      </c>
      <c r="L275" s="405">
        <v>1</v>
      </c>
      <c r="M275" s="476">
        <v>0.8</v>
      </c>
      <c r="N275" s="405" t="s">
        <v>258</v>
      </c>
      <c r="O275" s="405" t="s">
        <v>268</v>
      </c>
      <c r="P275" s="405" t="s">
        <v>1135</v>
      </c>
      <c r="Q275" s="405" t="s">
        <v>269</v>
      </c>
      <c r="U275" s="405" t="s">
        <v>298</v>
      </c>
      <c r="V275" s="405" t="s">
        <v>366</v>
      </c>
      <c r="W275" s="405">
        <v>0</v>
      </c>
      <c r="X275" s="477">
        <v>36770</v>
      </c>
      <c r="Z275" s="405">
        <v>0</v>
      </c>
    </row>
    <row r="276" spans="1:26" s="405" customFormat="1" x14ac:dyDescent="0.25">
      <c r="A276" s="405" t="s">
        <v>1134</v>
      </c>
      <c r="B276" s="405" t="s">
        <v>377</v>
      </c>
      <c r="C276" s="405" t="s">
        <v>1135</v>
      </c>
      <c r="D276" s="405" t="s">
        <v>1136</v>
      </c>
      <c r="E276" s="405" t="s">
        <v>265</v>
      </c>
      <c r="F276" s="405" t="s">
        <v>266</v>
      </c>
      <c r="G276" s="405" t="s">
        <v>267</v>
      </c>
      <c r="H276" s="405">
        <v>137</v>
      </c>
      <c r="I276" s="405">
        <v>0</v>
      </c>
      <c r="J276" s="405">
        <v>129</v>
      </c>
      <c r="K276" s="405" t="s">
        <v>256</v>
      </c>
      <c r="L276" s="405">
        <v>1</v>
      </c>
      <c r="M276" s="476">
        <v>5</v>
      </c>
      <c r="N276" s="405" t="s">
        <v>258</v>
      </c>
      <c r="O276" s="405" t="s">
        <v>268</v>
      </c>
      <c r="P276" s="405" t="s">
        <v>1135</v>
      </c>
      <c r="Q276" s="405" t="s">
        <v>269</v>
      </c>
      <c r="S276" s="405">
        <v>1.3</v>
      </c>
      <c r="T276" s="405" t="s">
        <v>1137</v>
      </c>
      <c r="U276" s="405" t="s">
        <v>1138</v>
      </c>
      <c r="V276" s="405" t="s">
        <v>323</v>
      </c>
      <c r="W276" s="405">
        <v>0</v>
      </c>
      <c r="Z276" s="405">
        <v>0</v>
      </c>
    </row>
    <row r="277" spans="1:26" s="405" customFormat="1" x14ac:dyDescent="0.25">
      <c r="A277" s="405" t="s">
        <v>1134</v>
      </c>
      <c r="B277" s="405" t="s">
        <v>377</v>
      </c>
      <c r="C277" s="405" t="s">
        <v>1135</v>
      </c>
      <c r="D277" s="405" t="s">
        <v>1136</v>
      </c>
      <c r="F277" s="405" t="s">
        <v>1139</v>
      </c>
      <c r="G277" s="405" t="s">
        <v>913</v>
      </c>
      <c r="H277" s="405">
        <v>261</v>
      </c>
      <c r="I277" s="405">
        <v>0</v>
      </c>
      <c r="J277" s="405">
        <v>129</v>
      </c>
      <c r="K277" s="405" t="s">
        <v>256</v>
      </c>
      <c r="L277" s="405">
        <v>1</v>
      </c>
      <c r="M277" s="476">
        <v>5.1999999999999998E-2</v>
      </c>
      <c r="N277" s="405" t="s">
        <v>258</v>
      </c>
      <c r="O277" s="405" t="s">
        <v>268</v>
      </c>
      <c r="P277" s="405" t="s">
        <v>1135</v>
      </c>
      <c r="Q277" s="405" t="s">
        <v>269</v>
      </c>
      <c r="S277" s="405">
        <v>1.3</v>
      </c>
      <c r="T277" s="405" t="s">
        <v>1140</v>
      </c>
      <c r="U277" s="405" t="s">
        <v>1138</v>
      </c>
      <c r="V277" s="405" t="s">
        <v>323</v>
      </c>
      <c r="W277" s="405">
        <v>0</v>
      </c>
      <c r="Z277" s="405">
        <v>0</v>
      </c>
    </row>
    <row r="278" spans="1:26" s="405" customFormat="1" x14ac:dyDescent="0.25">
      <c r="A278" s="405" t="s">
        <v>1134</v>
      </c>
      <c r="B278" s="405" t="s">
        <v>377</v>
      </c>
      <c r="C278" s="405" t="s">
        <v>1135</v>
      </c>
      <c r="D278" s="405" t="s">
        <v>1136</v>
      </c>
      <c r="E278" s="405" t="s">
        <v>287</v>
      </c>
      <c r="G278" s="405" t="s">
        <v>288</v>
      </c>
      <c r="H278" s="405">
        <v>303</v>
      </c>
      <c r="I278" s="405">
        <v>0</v>
      </c>
      <c r="J278" s="405">
        <v>129</v>
      </c>
      <c r="K278" s="405" t="s">
        <v>256</v>
      </c>
      <c r="L278" s="405">
        <v>1</v>
      </c>
      <c r="M278" s="476">
        <v>20</v>
      </c>
      <c r="N278" s="405" t="s">
        <v>258</v>
      </c>
      <c r="O278" s="405" t="s">
        <v>268</v>
      </c>
      <c r="P278" s="405" t="s">
        <v>1135</v>
      </c>
      <c r="Q278" s="405" t="s">
        <v>269</v>
      </c>
      <c r="S278" s="405">
        <v>1.3</v>
      </c>
      <c r="T278" s="405" t="s">
        <v>1141</v>
      </c>
      <c r="U278" s="405" t="s">
        <v>1138</v>
      </c>
      <c r="V278" s="405" t="s">
        <v>323</v>
      </c>
      <c r="W278" s="405">
        <v>0</v>
      </c>
      <c r="Z278" s="405">
        <v>0</v>
      </c>
    </row>
    <row r="279" spans="1:26" s="405" customFormat="1" x14ac:dyDescent="0.25">
      <c r="A279" s="405" t="s">
        <v>1134</v>
      </c>
      <c r="B279" s="405" t="s">
        <v>377</v>
      </c>
      <c r="C279" s="405" t="s">
        <v>1135</v>
      </c>
      <c r="D279" s="405" t="s">
        <v>1136</v>
      </c>
      <c r="E279" s="405" t="s">
        <v>337</v>
      </c>
      <c r="G279" s="405" t="s">
        <v>338</v>
      </c>
      <c r="H279" s="405">
        <v>330</v>
      </c>
      <c r="I279" s="405">
        <v>0</v>
      </c>
      <c r="J279" s="405">
        <v>129</v>
      </c>
      <c r="K279" s="405" t="s">
        <v>256</v>
      </c>
      <c r="L279" s="405">
        <v>1</v>
      </c>
      <c r="M279" s="476">
        <v>1.3</v>
      </c>
      <c r="N279" s="405" t="s">
        <v>258</v>
      </c>
      <c r="O279" s="405" t="s">
        <v>268</v>
      </c>
      <c r="P279" s="405" t="s">
        <v>1135</v>
      </c>
      <c r="Q279" s="405" t="s">
        <v>269</v>
      </c>
      <c r="S279" s="405">
        <v>1.3</v>
      </c>
      <c r="T279" s="405" t="s">
        <v>1142</v>
      </c>
      <c r="U279" s="405" t="s">
        <v>1138</v>
      </c>
      <c r="V279" s="405" t="s">
        <v>271</v>
      </c>
      <c r="W279" s="405">
        <v>0</v>
      </c>
      <c r="X279" s="477">
        <v>38018</v>
      </c>
      <c r="Z279" s="405">
        <v>0</v>
      </c>
    </row>
    <row r="280" spans="1:26" s="405" customFormat="1" x14ac:dyDescent="0.25">
      <c r="A280" s="405" t="s">
        <v>1134</v>
      </c>
      <c r="B280" s="405" t="s">
        <v>377</v>
      </c>
      <c r="C280" s="405" t="s">
        <v>1135</v>
      </c>
      <c r="D280" s="405" t="s">
        <v>1136</v>
      </c>
      <c r="E280" s="405" t="s">
        <v>289</v>
      </c>
      <c r="G280" s="405" t="s">
        <v>290</v>
      </c>
      <c r="H280" s="405">
        <v>334</v>
      </c>
      <c r="I280" s="405">
        <v>0</v>
      </c>
      <c r="J280" s="405">
        <v>129</v>
      </c>
      <c r="K280" s="405" t="s">
        <v>256</v>
      </c>
      <c r="L280" s="405">
        <v>1</v>
      </c>
      <c r="M280" s="476">
        <v>2</v>
      </c>
      <c r="N280" s="405" t="s">
        <v>258</v>
      </c>
      <c r="O280" s="405" t="s">
        <v>268</v>
      </c>
      <c r="P280" s="405" t="s">
        <v>1135</v>
      </c>
      <c r="Q280" s="405" t="s">
        <v>269</v>
      </c>
      <c r="S280" s="405">
        <v>1.3</v>
      </c>
      <c r="U280" s="405" t="s">
        <v>1138</v>
      </c>
      <c r="V280" s="405" t="s">
        <v>323</v>
      </c>
      <c r="W280" s="405">
        <v>0</v>
      </c>
      <c r="Z280" s="405">
        <v>0</v>
      </c>
    </row>
    <row r="281" spans="1:26" s="405" customFormat="1" x14ac:dyDescent="0.25">
      <c r="A281" s="405" t="s">
        <v>1134</v>
      </c>
      <c r="B281" s="405" t="s">
        <v>377</v>
      </c>
      <c r="C281" s="405" t="s">
        <v>1135</v>
      </c>
      <c r="D281" s="405" t="s">
        <v>1136</v>
      </c>
      <c r="E281" s="405" t="s">
        <v>341</v>
      </c>
      <c r="G281" s="405" t="s">
        <v>342</v>
      </c>
      <c r="H281" s="405">
        <v>338</v>
      </c>
      <c r="I281" s="405">
        <v>0</v>
      </c>
      <c r="J281" s="405">
        <v>129</v>
      </c>
      <c r="K281" s="405" t="s">
        <v>256</v>
      </c>
      <c r="L281" s="405">
        <v>1</v>
      </c>
      <c r="M281" s="476">
        <v>1</v>
      </c>
      <c r="N281" s="405" t="s">
        <v>258</v>
      </c>
      <c r="O281" s="405" t="s">
        <v>268</v>
      </c>
      <c r="P281" s="405" t="s">
        <v>1135</v>
      </c>
      <c r="Q281" s="405" t="s">
        <v>269</v>
      </c>
      <c r="S281" s="405">
        <v>1.3</v>
      </c>
      <c r="U281" s="405" t="s">
        <v>1138</v>
      </c>
      <c r="V281" s="405" t="s">
        <v>366</v>
      </c>
      <c r="W281" s="405">
        <v>0</v>
      </c>
      <c r="X281" s="477">
        <v>36495</v>
      </c>
      <c r="Z281" s="405">
        <v>0</v>
      </c>
    </row>
    <row r="282" spans="1:26" s="405" customFormat="1" x14ac:dyDescent="0.25">
      <c r="A282" s="405" t="s">
        <v>1134</v>
      </c>
      <c r="B282" s="405" t="s">
        <v>377</v>
      </c>
      <c r="C282" s="405" t="s">
        <v>1135</v>
      </c>
      <c r="D282" s="405" t="s">
        <v>1136</v>
      </c>
      <c r="E282" s="405" t="s">
        <v>345</v>
      </c>
      <c r="G282" s="405" t="s">
        <v>346</v>
      </c>
      <c r="H282" s="405">
        <v>339</v>
      </c>
      <c r="I282" s="405">
        <v>0</v>
      </c>
      <c r="J282" s="405">
        <v>129</v>
      </c>
      <c r="K282" s="405" t="s">
        <v>256</v>
      </c>
      <c r="L282" s="405">
        <v>1</v>
      </c>
      <c r="M282" s="476">
        <v>2.2999999999999998</v>
      </c>
      <c r="N282" s="405" t="s">
        <v>258</v>
      </c>
      <c r="O282" s="405" t="s">
        <v>268</v>
      </c>
      <c r="P282" s="405" t="s">
        <v>1135</v>
      </c>
      <c r="Q282" s="405" t="s">
        <v>269</v>
      </c>
      <c r="T282" s="405" t="s">
        <v>347</v>
      </c>
      <c r="U282" s="405" t="s">
        <v>348</v>
      </c>
      <c r="V282" s="405" t="s">
        <v>366</v>
      </c>
      <c r="W282" s="405">
        <v>0</v>
      </c>
      <c r="X282" s="477">
        <v>38018</v>
      </c>
      <c r="Z282" s="405">
        <v>0</v>
      </c>
    </row>
    <row r="283" spans="1:26" s="405" customFormat="1" x14ac:dyDescent="0.25">
      <c r="A283" s="405" t="s">
        <v>1134</v>
      </c>
      <c r="B283" s="405" t="s">
        <v>377</v>
      </c>
      <c r="C283" s="405" t="s">
        <v>1135</v>
      </c>
      <c r="D283" s="405" t="s">
        <v>1136</v>
      </c>
      <c r="E283" s="405" t="s">
        <v>349</v>
      </c>
      <c r="G283" s="405" t="s">
        <v>350</v>
      </c>
      <c r="H283" s="405">
        <v>340</v>
      </c>
      <c r="I283" s="405">
        <v>0</v>
      </c>
      <c r="J283" s="405">
        <v>129</v>
      </c>
      <c r="K283" s="405" t="s">
        <v>256</v>
      </c>
      <c r="L283" s="405">
        <v>1</v>
      </c>
      <c r="M283" s="476">
        <v>0.25</v>
      </c>
      <c r="N283" s="405" t="s">
        <v>258</v>
      </c>
      <c r="O283" s="405" t="s">
        <v>268</v>
      </c>
      <c r="P283" s="405" t="s">
        <v>1135</v>
      </c>
      <c r="Q283" s="405" t="s">
        <v>269</v>
      </c>
      <c r="S283" s="405">
        <v>1.3</v>
      </c>
      <c r="T283" s="405" t="s">
        <v>1143</v>
      </c>
      <c r="U283" s="405" t="s">
        <v>1138</v>
      </c>
      <c r="V283" s="405" t="s">
        <v>366</v>
      </c>
      <c r="W283" s="405">
        <v>0</v>
      </c>
      <c r="X283" s="477">
        <v>36495</v>
      </c>
      <c r="Z283" s="405">
        <v>0</v>
      </c>
    </row>
    <row r="284" spans="1:26" s="405" customFormat="1" x14ac:dyDescent="0.25">
      <c r="A284" s="405" t="s">
        <v>1134</v>
      </c>
      <c r="B284" s="405" t="s">
        <v>377</v>
      </c>
      <c r="C284" s="405" t="s">
        <v>1135</v>
      </c>
      <c r="D284" s="405" t="s">
        <v>1136</v>
      </c>
      <c r="E284" s="405" t="s">
        <v>352</v>
      </c>
      <c r="G284" s="405" t="s">
        <v>353</v>
      </c>
      <c r="H284" s="405">
        <v>341</v>
      </c>
      <c r="I284" s="405">
        <v>0</v>
      </c>
      <c r="J284" s="405">
        <v>129</v>
      </c>
      <c r="K284" s="405" t="s">
        <v>256</v>
      </c>
      <c r="L284" s="405">
        <v>1</v>
      </c>
      <c r="M284" s="476">
        <v>1.55</v>
      </c>
      <c r="N284" s="405" t="s">
        <v>258</v>
      </c>
      <c r="O284" s="405" t="s">
        <v>268</v>
      </c>
      <c r="P284" s="405" t="s">
        <v>1135</v>
      </c>
      <c r="Q284" s="405" t="s">
        <v>269</v>
      </c>
      <c r="T284" s="405" t="s">
        <v>354</v>
      </c>
      <c r="U284" s="405" t="s">
        <v>348</v>
      </c>
      <c r="V284" s="405" t="s">
        <v>366</v>
      </c>
      <c r="W284" s="405">
        <v>0</v>
      </c>
      <c r="X284" s="477">
        <v>38018</v>
      </c>
      <c r="Z284" s="405">
        <v>0</v>
      </c>
    </row>
    <row r="285" spans="1:26" s="405" customFormat="1" x14ac:dyDescent="0.25">
      <c r="A285" s="405" t="s">
        <v>1134</v>
      </c>
      <c r="B285" s="405" t="s">
        <v>377</v>
      </c>
      <c r="C285" s="405" t="s">
        <v>1135</v>
      </c>
      <c r="D285" s="405" t="s">
        <v>1136</v>
      </c>
      <c r="E285" s="405" t="s">
        <v>359</v>
      </c>
      <c r="F285" s="477">
        <v>2025884</v>
      </c>
      <c r="G285" s="405" t="s">
        <v>360</v>
      </c>
      <c r="H285" s="405">
        <v>380</v>
      </c>
      <c r="I285" s="405">
        <v>0</v>
      </c>
      <c r="J285" s="405">
        <v>129</v>
      </c>
      <c r="K285" s="405" t="s">
        <v>256</v>
      </c>
      <c r="L285" s="405">
        <v>1</v>
      </c>
      <c r="M285" s="405" t="s">
        <v>58</v>
      </c>
      <c r="N285" s="405" t="s">
        <v>258</v>
      </c>
      <c r="O285" s="405" t="s">
        <v>268</v>
      </c>
      <c r="P285" s="405" t="s">
        <v>1135</v>
      </c>
      <c r="Q285" s="405" t="s">
        <v>269</v>
      </c>
      <c r="R285" s="405" t="s">
        <v>1144</v>
      </c>
      <c r="S285" s="405">
        <v>1.3</v>
      </c>
      <c r="T285" s="405" t="s">
        <v>1145</v>
      </c>
      <c r="U285" s="405" t="s">
        <v>1138</v>
      </c>
      <c r="V285" s="405" t="s">
        <v>323</v>
      </c>
      <c r="W285" s="405">
        <v>0</v>
      </c>
      <c r="Z285" s="405">
        <v>0</v>
      </c>
    </row>
    <row r="286" spans="1:26" s="405" customFormat="1" x14ac:dyDescent="0.25">
      <c r="A286" s="405" t="s">
        <v>1134</v>
      </c>
      <c r="B286" s="405" t="s">
        <v>377</v>
      </c>
      <c r="C286" s="405" t="s">
        <v>1135</v>
      </c>
      <c r="D286" s="405" t="s">
        <v>1136</v>
      </c>
      <c r="F286" s="477">
        <v>2025949</v>
      </c>
      <c r="G286" s="405" t="s">
        <v>1146</v>
      </c>
      <c r="H286" s="405">
        <v>382</v>
      </c>
      <c r="I286" s="405">
        <v>0</v>
      </c>
      <c r="J286" s="405">
        <v>129</v>
      </c>
      <c r="K286" s="405" t="s">
        <v>256</v>
      </c>
      <c r="L286" s="405">
        <v>1</v>
      </c>
      <c r="M286" s="405" t="s">
        <v>58</v>
      </c>
      <c r="N286" s="405" t="s">
        <v>258</v>
      </c>
      <c r="O286" s="405" t="s">
        <v>268</v>
      </c>
      <c r="P286" s="405" t="s">
        <v>1135</v>
      </c>
      <c r="Q286" s="405" t="s">
        <v>269</v>
      </c>
      <c r="R286" s="405" t="s">
        <v>1147</v>
      </c>
      <c r="S286" s="405">
        <v>1.3</v>
      </c>
      <c r="T286" s="405" t="s">
        <v>1145</v>
      </c>
      <c r="U286" s="405" t="s">
        <v>1138</v>
      </c>
      <c r="V286" s="405" t="s">
        <v>323</v>
      </c>
      <c r="W286" s="405">
        <v>0</v>
      </c>
      <c r="Z286" s="405">
        <v>0</v>
      </c>
    </row>
    <row r="287" spans="1:26" s="405" customFormat="1" x14ac:dyDescent="0.25">
      <c r="A287" s="405" t="s">
        <v>1134</v>
      </c>
      <c r="B287" s="405" t="s">
        <v>377</v>
      </c>
      <c r="C287" s="405" t="s">
        <v>1135</v>
      </c>
      <c r="D287" s="405" t="s">
        <v>1136</v>
      </c>
      <c r="G287" s="405" t="s">
        <v>1148</v>
      </c>
      <c r="H287" s="405">
        <v>398</v>
      </c>
      <c r="I287" s="405">
        <v>0</v>
      </c>
      <c r="J287" s="405">
        <v>129</v>
      </c>
      <c r="K287" s="405" t="s">
        <v>256</v>
      </c>
      <c r="L287" s="405">
        <v>1</v>
      </c>
      <c r="M287" s="476">
        <v>0.2</v>
      </c>
      <c r="N287" s="405" t="s">
        <v>258</v>
      </c>
      <c r="O287" s="405" t="s">
        <v>268</v>
      </c>
      <c r="P287" s="405" t="s">
        <v>1135</v>
      </c>
      <c r="Q287" s="405" t="s">
        <v>269</v>
      </c>
      <c r="S287" s="405">
        <v>1.3</v>
      </c>
      <c r="T287" s="405" t="s">
        <v>1140</v>
      </c>
      <c r="U287" s="405" t="s">
        <v>1138</v>
      </c>
      <c r="V287" s="405" t="s">
        <v>323</v>
      </c>
      <c r="W287" s="405">
        <v>0</v>
      </c>
      <c r="X287" s="477">
        <v>36039</v>
      </c>
      <c r="Z287" s="405">
        <v>0</v>
      </c>
    </row>
    <row r="288" spans="1:26" s="405" customFormat="1" x14ac:dyDescent="0.25">
      <c r="A288" s="405" t="s">
        <v>1134</v>
      </c>
      <c r="B288" s="405" t="s">
        <v>377</v>
      </c>
      <c r="C288" s="405" t="s">
        <v>1135</v>
      </c>
      <c r="D288" s="405" t="s">
        <v>1136</v>
      </c>
      <c r="G288" s="405" t="s">
        <v>363</v>
      </c>
      <c r="H288" s="405">
        <v>399</v>
      </c>
      <c r="I288" s="405">
        <v>0</v>
      </c>
      <c r="J288" s="405">
        <v>129</v>
      </c>
      <c r="K288" s="405" t="s">
        <v>256</v>
      </c>
      <c r="L288" s="405">
        <v>1</v>
      </c>
      <c r="M288" s="476">
        <v>0.252</v>
      </c>
      <c r="N288" s="405" t="s">
        <v>258</v>
      </c>
      <c r="O288" s="405" t="s">
        <v>268</v>
      </c>
      <c r="P288" s="405" t="s">
        <v>1135</v>
      </c>
      <c r="Q288" s="405" t="s">
        <v>269</v>
      </c>
      <c r="S288" s="405">
        <v>1.3</v>
      </c>
      <c r="T288" s="405" t="s">
        <v>1140</v>
      </c>
      <c r="U288" s="405" t="s">
        <v>1138</v>
      </c>
      <c r="V288" s="405" t="s">
        <v>323</v>
      </c>
      <c r="W288" s="405">
        <v>0</v>
      </c>
      <c r="Z288" s="405">
        <v>0</v>
      </c>
    </row>
    <row r="289" spans="1:26" s="405" customFormat="1" x14ac:dyDescent="0.25">
      <c r="A289" s="405" t="s">
        <v>1134</v>
      </c>
      <c r="B289" s="405" t="s">
        <v>377</v>
      </c>
      <c r="C289" s="405" t="s">
        <v>1135</v>
      </c>
      <c r="D289" s="405" t="s">
        <v>1136</v>
      </c>
      <c r="E289" s="405" t="s">
        <v>339</v>
      </c>
      <c r="G289" s="405" t="s">
        <v>340</v>
      </c>
      <c r="H289" s="405">
        <v>336</v>
      </c>
      <c r="I289" s="405">
        <v>0</v>
      </c>
      <c r="J289" s="405">
        <v>129</v>
      </c>
      <c r="K289" s="405" t="s">
        <v>256</v>
      </c>
      <c r="L289" s="405">
        <v>1</v>
      </c>
      <c r="M289" s="476">
        <v>2</v>
      </c>
      <c r="N289" s="405" t="s">
        <v>258</v>
      </c>
      <c r="O289" s="405" t="s">
        <v>268</v>
      </c>
      <c r="P289" s="405" t="s">
        <v>1135</v>
      </c>
      <c r="Q289" s="405" t="s">
        <v>269</v>
      </c>
      <c r="S289" s="405">
        <v>1.3</v>
      </c>
      <c r="U289" s="405" t="s">
        <v>1138</v>
      </c>
      <c r="V289" s="405" t="s">
        <v>366</v>
      </c>
      <c r="W289" s="405">
        <v>0</v>
      </c>
      <c r="X289" s="477">
        <v>36039</v>
      </c>
      <c r="Y289" s="477">
        <v>36495</v>
      </c>
      <c r="Z289" s="405">
        <v>0</v>
      </c>
    </row>
    <row r="290" spans="1:26" s="405" customFormat="1" x14ac:dyDescent="0.25">
      <c r="A290" s="405" t="s">
        <v>1134</v>
      </c>
      <c r="B290" s="405" t="s">
        <v>377</v>
      </c>
      <c r="C290" s="405" t="s">
        <v>1135</v>
      </c>
      <c r="D290" s="405" t="s">
        <v>1136</v>
      </c>
      <c r="E290" s="405" t="s">
        <v>345</v>
      </c>
      <c r="G290" s="405" t="s">
        <v>346</v>
      </c>
      <c r="H290" s="405">
        <v>339</v>
      </c>
      <c r="I290" s="405">
        <v>0</v>
      </c>
      <c r="J290" s="405">
        <v>129</v>
      </c>
      <c r="K290" s="405" t="s">
        <v>256</v>
      </c>
      <c r="L290" s="405">
        <v>1</v>
      </c>
      <c r="M290" s="476">
        <v>1</v>
      </c>
      <c r="N290" s="405" t="s">
        <v>258</v>
      </c>
      <c r="O290" s="405" t="s">
        <v>268</v>
      </c>
      <c r="P290" s="405" t="s">
        <v>1135</v>
      </c>
      <c r="Q290" s="405" t="s">
        <v>269</v>
      </c>
      <c r="R290" s="405" t="s">
        <v>1149</v>
      </c>
      <c r="S290" s="405">
        <v>1.3</v>
      </c>
      <c r="U290" s="405" t="s">
        <v>1138</v>
      </c>
      <c r="V290" s="405" t="s">
        <v>366</v>
      </c>
      <c r="W290" s="405">
        <v>0</v>
      </c>
      <c r="X290" s="477">
        <v>36039</v>
      </c>
      <c r="Y290" s="477">
        <v>36495</v>
      </c>
      <c r="Z290" s="405">
        <v>0</v>
      </c>
    </row>
    <row r="291" spans="1:26" s="405" customFormat="1" x14ac:dyDescent="0.25">
      <c r="A291" s="405" t="s">
        <v>1134</v>
      </c>
      <c r="B291" s="405" t="s">
        <v>377</v>
      </c>
      <c r="C291" s="405" t="s">
        <v>1135</v>
      </c>
      <c r="D291" s="405" t="s">
        <v>1136</v>
      </c>
      <c r="E291" s="405" t="s">
        <v>352</v>
      </c>
      <c r="G291" s="405" t="s">
        <v>353</v>
      </c>
      <c r="H291" s="405">
        <v>341</v>
      </c>
      <c r="I291" s="405">
        <v>0</v>
      </c>
      <c r="J291" s="405">
        <v>129</v>
      </c>
      <c r="K291" s="405" t="s">
        <v>256</v>
      </c>
      <c r="L291" s="405">
        <v>1</v>
      </c>
      <c r="M291" s="476">
        <v>0.25</v>
      </c>
      <c r="N291" s="405" t="s">
        <v>258</v>
      </c>
      <c r="O291" s="405" t="s">
        <v>268</v>
      </c>
      <c r="P291" s="405" t="s">
        <v>1135</v>
      </c>
      <c r="Q291" s="405" t="s">
        <v>269</v>
      </c>
      <c r="R291" s="405" t="s">
        <v>1143</v>
      </c>
      <c r="S291" s="405">
        <v>1.3</v>
      </c>
      <c r="U291" s="405" t="s">
        <v>1138</v>
      </c>
      <c r="V291" s="405" t="s">
        <v>366</v>
      </c>
      <c r="W291" s="405">
        <v>0</v>
      </c>
      <c r="X291" s="477">
        <v>36039</v>
      </c>
      <c r="Y291" s="477">
        <v>36495</v>
      </c>
      <c r="Z291" s="405">
        <v>0</v>
      </c>
    </row>
    <row r="292" spans="1:26" s="405" customFormat="1" x14ac:dyDescent="0.25">
      <c r="A292" s="405" t="s">
        <v>1134</v>
      </c>
      <c r="B292" s="405" t="s">
        <v>377</v>
      </c>
      <c r="C292" s="405" t="s">
        <v>1135</v>
      </c>
      <c r="D292" s="405" t="s">
        <v>1136</v>
      </c>
      <c r="E292" s="405">
        <v>7439921</v>
      </c>
      <c r="F292" s="405" t="s">
        <v>327</v>
      </c>
      <c r="G292" s="405" t="s">
        <v>328</v>
      </c>
      <c r="H292" s="405">
        <v>250</v>
      </c>
      <c r="I292" s="405">
        <v>0</v>
      </c>
      <c r="J292" s="405">
        <v>129</v>
      </c>
      <c r="K292" s="405" t="s">
        <v>256</v>
      </c>
      <c r="L292" s="405">
        <v>1</v>
      </c>
      <c r="M292" s="476">
        <v>1.25E-3</v>
      </c>
      <c r="N292" s="405" t="s">
        <v>258</v>
      </c>
      <c r="O292" s="405" t="s">
        <v>268</v>
      </c>
      <c r="P292" s="405" t="s">
        <v>1135</v>
      </c>
      <c r="Q292" s="405" t="s">
        <v>269</v>
      </c>
      <c r="S292" s="405">
        <v>1.3</v>
      </c>
      <c r="U292" s="405" t="s">
        <v>1150</v>
      </c>
      <c r="V292" s="405" t="s">
        <v>366</v>
      </c>
      <c r="W292" s="405">
        <v>0</v>
      </c>
      <c r="Y292" s="477">
        <v>36039</v>
      </c>
      <c r="Z292" s="405">
        <v>0</v>
      </c>
    </row>
    <row r="293" spans="1:26" s="405" customFormat="1" x14ac:dyDescent="0.25">
      <c r="A293" s="405" t="s">
        <v>1134</v>
      </c>
      <c r="B293" s="405" t="s">
        <v>377</v>
      </c>
      <c r="C293" s="405" t="s">
        <v>1135</v>
      </c>
      <c r="D293" s="405" t="s">
        <v>1136</v>
      </c>
      <c r="E293" s="405" t="s">
        <v>341</v>
      </c>
      <c r="G293" s="405" t="s">
        <v>342</v>
      </c>
      <c r="H293" s="405">
        <v>338</v>
      </c>
      <c r="I293" s="405">
        <v>0</v>
      </c>
      <c r="J293" s="405">
        <v>129</v>
      </c>
      <c r="K293" s="405" t="s">
        <v>256</v>
      </c>
      <c r="L293" s="405">
        <v>1</v>
      </c>
      <c r="M293" s="476">
        <v>1</v>
      </c>
      <c r="N293" s="405" t="s">
        <v>258</v>
      </c>
      <c r="O293" s="405" t="s">
        <v>268</v>
      </c>
      <c r="P293" s="405" t="s">
        <v>1135</v>
      </c>
      <c r="Q293" s="405" t="s">
        <v>269</v>
      </c>
      <c r="S293" s="405">
        <v>1.3</v>
      </c>
      <c r="U293" s="405" t="s">
        <v>1150</v>
      </c>
      <c r="V293" s="405" t="s">
        <v>323</v>
      </c>
      <c r="W293" s="405">
        <v>0</v>
      </c>
      <c r="Y293" s="477">
        <v>36039</v>
      </c>
      <c r="Z293" s="405">
        <v>0</v>
      </c>
    </row>
    <row r="294" spans="1:26" s="405" customFormat="1" x14ac:dyDescent="0.25">
      <c r="A294" s="405" t="s">
        <v>1134</v>
      </c>
      <c r="B294" s="405" t="s">
        <v>377</v>
      </c>
      <c r="C294" s="405" t="s">
        <v>1135</v>
      </c>
      <c r="D294" s="405" t="s">
        <v>1136</v>
      </c>
      <c r="G294" s="405" t="s">
        <v>369</v>
      </c>
      <c r="H294" s="405">
        <v>381</v>
      </c>
      <c r="I294" s="405">
        <v>0</v>
      </c>
      <c r="J294" s="405">
        <v>129</v>
      </c>
      <c r="K294" s="405" t="s">
        <v>256</v>
      </c>
      <c r="L294" s="405">
        <v>1</v>
      </c>
      <c r="M294" s="405" t="s">
        <v>58</v>
      </c>
      <c r="N294" s="405" t="s">
        <v>258</v>
      </c>
      <c r="O294" s="405" t="s">
        <v>268</v>
      </c>
      <c r="P294" s="405" t="s">
        <v>1135</v>
      </c>
      <c r="Q294" s="405" t="s">
        <v>269</v>
      </c>
      <c r="R294" s="405" t="s">
        <v>1151</v>
      </c>
      <c r="S294" s="405">
        <v>1.3</v>
      </c>
      <c r="T294" s="405" t="s">
        <v>1152</v>
      </c>
      <c r="U294" s="405" t="s">
        <v>1150</v>
      </c>
      <c r="V294" s="405" t="s">
        <v>323</v>
      </c>
      <c r="W294" s="405">
        <v>0</v>
      </c>
      <c r="Y294" s="477">
        <v>36039</v>
      </c>
      <c r="Z294" s="405">
        <v>0</v>
      </c>
    </row>
    <row r="295" spans="1:26" s="405" customFormat="1" x14ac:dyDescent="0.25">
      <c r="A295" s="405" t="s">
        <v>1134</v>
      </c>
      <c r="B295" s="405" t="s">
        <v>377</v>
      </c>
      <c r="C295" s="405" t="s">
        <v>1135</v>
      </c>
      <c r="D295" s="405" t="s">
        <v>1136</v>
      </c>
      <c r="E295" s="405" t="s">
        <v>364</v>
      </c>
      <c r="G295" s="405" t="s">
        <v>365</v>
      </c>
      <c r="H295" s="405">
        <v>417</v>
      </c>
      <c r="I295" s="405">
        <v>0</v>
      </c>
      <c r="J295" s="405">
        <v>129</v>
      </c>
      <c r="K295" s="405" t="s">
        <v>256</v>
      </c>
      <c r="L295" s="405">
        <v>1</v>
      </c>
      <c r="M295" s="476">
        <v>0.2</v>
      </c>
      <c r="N295" s="405" t="s">
        <v>258</v>
      </c>
      <c r="O295" s="405" t="s">
        <v>268</v>
      </c>
      <c r="P295" s="405" t="s">
        <v>1135</v>
      </c>
      <c r="Q295" s="405" t="s">
        <v>269</v>
      </c>
      <c r="S295" s="405">
        <v>1.3</v>
      </c>
      <c r="T295" s="405" t="s">
        <v>1140</v>
      </c>
      <c r="U295" s="405" t="s">
        <v>1150</v>
      </c>
      <c r="V295" s="405" t="s">
        <v>323</v>
      </c>
      <c r="W295" s="405">
        <v>0</v>
      </c>
      <c r="Y295" s="477">
        <v>36039</v>
      </c>
      <c r="Z295" s="405">
        <v>0</v>
      </c>
    </row>
    <row r="296" spans="1:26" s="405" customFormat="1" x14ac:dyDescent="0.25">
      <c r="A296" s="405" t="s">
        <v>1134</v>
      </c>
      <c r="B296" s="405" t="s">
        <v>377</v>
      </c>
      <c r="C296" s="405" t="s">
        <v>1135</v>
      </c>
      <c r="D296" s="405" t="s">
        <v>1153</v>
      </c>
      <c r="E296" s="405" t="s">
        <v>294</v>
      </c>
      <c r="F296" s="405" t="s">
        <v>295</v>
      </c>
      <c r="G296" s="405" t="s">
        <v>296</v>
      </c>
      <c r="H296" s="405">
        <v>87</v>
      </c>
      <c r="I296" s="405">
        <v>139</v>
      </c>
      <c r="J296" s="405">
        <v>198</v>
      </c>
      <c r="K296" s="405" t="s">
        <v>300</v>
      </c>
      <c r="L296" s="405">
        <v>1</v>
      </c>
      <c r="M296" s="476">
        <v>1.4</v>
      </c>
      <c r="N296" s="405" t="s">
        <v>258</v>
      </c>
      <c r="O296" s="405" t="s">
        <v>268</v>
      </c>
      <c r="P296" s="405" t="s">
        <v>1135</v>
      </c>
      <c r="Q296" s="405" t="s">
        <v>269</v>
      </c>
      <c r="U296" s="405" t="s">
        <v>298</v>
      </c>
      <c r="V296" s="405" t="s">
        <v>299</v>
      </c>
      <c r="W296" s="405">
        <v>0</v>
      </c>
      <c r="X296" s="477">
        <v>36770</v>
      </c>
      <c r="Z296" s="405">
        <v>0</v>
      </c>
    </row>
    <row r="297" spans="1:26" s="405" customFormat="1" x14ac:dyDescent="0.25">
      <c r="A297" s="405" t="s">
        <v>1134</v>
      </c>
      <c r="B297" s="405" t="s">
        <v>377</v>
      </c>
      <c r="C297" s="405" t="s">
        <v>1135</v>
      </c>
      <c r="D297" s="405" t="s">
        <v>1153</v>
      </c>
      <c r="E297" s="405" t="s">
        <v>294</v>
      </c>
      <c r="F297" s="405" t="s">
        <v>295</v>
      </c>
      <c r="G297" s="405" t="s">
        <v>296</v>
      </c>
      <c r="H297" s="405">
        <v>87</v>
      </c>
      <c r="I297" s="405">
        <v>107</v>
      </c>
      <c r="J297" s="405">
        <v>172</v>
      </c>
      <c r="K297" s="405" t="s">
        <v>297</v>
      </c>
      <c r="L297" s="405">
        <v>1</v>
      </c>
      <c r="M297" s="476">
        <v>2.9</v>
      </c>
      <c r="N297" s="405" t="s">
        <v>258</v>
      </c>
      <c r="O297" s="405" t="s">
        <v>268</v>
      </c>
      <c r="P297" s="405" t="s">
        <v>1135</v>
      </c>
      <c r="Q297" s="405" t="s">
        <v>269</v>
      </c>
      <c r="U297" s="405" t="s">
        <v>298</v>
      </c>
      <c r="V297" s="405" t="s">
        <v>299</v>
      </c>
      <c r="W297" s="405">
        <v>0</v>
      </c>
      <c r="X297" s="477">
        <v>36770</v>
      </c>
      <c r="Z297" s="405">
        <v>0</v>
      </c>
    </row>
    <row r="298" spans="1:26" s="405" customFormat="1" x14ac:dyDescent="0.25">
      <c r="A298" s="405" t="s">
        <v>1134</v>
      </c>
      <c r="B298" s="405" t="s">
        <v>377</v>
      </c>
      <c r="C298" s="405" t="s">
        <v>1135</v>
      </c>
      <c r="D298" s="405" t="s">
        <v>1153</v>
      </c>
      <c r="E298" s="405" t="s">
        <v>294</v>
      </c>
      <c r="F298" s="405" t="s">
        <v>295</v>
      </c>
      <c r="G298" s="405" t="s">
        <v>296</v>
      </c>
      <c r="H298" s="405">
        <v>87</v>
      </c>
      <c r="I298" s="405">
        <v>0</v>
      </c>
      <c r="J298" s="405">
        <v>129</v>
      </c>
      <c r="K298" s="405" t="s">
        <v>256</v>
      </c>
      <c r="L298" s="405">
        <v>1</v>
      </c>
      <c r="M298" s="476">
        <v>0.8</v>
      </c>
      <c r="N298" s="405" t="s">
        <v>258</v>
      </c>
      <c r="O298" s="405" t="s">
        <v>268</v>
      </c>
      <c r="P298" s="405" t="s">
        <v>1135</v>
      </c>
      <c r="Q298" s="405" t="s">
        <v>269</v>
      </c>
      <c r="U298" s="405" t="s">
        <v>298</v>
      </c>
      <c r="V298" s="405" t="s">
        <v>366</v>
      </c>
      <c r="W298" s="405">
        <v>0</v>
      </c>
      <c r="X298" s="477">
        <v>36770</v>
      </c>
      <c r="Z298" s="405">
        <v>0</v>
      </c>
    </row>
    <row r="299" spans="1:26" s="405" customFormat="1" x14ac:dyDescent="0.25">
      <c r="A299" s="405" t="s">
        <v>1134</v>
      </c>
      <c r="B299" s="405" t="s">
        <v>377</v>
      </c>
      <c r="C299" s="405" t="s">
        <v>1135</v>
      </c>
      <c r="D299" s="405" t="s">
        <v>1153</v>
      </c>
      <c r="E299" s="405" t="s">
        <v>265</v>
      </c>
      <c r="F299" s="405" t="s">
        <v>266</v>
      </c>
      <c r="G299" s="405" t="s">
        <v>267</v>
      </c>
      <c r="H299" s="405">
        <v>137</v>
      </c>
      <c r="I299" s="405">
        <v>0</v>
      </c>
      <c r="J299" s="405">
        <v>129</v>
      </c>
      <c r="K299" s="405" t="s">
        <v>256</v>
      </c>
      <c r="L299" s="405">
        <v>1</v>
      </c>
      <c r="M299" s="476">
        <v>5</v>
      </c>
      <c r="N299" s="405" t="s">
        <v>258</v>
      </c>
      <c r="O299" s="405" t="s">
        <v>268</v>
      </c>
      <c r="P299" s="405" t="s">
        <v>1135</v>
      </c>
      <c r="Q299" s="405" t="s">
        <v>269</v>
      </c>
      <c r="S299" s="405">
        <v>1.3</v>
      </c>
      <c r="T299" s="405" t="s">
        <v>1137</v>
      </c>
      <c r="U299" s="405" t="s">
        <v>1138</v>
      </c>
      <c r="V299" s="405" t="s">
        <v>323</v>
      </c>
      <c r="W299" s="405">
        <v>0</v>
      </c>
      <c r="Z299" s="405">
        <v>0</v>
      </c>
    </row>
    <row r="300" spans="1:26" s="405" customFormat="1" x14ac:dyDescent="0.25">
      <c r="A300" s="405" t="s">
        <v>1134</v>
      </c>
      <c r="B300" s="405" t="s">
        <v>377</v>
      </c>
      <c r="C300" s="405" t="s">
        <v>1135</v>
      </c>
      <c r="D300" s="405" t="s">
        <v>1153</v>
      </c>
      <c r="F300" s="405" t="s">
        <v>1139</v>
      </c>
      <c r="G300" s="405" t="s">
        <v>913</v>
      </c>
      <c r="H300" s="405">
        <v>261</v>
      </c>
      <c r="I300" s="405">
        <v>0</v>
      </c>
      <c r="J300" s="405">
        <v>129</v>
      </c>
      <c r="K300" s="405" t="s">
        <v>256</v>
      </c>
      <c r="L300" s="405">
        <v>1</v>
      </c>
      <c r="M300" s="476">
        <v>5.1999999999999998E-2</v>
      </c>
      <c r="N300" s="405" t="s">
        <v>258</v>
      </c>
      <c r="O300" s="405" t="s">
        <v>268</v>
      </c>
      <c r="P300" s="405" t="s">
        <v>1135</v>
      </c>
      <c r="Q300" s="405" t="s">
        <v>269</v>
      </c>
      <c r="S300" s="405">
        <v>1.3</v>
      </c>
      <c r="T300" s="405" t="s">
        <v>1140</v>
      </c>
      <c r="U300" s="405" t="s">
        <v>1138</v>
      </c>
      <c r="V300" s="405" t="s">
        <v>323</v>
      </c>
      <c r="W300" s="405">
        <v>0</v>
      </c>
      <c r="Z300" s="405">
        <v>0</v>
      </c>
    </row>
    <row r="301" spans="1:26" s="405" customFormat="1" x14ac:dyDescent="0.25">
      <c r="A301" s="405" t="s">
        <v>1134</v>
      </c>
      <c r="B301" s="405" t="s">
        <v>377</v>
      </c>
      <c r="C301" s="405" t="s">
        <v>1135</v>
      </c>
      <c r="D301" s="405" t="s">
        <v>1153</v>
      </c>
      <c r="E301" s="405" t="s">
        <v>287</v>
      </c>
      <c r="G301" s="405" t="s">
        <v>288</v>
      </c>
      <c r="H301" s="405">
        <v>303</v>
      </c>
      <c r="I301" s="405">
        <v>0</v>
      </c>
      <c r="J301" s="405">
        <v>129</v>
      </c>
      <c r="K301" s="405" t="s">
        <v>256</v>
      </c>
      <c r="L301" s="405">
        <v>1</v>
      </c>
      <c r="M301" s="476">
        <v>20</v>
      </c>
      <c r="N301" s="405" t="s">
        <v>258</v>
      </c>
      <c r="O301" s="405" t="s">
        <v>268</v>
      </c>
      <c r="P301" s="405" t="s">
        <v>1135</v>
      </c>
      <c r="Q301" s="405" t="s">
        <v>269</v>
      </c>
      <c r="S301" s="405">
        <v>1.3</v>
      </c>
      <c r="T301" s="405" t="s">
        <v>1141</v>
      </c>
      <c r="U301" s="405" t="s">
        <v>1138</v>
      </c>
      <c r="V301" s="405" t="s">
        <v>323</v>
      </c>
      <c r="W301" s="405">
        <v>0</v>
      </c>
      <c r="Z301" s="405">
        <v>0</v>
      </c>
    </row>
    <row r="302" spans="1:26" s="405" customFormat="1" x14ac:dyDescent="0.25">
      <c r="A302" s="405" t="s">
        <v>1134</v>
      </c>
      <c r="B302" s="405" t="s">
        <v>377</v>
      </c>
      <c r="C302" s="405" t="s">
        <v>1135</v>
      </c>
      <c r="D302" s="405" t="s">
        <v>1153</v>
      </c>
      <c r="E302" s="405" t="s">
        <v>337</v>
      </c>
      <c r="G302" s="405" t="s">
        <v>338</v>
      </c>
      <c r="H302" s="405">
        <v>330</v>
      </c>
      <c r="I302" s="405">
        <v>0</v>
      </c>
      <c r="J302" s="405">
        <v>129</v>
      </c>
      <c r="K302" s="405" t="s">
        <v>256</v>
      </c>
      <c r="L302" s="405">
        <v>1</v>
      </c>
      <c r="M302" s="476">
        <v>1.3</v>
      </c>
      <c r="N302" s="405" t="s">
        <v>258</v>
      </c>
      <c r="O302" s="405" t="s">
        <v>268</v>
      </c>
      <c r="P302" s="405" t="s">
        <v>1135</v>
      </c>
      <c r="Q302" s="405" t="s">
        <v>269</v>
      </c>
      <c r="S302" s="405">
        <v>1.3</v>
      </c>
      <c r="T302" s="405" t="s">
        <v>1142</v>
      </c>
      <c r="U302" s="405" t="s">
        <v>1138</v>
      </c>
      <c r="V302" s="405" t="s">
        <v>271</v>
      </c>
      <c r="W302" s="405">
        <v>0</v>
      </c>
      <c r="X302" s="477">
        <v>38018</v>
      </c>
      <c r="Z302" s="405">
        <v>0</v>
      </c>
    </row>
    <row r="303" spans="1:26" s="405" customFormat="1" x14ac:dyDescent="0.25">
      <c r="A303" s="405" t="s">
        <v>1134</v>
      </c>
      <c r="B303" s="405" t="s">
        <v>377</v>
      </c>
      <c r="C303" s="405" t="s">
        <v>1135</v>
      </c>
      <c r="D303" s="405" t="s">
        <v>1153</v>
      </c>
      <c r="E303" s="405" t="s">
        <v>289</v>
      </c>
      <c r="G303" s="405" t="s">
        <v>290</v>
      </c>
      <c r="H303" s="405">
        <v>334</v>
      </c>
      <c r="I303" s="405">
        <v>0</v>
      </c>
      <c r="J303" s="405">
        <v>129</v>
      </c>
      <c r="K303" s="405" t="s">
        <v>256</v>
      </c>
      <c r="L303" s="405">
        <v>1</v>
      </c>
      <c r="M303" s="476">
        <v>2</v>
      </c>
      <c r="N303" s="405" t="s">
        <v>258</v>
      </c>
      <c r="O303" s="405" t="s">
        <v>268</v>
      </c>
      <c r="P303" s="405" t="s">
        <v>1135</v>
      </c>
      <c r="Q303" s="405" t="s">
        <v>269</v>
      </c>
      <c r="S303" s="405">
        <v>1.3</v>
      </c>
      <c r="U303" s="405" t="s">
        <v>1138</v>
      </c>
      <c r="V303" s="405" t="s">
        <v>323</v>
      </c>
      <c r="W303" s="405">
        <v>0</v>
      </c>
      <c r="Z303" s="405">
        <v>0</v>
      </c>
    </row>
    <row r="304" spans="1:26" s="405" customFormat="1" x14ac:dyDescent="0.25">
      <c r="A304" s="405" t="s">
        <v>1134</v>
      </c>
      <c r="B304" s="405" t="s">
        <v>377</v>
      </c>
      <c r="C304" s="405" t="s">
        <v>1135</v>
      </c>
      <c r="D304" s="405" t="s">
        <v>1153</v>
      </c>
      <c r="E304" s="405" t="s">
        <v>341</v>
      </c>
      <c r="G304" s="405" t="s">
        <v>342</v>
      </c>
      <c r="H304" s="405">
        <v>338</v>
      </c>
      <c r="I304" s="405">
        <v>0</v>
      </c>
      <c r="J304" s="405">
        <v>129</v>
      </c>
      <c r="K304" s="405" t="s">
        <v>256</v>
      </c>
      <c r="L304" s="405">
        <v>1</v>
      </c>
      <c r="M304" s="476">
        <v>1</v>
      </c>
      <c r="N304" s="405" t="s">
        <v>258</v>
      </c>
      <c r="O304" s="405" t="s">
        <v>268</v>
      </c>
      <c r="P304" s="405" t="s">
        <v>1135</v>
      </c>
      <c r="Q304" s="405" t="s">
        <v>269</v>
      </c>
      <c r="S304" s="405">
        <v>1.3</v>
      </c>
      <c r="U304" s="405" t="s">
        <v>1138</v>
      </c>
      <c r="V304" s="405" t="s">
        <v>366</v>
      </c>
      <c r="W304" s="405">
        <v>0</v>
      </c>
      <c r="X304" s="477">
        <v>36495</v>
      </c>
      <c r="Z304" s="405">
        <v>0</v>
      </c>
    </row>
    <row r="305" spans="1:26" s="405" customFormat="1" x14ac:dyDescent="0.25">
      <c r="A305" s="405" t="s">
        <v>1134</v>
      </c>
      <c r="B305" s="405" t="s">
        <v>377</v>
      </c>
      <c r="C305" s="405" t="s">
        <v>1135</v>
      </c>
      <c r="D305" s="405" t="s">
        <v>1153</v>
      </c>
      <c r="E305" s="405" t="s">
        <v>345</v>
      </c>
      <c r="G305" s="405" t="s">
        <v>346</v>
      </c>
      <c r="H305" s="405">
        <v>339</v>
      </c>
      <c r="I305" s="405">
        <v>0</v>
      </c>
      <c r="J305" s="405">
        <v>129</v>
      </c>
      <c r="K305" s="405" t="s">
        <v>256</v>
      </c>
      <c r="L305" s="405">
        <v>1</v>
      </c>
      <c r="M305" s="476">
        <v>2.2999999999999998</v>
      </c>
      <c r="N305" s="405" t="s">
        <v>258</v>
      </c>
      <c r="O305" s="405" t="s">
        <v>268</v>
      </c>
      <c r="P305" s="405" t="s">
        <v>1135</v>
      </c>
      <c r="Q305" s="405" t="s">
        <v>269</v>
      </c>
      <c r="T305" s="405" t="s">
        <v>347</v>
      </c>
      <c r="U305" s="405" t="s">
        <v>348</v>
      </c>
      <c r="V305" s="405" t="s">
        <v>366</v>
      </c>
      <c r="W305" s="405">
        <v>0</v>
      </c>
      <c r="X305" s="477">
        <v>38018</v>
      </c>
      <c r="Z305" s="405">
        <v>0</v>
      </c>
    </row>
    <row r="306" spans="1:26" s="405" customFormat="1" x14ac:dyDescent="0.25">
      <c r="A306" s="405" t="s">
        <v>1134</v>
      </c>
      <c r="B306" s="405" t="s">
        <v>377</v>
      </c>
      <c r="C306" s="405" t="s">
        <v>1135</v>
      </c>
      <c r="D306" s="405" t="s">
        <v>1153</v>
      </c>
      <c r="E306" s="405" t="s">
        <v>349</v>
      </c>
      <c r="G306" s="405" t="s">
        <v>350</v>
      </c>
      <c r="H306" s="405">
        <v>340</v>
      </c>
      <c r="I306" s="405">
        <v>0</v>
      </c>
      <c r="J306" s="405">
        <v>129</v>
      </c>
      <c r="K306" s="405" t="s">
        <v>256</v>
      </c>
      <c r="L306" s="405">
        <v>1</v>
      </c>
      <c r="M306" s="476">
        <v>0.25</v>
      </c>
      <c r="N306" s="405" t="s">
        <v>258</v>
      </c>
      <c r="O306" s="405" t="s">
        <v>268</v>
      </c>
      <c r="P306" s="405" t="s">
        <v>1135</v>
      </c>
      <c r="Q306" s="405" t="s">
        <v>269</v>
      </c>
      <c r="S306" s="405">
        <v>1.3</v>
      </c>
      <c r="T306" s="405" t="s">
        <v>1143</v>
      </c>
      <c r="U306" s="405" t="s">
        <v>1138</v>
      </c>
      <c r="V306" s="405" t="s">
        <v>366</v>
      </c>
      <c r="W306" s="405">
        <v>0</v>
      </c>
      <c r="X306" s="477">
        <v>36495</v>
      </c>
      <c r="Z306" s="405">
        <v>0</v>
      </c>
    </row>
    <row r="307" spans="1:26" s="405" customFormat="1" x14ac:dyDescent="0.25">
      <c r="A307" s="405" t="s">
        <v>1134</v>
      </c>
      <c r="B307" s="405" t="s">
        <v>377</v>
      </c>
      <c r="C307" s="405" t="s">
        <v>1135</v>
      </c>
      <c r="D307" s="405" t="s">
        <v>1153</v>
      </c>
      <c r="E307" s="405" t="s">
        <v>352</v>
      </c>
      <c r="G307" s="405" t="s">
        <v>353</v>
      </c>
      <c r="H307" s="405">
        <v>341</v>
      </c>
      <c r="I307" s="405">
        <v>0</v>
      </c>
      <c r="J307" s="405">
        <v>129</v>
      </c>
      <c r="K307" s="405" t="s">
        <v>256</v>
      </c>
      <c r="L307" s="405">
        <v>1</v>
      </c>
      <c r="M307" s="476">
        <v>1.55</v>
      </c>
      <c r="N307" s="405" t="s">
        <v>258</v>
      </c>
      <c r="O307" s="405" t="s">
        <v>268</v>
      </c>
      <c r="P307" s="405" t="s">
        <v>1135</v>
      </c>
      <c r="Q307" s="405" t="s">
        <v>269</v>
      </c>
      <c r="T307" s="405" t="s">
        <v>354</v>
      </c>
      <c r="U307" s="405" t="s">
        <v>348</v>
      </c>
      <c r="V307" s="405" t="s">
        <v>366</v>
      </c>
      <c r="W307" s="405">
        <v>0</v>
      </c>
      <c r="X307" s="477">
        <v>38018</v>
      </c>
      <c r="Z307" s="405">
        <v>0</v>
      </c>
    </row>
    <row r="308" spans="1:26" s="405" customFormat="1" x14ac:dyDescent="0.25">
      <c r="A308" s="405" t="s">
        <v>1134</v>
      </c>
      <c r="B308" s="405" t="s">
        <v>377</v>
      </c>
      <c r="C308" s="405" t="s">
        <v>1135</v>
      </c>
      <c r="D308" s="405" t="s">
        <v>1153</v>
      </c>
      <c r="E308" s="405" t="s">
        <v>359</v>
      </c>
      <c r="F308" s="477">
        <v>2025884</v>
      </c>
      <c r="G308" s="405" t="s">
        <v>360</v>
      </c>
      <c r="H308" s="405">
        <v>380</v>
      </c>
      <c r="I308" s="405">
        <v>0</v>
      </c>
      <c r="J308" s="405">
        <v>129</v>
      </c>
      <c r="K308" s="405" t="s">
        <v>256</v>
      </c>
      <c r="L308" s="405">
        <v>1</v>
      </c>
      <c r="M308" s="405" t="s">
        <v>58</v>
      </c>
      <c r="N308" s="405" t="s">
        <v>258</v>
      </c>
      <c r="O308" s="405" t="s">
        <v>268</v>
      </c>
      <c r="P308" s="405" t="s">
        <v>1135</v>
      </c>
      <c r="Q308" s="405" t="s">
        <v>269</v>
      </c>
      <c r="R308" s="405" t="s">
        <v>1144</v>
      </c>
      <c r="S308" s="405">
        <v>1.3</v>
      </c>
      <c r="T308" s="405" t="s">
        <v>1145</v>
      </c>
      <c r="U308" s="405" t="s">
        <v>1138</v>
      </c>
      <c r="V308" s="405" t="s">
        <v>323</v>
      </c>
      <c r="W308" s="405">
        <v>0</v>
      </c>
      <c r="Z308" s="405">
        <v>0</v>
      </c>
    </row>
    <row r="309" spans="1:26" s="405" customFormat="1" x14ac:dyDescent="0.25">
      <c r="A309" s="405" t="s">
        <v>1134</v>
      </c>
      <c r="B309" s="405" t="s">
        <v>377</v>
      </c>
      <c r="C309" s="405" t="s">
        <v>1135</v>
      </c>
      <c r="D309" s="405" t="s">
        <v>1153</v>
      </c>
      <c r="F309" s="477">
        <v>2025949</v>
      </c>
      <c r="G309" s="405" t="s">
        <v>1146</v>
      </c>
      <c r="H309" s="405">
        <v>382</v>
      </c>
      <c r="I309" s="405">
        <v>0</v>
      </c>
      <c r="J309" s="405">
        <v>129</v>
      </c>
      <c r="K309" s="405" t="s">
        <v>256</v>
      </c>
      <c r="L309" s="405">
        <v>1</v>
      </c>
      <c r="M309" s="405" t="s">
        <v>58</v>
      </c>
      <c r="N309" s="405" t="s">
        <v>258</v>
      </c>
      <c r="O309" s="405" t="s">
        <v>268</v>
      </c>
      <c r="P309" s="405" t="s">
        <v>1135</v>
      </c>
      <c r="Q309" s="405" t="s">
        <v>269</v>
      </c>
      <c r="R309" s="405" t="s">
        <v>1147</v>
      </c>
      <c r="S309" s="405">
        <v>1.3</v>
      </c>
      <c r="T309" s="405" t="s">
        <v>1145</v>
      </c>
      <c r="U309" s="405" t="s">
        <v>1138</v>
      </c>
      <c r="V309" s="405" t="s">
        <v>323</v>
      </c>
      <c r="W309" s="405">
        <v>0</v>
      </c>
      <c r="Z309" s="405">
        <v>0</v>
      </c>
    </row>
    <row r="310" spans="1:26" s="405" customFormat="1" x14ac:dyDescent="0.25">
      <c r="A310" s="405" t="s">
        <v>1134</v>
      </c>
      <c r="B310" s="405" t="s">
        <v>377</v>
      </c>
      <c r="C310" s="405" t="s">
        <v>1135</v>
      </c>
      <c r="D310" s="405" t="s">
        <v>1153</v>
      </c>
      <c r="G310" s="405" t="s">
        <v>1148</v>
      </c>
      <c r="H310" s="405">
        <v>398</v>
      </c>
      <c r="I310" s="405">
        <v>0</v>
      </c>
      <c r="J310" s="405">
        <v>129</v>
      </c>
      <c r="K310" s="405" t="s">
        <v>256</v>
      </c>
      <c r="L310" s="405">
        <v>1</v>
      </c>
      <c r="M310" s="476">
        <v>0.2</v>
      </c>
      <c r="N310" s="405" t="s">
        <v>258</v>
      </c>
      <c r="O310" s="405" t="s">
        <v>268</v>
      </c>
      <c r="P310" s="405" t="s">
        <v>1135</v>
      </c>
      <c r="Q310" s="405" t="s">
        <v>269</v>
      </c>
      <c r="S310" s="405">
        <v>1.3</v>
      </c>
      <c r="T310" s="405" t="s">
        <v>1140</v>
      </c>
      <c r="U310" s="405" t="s">
        <v>1138</v>
      </c>
      <c r="V310" s="405" t="s">
        <v>323</v>
      </c>
      <c r="W310" s="405">
        <v>0</v>
      </c>
      <c r="X310" s="477">
        <v>36039</v>
      </c>
      <c r="Z310" s="405">
        <v>0</v>
      </c>
    </row>
    <row r="311" spans="1:26" s="405" customFormat="1" x14ac:dyDescent="0.25">
      <c r="A311" s="405" t="s">
        <v>1134</v>
      </c>
      <c r="B311" s="405" t="s">
        <v>377</v>
      </c>
      <c r="C311" s="405" t="s">
        <v>1135</v>
      </c>
      <c r="D311" s="405" t="s">
        <v>1153</v>
      </c>
      <c r="G311" s="405" t="s">
        <v>363</v>
      </c>
      <c r="H311" s="405">
        <v>399</v>
      </c>
      <c r="I311" s="405">
        <v>0</v>
      </c>
      <c r="J311" s="405">
        <v>129</v>
      </c>
      <c r="K311" s="405" t="s">
        <v>256</v>
      </c>
      <c r="L311" s="405">
        <v>1</v>
      </c>
      <c r="M311" s="476">
        <v>0.252</v>
      </c>
      <c r="N311" s="405" t="s">
        <v>258</v>
      </c>
      <c r="O311" s="405" t="s">
        <v>268</v>
      </c>
      <c r="P311" s="405" t="s">
        <v>1135</v>
      </c>
      <c r="Q311" s="405" t="s">
        <v>269</v>
      </c>
      <c r="S311" s="405">
        <v>1.3</v>
      </c>
      <c r="T311" s="405" t="s">
        <v>1140</v>
      </c>
      <c r="U311" s="405" t="s">
        <v>1138</v>
      </c>
      <c r="V311" s="405" t="s">
        <v>323</v>
      </c>
      <c r="W311" s="405">
        <v>0</v>
      </c>
      <c r="Z311" s="405">
        <v>0</v>
      </c>
    </row>
    <row r="312" spans="1:26" s="405" customFormat="1" x14ac:dyDescent="0.25">
      <c r="A312" s="405" t="s">
        <v>1134</v>
      </c>
      <c r="B312" s="405" t="s">
        <v>377</v>
      </c>
      <c r="C312" s="405" t="s">
        <v>1135</v>
      </c>
      <c r="D312" s="405" t="s">
        <v>1153</v>
      </c>
      <c r="E312" s="405" t="s">
        <v>339</v>
      </c>
      <c r="G312" s="405" t="s">
        <v>340</v>
      </c>
      <c r="H312" s="405">
        <v>336</v>
      </c>
      <c r="I312" s="405">
        <v>0</v>
      </c>
      <c r="J312" s="405">
        <v>129</v>
      </c>
      <c r="K312" s="405" t="s">
        <v>256</v>
      </c>
      <c r="L312" s="405">
        <v>1</v>
      </c>
      <c r="M312" s="476">
        <v>2</v>
      </c>
      <c r="N312" s="405" t="s">
        <v>258</v>
      </c>
      <c r="O312" s="405" t="s">
        <v>268</v>
      </c>
      <c r="P312" s="405" t="s">
        <v>1135</v>
      </c>
      <c r="Q312" s="405" t="s">
        <v>269</v>
      </c>
      <c r="S312" s="405">
        <v>1.3</v>
      </c>
      <c r="U312" s="405" t="s">
        <v>1138</v>
      </c>
      <c r="V312" s="405" t="s">
        <v>366</v>
      </c>
      <c r="W312" s="405">
        <v>0</v>
      </c>
      <c r="X312" s="477">
        <v>36039</v>
      </c>
      <c r="Y312" s="477">
        <v>36495</v>
      </c>
      <c r="Z312" s="405">
        <v>0</v>
      </c>
    </row>
    <row r="313" spans="1:26" s="405" customFormat="1" x14ac:dyDescent="0.25">
      <c r="A313" s="405" t="s">
        <v>1134</v>
      </c>
      <c r="B313" s="405" t="s">
        <v>377</v>
      </c>
      <c r="C313" s="405" t="s">
        <v>1135</v>
      </c>
      <c r="D313" s="405" t="s">
        <v>1153</v>
      </c>
      <c r="E313" s="405" t="s">
        <v>345</v>
      </c>
      <c r="G313" s="405" t="s">
        <v>346</v>
      </c>
      <c r="H313" s="405">
        <v>339</v>
      </c>
      <c r="I313" s="405">
        <v>0</v>
      </c>
      <c r="J313" s="405">
        <v>129</v>
      </c>
      <c r="K313" s="405" t="s">
        <v>256</v>
      </c>
      <c r="L313" s="405">
        <v>1</v>
      </c>
      <c r="M313" s="476">
        <v>1</v>
      </c>
      <c r="N313" s="405" t="s">
        <v>258</v>
      </c>
      <c r="O313" s="405" t="s">
        <v>268</v>
      </c>
      <c r="P313" s="405" t="s">
        <v>1135</v>
      </c>
      <c r="Q313" s="405" t="s">
        <v>269</v>
      </c>
      <c r="R313" s="405" t="s">
        <v>1149</v>
      </c>
      <c r="S313" s="405">
        <v>1.3</v>
      </c>
      <c r="U313" s="405" t="s">
        <v>1138</v>
      </c>
      <c r="V313" s="405" t="s">
        <v>366</v>
      </c>
      <c r="W313" s="405">
        <v>0</v>
      </c>
      <c r="X313" s="477">
        <v>36039</v>
      </c>
      <c r="Y313" s="477">
        <v>36495</v>
      </c>
      <c r="Z313" s="405">
        <v>0</v>
      </c>
    </row>
    <row r="314" spans="1:26" s="405" customFormat="1" x14ac:dyDescent="0.25">
      <c r="A314" s="405" t="s">
        <v>1134</v>
      </c>
      <c r="B314" s="405" t="s">
        <v>377</v>
      </c>
      <c r="C314" s="405" t="s">
        <v>1135</v>
      </c>
      <c r="D314" s="405" t="s">
        <v>1153</v>
      </c>
      <c r="E314" s="405" t="s">
        <v>352</v>
      </c>
      <c r="G314" s="405" t="s">
        <v>353</v>
      </c>
      <c r="H314" s="405">
        <v>341</v>
      </c>
      <c r="I314" s="405">
        <v>0</v>
      </c>
      <c r="J314" s="405">
        <v>129</v>
      </c>
      <c r="K314" s="405" t="s">
        <v>256</v>
      </c>
      <c r="L314" s="405">
        <v>1</v>
      </c>
      <c r="M314" s="476">
        <v>0.25</v>
      </c>
      <c r="N314" s="405" t="s">
        <v>258</v>
      </c>
      <c r="O314" s="405" t="s">
        <v>268</v>
      </c>
      <c r="P314" s="405" t="s">
        <v>1135</v>
      </c>
      <c r="Q314" s="405" t="s">
        <v>269</v>
      </c>
      <c r="R314" s="405" t="s">
        <v>1143</v>
      </c>
      <c r="S314" s="405">
        <v>1.3</v>
      </c>
      <c r="U314" s="405" t="s">
        <v>1138</v>
      </c>
      <c r="V314" s="405" t="s">
        <v>366</v>
      </c>
      <c r="W314" s="405">
        <v>0</v>
      </c>
      <c r="X314" s="477">
        <v>36039</v>
      </c>
      <c r="Y314" s="477">
        <v>36495</v>
      </c>
      <c r="Z314" s="405">
        <v>0</v>
      </c>
    </row>
    <row r="315" spans="1:26" s="405" customFormat="1" x14ac:dyDescent="0.25">
      <c r="A315" s="405" t="s">
        <v>1134</v>
      </c>
      <c r="B315" s="405" t="s">
        <v>377</v>
      </c>
      <c r="C315" s="405" t="s">
        <v>1135</v>
      </c>
      <c r="D315" s="405" t="s">
        <v>1153</v>
      </c>
      <c r="E315" s="405">
        <v>7439921</v>
      </c>
      <c r="F315" s="405" t="s">
        <v>327</v>
      </c>
      <c r="G315" s="405" t="s">
        <v>328</v>
      </c>
      <c r="H315" s="405">
        <v>250</v>
      </c>
      <c r="I315" s="405">
        <v>0</v>
      </c>
      <c r="J315" s="405">
        <v>129</v>
      </c>
      <c r="K315" s="405" t="s">
        <v>256</v>
      </c>
      <c r="L315" s="405">
        <v>1</v>
      </c>
      <c r="M315" s="476">
        <v>1.25E-3</v>
      </c>
      <c r="N315" s="405" t="s">
        <v>258</v>
      </c>
      <c r="O315" s="405" t="s">
        <v>268</v>
      </c>
      <c r="P315" s="405" t="s">
        <v>1135</v>
      </c>
      <c r="Q315" s="405" t="s">
        <v>269</v>
      </c>
      <c r="S315" s="405">
        <v>1.3</v>
      </c>
      <c r="U315" s="405" t="s">
        <v>1150</v>
      </c>
      <c r="V315" s="405" t="s">
        <v>366</v>
      </c>
      <c r="W315" s="405">
        <v>0</v>
      </c>
      <c r="Y315" s="477">
        <v>36039</v>
      </c>
      <c r="Z315" s="405">
        <v>0</v>
      </c>
    </row>
    <row r="316" spans="1:26" s="405" customFormat="1" x14ac:dyDescent="0.25">
      <c r="A316" s="405" t="s">
        <v>1134</v>
      </c>
      <c r="B316" s="405" t="s">
        <v>377</v>
      </c>
      <c r="C316" s="405" t="s">
        <v>1135</v>
      </c>
      <c r="D316" s="405" t="s">
        <v>1153</v>
      </c>
      <c r="E316" s="405" t="s">
        <v>341</v>
      </c>
      <c r="G316" s="405" t="s">
        <v>342</v>
      </c>
      <c r="H316" s="405">
        <v>338</v>
      </c>
      <c r="I316" s="405">
        <v>0</v>
      </c>
      <c r="J316" s="405">
        <v>129</v>
      </c>
      <c r="K316" s="405" t="s">
        <v>256</v>
      </c>
      <c r="L316" s="405">
        <v>1</v>
      </c>
      <c r="M316" s="476">
        <v>1</v>
      </c>
      <c r="N316" s="405" t="s">
        <v>258</v>
      </c>
      <c r="O316" s="405" t="s">
        <v>268</v>
      </c>
      <c r="P316" s="405" t="s">
        <v>1135</v>
      </c>
      <c r="Q316" s="405" t="s">
        <v>269</v>
      </c>
      <c r="S316" s="405">
        <v>1.3</v>
      </c>
      <c r="U316" s="405" t="s">
        <v>1150</v>
      </c>
      <c r="V316" s="405" t="s">
        <v>323</v>
      </c>
      <c r="W316" s="405">
        <v>0</v>
      </c>
      <c r="Y316" s="477">
        <v>36039</v>
      </c>
      <c r="Z316" s="405">
        <v>0</v>
      </c>
    </row>
    <row r="317" spans="1:26" s="405" customFormat="1" x14ac:dyDescent="0.25">
      <c r="A317" s="405" t="s">
        <v>1134</v>
      </c>
      <c r="B317" s="405" t="s">
        <v>377</v>
      </c>
      <c r="C317" s="405" t="s">
        <v>1135</v>
      </c>
      <c r="D317" s="405" t="s">
        <v>1153</v>
      </c>
      <c r="G317" s="405" t="s">
        <v>369</v>
      </c>
      <c r="H317" s="405">
        <v>381</v>
      </c>
      <c r="I317" s="405">
        <v>0</v>
      </c>
      <c r="J317" s="405">
        <v>129</v>
      </c>
      <c r="K317" s="405" t="s">
        <v>256</v>
      </c>
      <c r="L317" s="405">
        <v>1</v>
      </c>
      <c r="M317" s="405" t="s">
        <v>58</v>
      </c>
      <c r="N317" s="405" t="s">
        <v>258</v>
      </c>
      <c r="O317" s="405" t="s">
        <v>268</v>
      </c>
      <c r="P317" s="405" t="s">
        <v>1135</v>
      </c>
      <c r="Q317" s="405" t="s">
        <v>269</v>
      </c>
      <c r="R317" s="405" t="s">
        <v>1151</v>
      </c>
      <c r="S317" s="405">
        <v>1.3</v>
      </c>
      <c r="T317" s="405" t="s">
        <v>1152</v>
      </c>
      <c r="U317" s="405" t="s">
        <v>1150</v>
      </c>
      <c r="V317" s="405" t="s">
        <v>323</v>
      </c>
      <c r="W317" s="405">
        <v>0</v>
      </c>
      <c r="Y317" s="477">
        <v>36039</v>
      </c>
      <c r="Z317" s="405">
        <v>0</v>
      </c>
    </row>
    <row r="318" spans="1:26" s="405" customFormat="1" x14ac:dyDescent="0.25">
      <c r="A318" s="405" t="s">
        <v>1134</v>
      </c>
      <c r="B318" s="405" t="s">
        <v>377</v>
      </c>
      <c r="C318" s="405" t="s">
        <v>1135</v>
      </c>
      <c r="D318" s="405" t="s">
        <v>1153</v>
      </c>
      <c r="E318" s="405" t="s">
        <v>364</v>
      </c>
      <c r="G318" s="405" t="s">
        <v>365</v>
      </c>
      <c r="H318" s="405">
        <v>417</v>
      </c>
      <c r="I318" s="405">
        <v>0</v>
      </c>
      <c r="J318" s="405">
        <v>129</v>
      </c>
      <c r="K318" s="405" t="s">
        <v>256</v>
      </c>
      <c r="L318" s="405">
        <v>1</v>
      </c>
      <c r="M318" s="476">
        <v>0.2</v>
      </c>
      <c r="N318" s="405" t="s">
        <v>258</v>
      </c>
      <c r="O318" s="405" t="s">
        <v>268</v>
      </c>
      <c r="P318" s="405" t="s">
        <v>1135</v>
      </c>
      <c r="Q318" s="405" t="s">
        <v>269</v>
      </c>
      <c r="S318" s="405">
        <v>1.3</v>
      </c>
      <c r="T318" s="405" t="s">
        <v>1140</v>
      </c>
      <c r="U318" s="405" t="s">
        <v>1150</v>
      </c>
      <c r="V318" s="405" t="s">
        <v>323</v>
      </c>
      <c r="W318" s="405">
        <v>0</v>
      </c>
      <c r="Y318" s="477">
        <v>36039</v>
      </c>
      <c r="Z318" s="405">
        <v>0</v>
      </c>
    </row>
    <row r="319" spans="1:26" s="405" customFormat="1" x14ac:dyDescent="0.25">
      <c r="A319" s="405" t="s">
        <v>1134</v>
      </c>
      <c r="B319" s="405" t="s">
        <v>433</v>
      </c>
      <c r="C319" s="405" t="s">
        <v>1135</v>
      </c>
      <c r="D319" s="405" t="s">
        <v>1136</v>
      </c>
      <c r="E319" s="405" t="s">
        <v>294</v>
      </c>
      <c r="F319" s="405" t="s">
        <v>295</v>
      </c>
      <c r="G319" s="405" t="s">
        <v>296</v>
      </c>
      <c r="H319" s="405">
        <v>87</v>
      </c>
      <c r="I319" s="405">
        <v>139</v>
      </c>
      <c r="J319" s="405">
        <v>198</v>
      </c>
      <c r="K319" s="405" t="s">
        <v>300</v>
      </c>
      <c r="L319" s="405">
        <v>1</v>
      </c>
      <c r="M319" s="476">
        <v>1.4</v>
      </c>
      <c r="N319" s="405" t="s">
        <v>258</v>
      </c>
      <c r="O319" s="405" t="s">
        <v>268</v>
      </c>
      <c r="P319" s="405" t="s">
        <v>1135</v>
      </c>
      <c r="Q319" s="405" t="s">
        <v>269</v>
      </c>
      <c r="U319" s="405" t="s">
        <v>298</v>
      </c>
      <c r="V319" s="405" t="s">
        <v>299</v>
      </c>
      <c r="W319" s="405">
        <v>0</v>
      </c>
      <c r="X319" s="477">
        <v>36770</v>
      </c>
      <c r="Z319" s="405">
        <v>0</v>
      </c>
    </row>
    <row r="320" spans="1:26" s="405" customFormat="1" x14ac:dyDescent="0.25">
      <c r="A320" s="405" t="s">
        <v>1134</v>
      </c>
      <c r="B320" s="405" t="s">
        <v>433</v>
      </c>
      <c r="C320" s="405" t="s">
        <v>1135</v>
      </c>
      <c r="D320" s="405" t="s">
        <v>1136</v>
      </c>
      <c r="E320" s="405" t="s">
        <v>294</v>
      </c>
      <c r="F320" s="405" t="s">
        <v>295</v>
      </c>
      <c r="G320" s="405" t="s">
        <v>296</v>
      </c>
      <c r="H320" s="405">
        <v>87</v>
      </c>
      <c r="I320" s="405">
        <v>107</v>
      </c>
      <c r="J320" s="405">
        <v>172</v>
      </c>
      <c r="K320" s="405" t="s">
        <v>297</v>
      </c>
      <c r="L320" s="405">
        <v>1</v>
      </c>
      <c r="M320" s="476">
        <v>2.9</v>
      </c>
      <c r="N320" s="405" t="s">
        <v>258</v>
      </c>
      <c r="O320" s="405" t="s">
        <v>268</v>
      </c>
      <c r="P320" s="405" t="s">
        <v>1135</v>
      </c>
      <c r="Q320" s="405" t="s">
        <v>269</v>
      </c>
      <c r="U320" s="405" t="s">
        <v>298</v>
      </c>
      <c r="V320" s="405" t="s">
        <v>299</v>
      </c>
      <c r="W320" s="405">
        <v>0</v>
      </c>
      <c r="X320" s="477">
        <v>36770</v>
      </c>
      <c r="Z320" s="405">
        <v>0</v>
      </c>
    </row>
    <row r="321" spans="1:26" s="405" customFormat="1" x14ac:dyDescent="0.25">
      <c r="A321" s="405" t="s">
        <v>1134</v>
      </c>
      <c r="B321" s="405" t="s">
        <v>433</v>
      </c>
      <c r="C321" s="405" t="s">
        <v>1135</v>
      </c>
      <c r="D321" s="405" t="s">
        <v>1136</v>
      </c>
      <c r="E321" s="405" t="s">
        <v>294</v>
      </c>
      <c r="F321" s="405" t="s">
        <v>295</v>
      </c>
      <c r="G321" s="405" t="s">
        <v>296</v>
      </c>
      <c r="H321" s="405">
        <v>87</v>
      </c>
      <c r="I321" s="405">
        <v>0</v>
      </c>
      <c r="J321" s="405">
        <v>129</v>
      </c>
      <c r="K321" s="405" t="s">
        <v>256</v>
      </c>
      <c r="L321" s="405">
        <v>1</v>
      </c>
      <c r="M321" s="476">
        <v>0.8</v>
      </c>
      <c r="N321" s="405" t="s">
        <v>258</v>
      </c>
      <c r="O321" s="405" t="s">
        <v>268</v>
      </c>
      <c r="P321" s="405" t="s">
        <v>1135</v>
      </c>
      <c r="Q321" s="405" t="s">
        <v>269</v>
      </c>
      <c r="U321" s="405" t="s">
        <v>298</v>
      </c>
      <c r="V321" s="405" t="s">
        <v>366</v>
      </c>
      <c r="W321" s="405">
        <v>0</v>
      </c>
      <c r="X321" s="477">
        <v>36770</v>
      </c>
      <c r="Z321" s="405">
        <v>0</v>
      </c>
    </row>
    <row r="322" spans="1:26" s="405" customFormat="1" x14ac:dyDescent="0.25">
      <c r="A322" s="405" t="s">
        <v>1134</v>
      </c>
      <c r="B322" s="405" t="s">
        <v>433</v>
      </c>
      <c r="C322" s="405" t="s">
        <v>1135</v>
      </c>
      <c r="D322" s="405" t="s">
        <v>1136</v>
      </c>
      <c r="E322" s="405" t="s">
        <v>265</v>
      </c>
      <c r="F322" s="405" t="s">
        <v>266</v>
      </c>
      <c r="G322" s="405" t="s">
        <v>267</v>
      </c>
      <c r="H322" s="405">
        <v>137</v>
      </c>
      <c r="I322" s="405">
        <v>0</v>
      </c>
      <c r="J322" s="405">
        <v>129</v>
      </c>
      <c r="K322" s="405" t="s">
        <v>256</v>
      </c>
      <c r="L322" s="405">
        <v>1</v>
      </c>
      <c r="M322" s="476">
        <v>5</v>
      </c>
      <c r="N322" s="405" t="s">
        <v>258</v>
      </c>
      <c r="O322" s="405" t="s">
        <v>268</v>
      </c>
      <c r="P322" s="405" t="s">
        <v>1135</v>
      </c>
      <c r="Q322" s="405" t="s">
        <v>269</v>
      </c>
      <c r="S322" s="405">
        <v>1.3</v>
      </c>
      <c r="T322" s="405" t="s">
        <v>1137</v>
      </c>
      <c r="U322" s="405" t="s">
        <v>1138</v>
      </c>
      <c r="V322" s="405" t="s">
        <v>323</v>
      </c>
      <c r="W322" s="405">
        <v>0</v>
      </c>
      <c r="Z322" s="405">
        <v>0</v>
      </c>
    </row>
    <row r="323" spans="1:26" s="405" customFormat="1" x14ac:dyDescent="0.25">
      <c r="A323" s="405" t="s">
        <v>1134</v>
      </c>
      <c r="B323" s="405" t="s">
        <v>433</v>
      </c>
      <c r="C323" s="405" t="s">
        <v>1135</v>
      </c>
      <c r="D323" s="405" t="s">
        <v>1136</v>
      </c>
      <c r="F323" s="405" t="s">
        <v>1139</v>
      </c>
      <c r="G323" s="405" t="s">
        <v>913</v>
      </c>
      <c r="H323" s="405">
        <v>261</v>
      </c>
      <c r="I323" s="405">
        <v>0</v>
      </c>
      <c r="J323" s="405">
        <v>129</v>
      </c>
      <c r="K323" s="405" t="s">
        <v>256</v>
      </c>
      <c r="L323" s="405">
        <v>1</v>
      </c>
      <c r="M323" s="476">
        <v>0.216</v>
      </c>
      <c r="N323" s="405" t="s">
        <v>258</v>
      </c>
      <c r="O323" s="405" t="s">
        <v>268</v>
      </c>
      <c r="P323" s="405" t="s">
        <v>1135</v>
      </c>
      <c r="Q323" s="405" t="s">
        <v>269</v>
      </c>
      <c r="S323" s="405">
        <v>1.3</v>
      </c>
      <c r="T323" s="405" t="s">
        <v>1140</v>
      </c>
      <c r="U323" s="405" t="s">
        <v>1138</v>
      </c>
      <c r="V323" s="405" t="s">
        <v>323</v>
      </c>
      <c r="W323" s="405">
        <v>0</v>
      </c>
      <c r="Z323" s="405">
        <v>0</v>
      </c>
    </row>
    <row r="324" spans="1:26" s="405" customFormat="1" x14ac:dyDescent="0.25">
      <c r="A324" s="405" t="s">
        <v>1134</v>
      </c>
      <c r="B324" s="405" t="s">
        <v>433</v>
      </c>
      <c r="C324" s="405" t="s">
        <v>1135</v>
      </c>
      <c r="D324" s="405" t="s">
        <v>1136</v>
      </c>
      <c r="E324" s="405" t="s">
        <v>287</v>
      </c>
      <c r="G324" s="405" t="s">
        <v>288</v>
      </c>
      <c r="H324" s="405">
        <v>303</v>
      </c>
      <c r="I324" s="405">
        <v>0</v>
      </c>
      <c r="J324" s="405">
        <v>129</v>
      </c>
      <c r="K324" s="405" t="s">
        <v>256</v>
      </c>
      <c r="L324" s="405">
        <v>1</v>
      </c>
      <c r="M324" s="476">
        <v>20</v>
      </c>
      <c r="N324" s="405" t="s">
        <v>258</v>
      </c>
      <c r="O324" s="405" t="s">
        <v>268</v>
      </c>
      <c r="P324" s="405" t="s">
        <v>1135</v>
      </c>
      <c r="Q324" s="405" t="s">
        <v>269</v>
      </c>
      <c r="S324" s="405">
        <v>1.3</v>
      </c>
      <c r="T324" s="405" t="s">
        <v>1141</v>
      </c>
      <c r="U324" s="405" t="s">
        <v>1138</v>
      </c>
      <c r="V324" s="405" t="s">
        <v>323</v>
      </c>
      <c r="W324" s="405">
        <v>0</v>
      </c>
      <c r="Z324" s="405">
        <v>0</v>
      </c>
    </row>
    <row r="325" spans="1:26" s="405" customFormat="1" x14ac:dyDescent="0.25">
      <c r="A325" s="405" t="s">
        <v>1134</v>
      </c>
      <c r="B325" s="405" t="s">
        <v>433</v>
      </c>
      <c r="C325" s="405" t="s">
        <v>1135</v>
      </c>
      <c r="D325" s="405" t="s">
        <v>1136</v>
      </c>
      <c r="E325" s="405" t="s">
        <v>337</v>
      </c>
      <c r="G325" s="405" t="s">
        <v>338</v>
      </c>
      <c r="H325" s="405">
        <v>330</v>
      </c>
      <c r="I325" s="405">
        <v>0</v>
      </c>
      <c r="J325" s="405">
        <v>129</v>
      </c>
      <c r="K325" s="405" t="s">
        <v>256</v>
      </c>
      <c r="L325" s="405">
        <v>1</v>
      </c>
      <c r="M325" s="476">
        <v>1.3</v>
      </c>
      <c r="N325" s="405" t="s">
        <v>258</v>
      </c>
      <c r="O325" s="405" t="s">
        <v>268</v>
      </c>
      <c r="P325" s="405" t="s">
        <v>1135</v>
      </c>
      <c r="Q325" s="405" t="s">
        <v>269</v>
      </c>
      <c r="S325" s="405">
        <v>1.3</v>
      </c>
      <c r="T325" s="405" t="s">
        <v>1142</v>
      </c>
      <c r="U325" s="405" t="s">
        <v>1138</v>
      </c>
      <c r="V325" s="405" t="s">
        <v>271</v>
      </c>
      <c r="W325" s="405">
        <v>0</v>
      </c>
      <c r="X325" s="477">
        <v>38018</v>
      </c>
      <c r="Z325" s="405">
        <v>0</v>
      </c>
    </row>
    <row r="326" spans="1:26" s="405" customFormat="1" x14ac:dyDescent="0.25">
      <c r="A326" s="405" t="s">
        <v>1134</v>
      </c>
      <c r="B326" s="405" t="s">
        <v>433</v>
      </c>
      <c r="C326" s="405" t="s">
        <v>1135</v>
      </c>
      <c r="D326" s="405" t="s">
        <v>1136</v>
      </c>
      <c r="E326" s="405" t="s">
        <v>289</v>
      </c>
      <c r="G326" s="405" t="s">
        <v>290</v>
      </c>
      <c r="H326" s="405">
        <v>334</v>
      </c>
      <c r="I326" s="405">
        <v>0</v>
      </c>
      <c r="J326" s="405">
        <v>129</v>
      </c>
      <c r="K326" s="405" t="s">
        <v>256</v>
      </c>
      <c r="L326" s="405">
        <v>1</v>
      </c>
      <c r="M326" s="476">
        <v>2</v>
      </c>
      <c r="N326" s="405" t="s">
        <v>258</v>
      </c>
      <c r="O326" s="405" t="s">
        <v>268</v>
      </c>
      <c r="P326" s="405" t="s">
        <v>1135</v>
      </c>
      <c r="Q326" s="405" t="s">
        <v>269</v>
      </c>
      <c r="S326" s="405">
        <v>1.3</v>
      </c>
      <c r="U326" s="405" t="s">
        <v>1138</v>
      </c>
      <c r="V326" s="405" t="s">
        <v>323</v>
      </c>
      <c r="W326" s="405">
        <v>0</v>
      </c>
      <c r="X326" s="477">
        <v>36495</v>
      </c>
      <c r="Z326" s="405">
        <v>0</v>
      </c>
    </row>
    <row r="327" spans="1:26" s="405" customFormat="1" x14ac:dyDescent="0.25">
      <c r="A327" s="405" t="s">
        <v>1134</v>
      </c>
      <c r="B327" s="405" t="s">
        <v>433</v>
      </c>
      <c r="C327" s="405" t="s">
        <v>1135</v>
      </c>
      <c r="D327" s="405" t="s">
        <v>1136</v>
      </c>
      <c r="E327" s="405" t="s">
        <v>341</v>
      </c>
      <c r="G327" s="405" t="s">
        <v>342</v>
      </c>
      <c r="H327" s="405">
        <v>338</v>
      </c>
      <c r="I327" s="405">
        <v>0</v>
      </c>
      <c r="J327" s="405">
        <v>129</v>
      </c>
      <c r="K327" s="405" t="s">
        <v>256</v>
      </c>
      <c r="L327" s="405">
        <v>1</v>
      </c>
      <c r="M327" s="476">
        <v>1.08</v>
      </c>
      <c r="N327" s="405" t="s">
        <v>258</v>
      </c>
      <c r="O327" s="405" t="s">
        <v>268</v>
      </c>
      <c r="P327" s="405" t="s">
        <v>1135</v>
      </c>
      <c r="Q327" s="405" t="s">
        <v>269</v>
      </c>
      <c r="S327" s="405">
        <v>1.3</v>
      </c>
      <c r="T327" s="405" t="s">
        <v>1154</v>
      </c>
      <c r="U327" s="405" t="s">
        <v>1138</v>
      </c>
      <c r="V327" s="405" t="s">
        <v>271</v>
      </c>
      <c r="W327" s="405">
        <v>0</v>
      </c>
      <c r="X327" s="477">
        <v>36495</v>
      </c>
      <c r="Z327" s="405">
        <v>0</v>
      </c>
    </row>
    <row r="328" spans="1:26" s="405" customFormat="1" x14ac:dyDescent="0.25">
      <c r="A328" s="405" t="s">
        <v>1134</v>
      </c>
      <c r="B328" s="405" t="s">
        <v>433</v>
      </c>
      <c r="C328" s="405" t="s">
        <v>1135</v>
      </c>
      <c r="D328" s="405" t="s">
        <v>1136</v>
      </c>
      <c r="E328" s="405" t="s">
        <v>345</v>
      </c>
      <c r="G328" s="405" t="s">
        <v>346</v>
      </c>
      <c r="H328" s="405">
        <v>339</v>
      </c>
      <c r="I328" s="405">
        <v>0</v>
      </c>
      <c r="J328" s="405">
        <v>129</v>
      </c>
      <c r="K328" s="405" t="s">
        <v>256</v>
      </c>
      <c r="L328" s="405">
        <v>1</v>
      </c>
      <c r="M328" s="476">
        <v>2.38</v>
      </c>
      <c r="N328" s="405" t="s">
        <v>258</v>
      </c>
      <c r="O328" s="405" t="s">
        <v>268</v>
      </c>
      <c r="P328" s="405" t="s">
        <v>1135</v>
      </c>
      <c r="Q328" s="405" t="s">
        <v>269</v>
      </c>
      <c r="T328" s="405" t="s">
        <v>347</v>
      </c>
      <c r="U328" s="405" t="s">
        <v>348</v>
      </c>
      <c r="V328" s="405" t="s">
        <v>271</v>
      </c>
      <c r="W328" s="405">
        <v>0</v>
      </c>
      <c r="X328" s="477">
        <v>38018</v>
      </c>
      <c r="Z328" s="405">
        <v>0</v>
      </c>
    </row>
    <row r="329" spans="1:26" s="405" customFormat="1" x14ac:dyDescent="0.25">
      <c r="A329" s="405" t="s">
        <v>1134</v>
      </c>
      <c r="B329" s="405" t="s">
        <v>433</v>
      </c>
      <c r="C329" s="405" t="s">
        <v>1135</v>
      </c>
      <c r="D329" s="405" t="s">
        <v>1136</v>
      </c>
      <c r="E329" s="405" t="s">
        <v>349</v>
      </c>
      <c r="G329" s="405" t="s">
        <v>350</v>
      </c>
      <c r="H329" s="405">
        <v>340</v>
      </c>
      <c r="I329" s="405">
        <v>0</v>
      </c>
      <c r="J329" s="405">
        <v>129</v>
      </c>
      <c r="K329" s="405" t="s">
        <v>256</v>
      </c>
      <c r="L329" s="405">
        <v>1</v>
      </c>
      <c r="M329" s="476">
        <v>0.83</v>
      </c>
      <c r="N329" s="405" t="s">
        <v>258</v>
      </c>
      <c r="O329" s="405" t="s">
        <v>268</v>
      </c>
      <c r="P329" s="405" t="s">
        <v>1135</v>
      </c>
      <c r="Q329" s="405" t="s">
        <v>269</v>
      </c>
      <c r="S329" s="405">
        <v>1.3</v>
      </c>
      <c r="T329" s="405" t="s">
        <v>1155</v>
      </c>
      <c r="U329" s="405" t="s">
        <v>1138</v>
      </c>
      <c r="V329" s="405" t="s">
        <v>271</v>
      </c>
      <c r="W329" s="405">
        <v>0</v>
      </c>
      <c r="X329" s="477">
        <v>36495</v>
      </c>
      <c r="Z329" s="405">
        <v>0</v>
      </c>
    </row>
    <row r="330" spans="1:26" s="405" customFormat="1" x14ac:dyDescent="0.25">
      <c r="A330" s="405" t="s">
        <v>1134</v>
      </c>
      <c r="B330" s="405" t="s">
        <v>433</v>
      </c>
      <c r="C330" s="405" t="s">
        <v>1135</v>
      </c>
      <c r="D330" s="405" t="s">
        <v>1136</v>
      </c>
      <c r="E330" s="405" t="s">
        <v>352</v>
      </c>
      <c r="G330" s="405" t="s">
        <v>353</v>
      </c>
      <c r="H330" s="405">
        <v>341</v>
      </c>
      <c r="I330" s="405">
        <v>0</v>
      </c>
      <c r="J330" s="405">
        <v>129</v>
      </c>
      <c r="K330" s="405" t="s">
        <v>256</v>
      </c>
      <c r="L330" s="405">
        <v>1</v>
      </c>
      <c r="M330" s="476">
        <v>2.13</v>
      </c>
      <c r="N330" s="405" t="s">
        <v>258</v>
      </c>
      <c r="O330" s="405" t="s">
        <v>268</v>
      </c>
      <c r="P330" s="405" t="s">
        <v>1135</v>
      </c>
      <c r="Q330" s="405" t="s">
        <v>269</v>
      </c>
      <c r="T330" s="405" t="s">
        <v>354</v>
      </c>
      <c r="U330" s="405" t="s">
        <v>348</v>
      </c>
      <c r="V330" s="405" t="s">
        <v>271</v>
      </c>
      <c r="W330" s="405">
        <v>0</v>
      </c>
      <c r="X330" s="477">
        <v>38018</v>
      </c>
      <c r="Z330" s="405">
        <v>0</v>
      </c>
    </row>
    <row r="331" spans="1:26" s="405" customFormat="1" x14ac:dyDescent="0.25">
      <c r="A331" s="405" t="s">
        <v>1134</v>
      </c>
      <c r="B331" s="405" t="s">
        <v>433</v>
      </c>
      <c r="C331" s="405" t="s">
        <v>1135</v>
      </c>
      <c r="D331" s="405" t="s">
        <v>1136</v>
      </c>
      <c r="E331" s="405" t="s">
        <v>359</v>
      </c>
      <c r="F331" s="477">
        <v>2025884</v>
      </c>
      <c r="G331" s="405" t="s">
        <v>360</v>
      </c>
      <c r="H331" s="405">
        <v>380</v>
      </c>
      <c r="I331" s="405">
        <v>0</v>
      </c>
      <c r="J331" s="405">
        <v>129</v>
      </c>
      <c r="K331" s="405" t="s">
        <v>256</v>
      </c>
      <c r="L331" s="405">
        <v>1</v>
      </c>
      <c r="M331" s="405" t="s">
        <v>58</v>
      </c>
      <c r="N331" s="405" t="s">
        <v>258</v>
      </c>
      <c r="O331" s="405" t="s">
        <v>268</v>
      </c>
      <c r="P331" s="405" t="s">
        <v>1135</v>
      </c>
      <c r="Q331" s="405" t="s">
        <v>269</v>
      </c>
      <c r="R331" s="405" t="s">
        <v>1144</v>
      </c>
      <c r="S331" s="405">
        <v>1.3</v>
      </c>
      <c r="T331" s="405" t="s">
        <v>1145</v>
      </c>
      <c r="U331" s="405" t="s">
        <v>1138</v>
      </c>
      <c r="V331" s="405" t="s">
        <v>323</v>
      </c>
      <c r="W331" s="405">
        <v>0</v>
      </c>
      <c r="Z331" s="405">
        <v>0</v>
      </c>
    </row>
    <row r="332" spans="1:26" s="405" customFormat="1" x14ac:dyDescent="0.25">
      <c r="A332" s="405" t="s">
        <v>1134</v>
      </c>
      <c r="B332" s="405" t="s">
        <v>433</v>
      </c>
      <c r="C332" s="405" t="s">
        <v>1135</v>
      </c>
      <c r="D332" s="405" t="s">
        <v>1136</v>
      </c>
      <c r="F332" s="477">
        <v>2025949</v>
      </c>
      <c r="G332" s="405" t="s">
        <v>1146</v>
      </c>
      <c r="H332" s="405">
        <v>382</v>
      </c>
      <c r="I332" s="405">
        <v>0</v>
      </c>
      <c r="J332" s="405">
        <v>129</v>
      </c>
      <c r="K332" s="405" t="s">
        <v>256</v>
      </c>
      <c r="L332" s="405">
        <v>1</v>
      </c>
      <c r="M332" s="405" t="s">
        <v>58</v>
      </c>
      <c r="N332" s="405" t="s">
        <v>258</v>
      </c>
      <c r="O332" s="405" t="s">
        <v>268</v>
      </c>
      <c r="P332" s="405" t="s">
        <v>1135</v>
      </c>
      <c r="Q332" s="405" t="s">
        <v>269</v>
      </c>
      <c r="R332" s="405" t="s">
        <v>1147</v>
      </c>
      <c r="S332" s="405">
        <v>1.3</v>
      </c>
      <c r="T332" s="405" t="s">
        <v>1145</v>
      </c>
      <c r="U332" s="405" t="s">
        <v>1138</v>
      </c>
      <c r="V332" s="405" t="s">
        <v>323</v>
      </c>
      <c r="W332" s="405">
        <v>0</v>
      </c>
      <c r="Z332" s="405">
        <v>0</v>
      </c>
    </row>
    <row r="333" spans="1:26" s="405" customFormat="1" x14ac:dyDescent="0.25">
      <c r="A333" s="405" t="s">
        <v>1134</v>
      </c>
      <c r="B333" s="405" t="s">
        <v>433</v>
      </c>
      <c r="C333" s="405" t="s">
        <v>1135</v>
      </c>
      <c r="D333" s="405" t="s">
        <v>1136</v>
      </c>
      <c r="G333" s="405" t="s">
        <v>1148</v>
      </c>
      <c r="H333" s="405">
        <v>398</v>
      </c>
      <c r="I333" s="405">
        <v>0</v>
      </c>
      <c r="J333" s="405">
        <v>129</v>
      </c>
      <c r="K333" s="405" t="s">
        <v>256</v>
      </c>
      <c r="L333" s="405">
        <v>1</v>
      </c>
      <c r="M333" s="476">
        <v>0.34</v>
      </c>
      <c r="N333" s="405" t="s">
        <v>258</v>
      </c>
      <c r="O333" s="405" t="s">
        <v>268</v>
      </c>
      <c r="P333" s="405" t="s">
        <v>1135</v>
      </c>
      <c r="Q333" s="405" t="s">
        <v>269</v>
      </c>
      <c r="S333" s="405">
        <v>1.3</v>
      </c>
      <c r="T333" s="405" t="s">
        <v>1140</v>
      </c>
      <c r="U333" s="405" t="s">
        <v>1138</v>
      </c>
      <c r="V333" s="405" t="s">
        <v>323</v>
      </c>
      <c r="W333" s="405">
        <v>0</v>
      </c>
      <c r="X333" s="477">
        <v>36039</v>
      </c>
      <c r="Z333" s="405">
        <v>0</v>
      </c>
    </row>
    <row r="334" spans="1:26" s="405" customFormat="1" x14ac:dyDescent="0.25">
      <c r="A334" s="405" t="s">
        <v>1134</v>
      </c>
      <c r="B334" s="405" t="s">
        <v>433</v>
      </c>
      <c r="C334" s="405" t="s">
        <v>1135</v>
      </c>
      <c r="D334" s="405" t="s">
        <v>1136</v>
      </c>
      <c r="G334" s="405" t="s">
        <v>363</v>
      </c>
      <c r="H334" s="405">
        <v>399</v>
      </c>
      <c r="I334" s="405">
        <v>0</v>
      </c>
      <c r="J334" s="405">
        <v>129</v>
      </c>
      <c r="K334" s="405" t="s">
        <v>256</v>
      </c>
      <c r="L334" s="405">
        <v>1</v>
      </c>
      <c r="M334" s="476">
        <v>0.55600000000000005</v>
      </c>
      <c r="N334" s="405" t="s">
        <v>258</v>
      </c>
      <c r="O334" s="405" t="s">
        <v>268</v>
      </c>
      <c r="P334" s="405" t="s">
        <v>1135</v>
      </c>
      <c r="Q334" s="405" t="s">
        <v>269</v>
      </c>
      <c r="S334" s="405">
        <v>1.3</v>
      </c>
      <c r="T334" s="405" t="s">
        <v>1140</v>
      </c>
      <c r="U334" s="405" t="s">
        <v>1138</v>
      </c>
      <c r="V334" s="405" t="s">
        <v>323</v>
      </c>
      <c r="W334" s="405">
        <v>0</v>
      </c>
      <c r="Z334" s="405">
        <v>0</v>
      </c>
    </row>
    <row r="335" spans="1:26" s="405" customFormat="1" x14ac:dyDescent="0.25">
      <c r="A335" s="405" t="s">
        <v>1134</v>
      </c>
      <c r="B335" s="405" t="s">
        <v>433</v>
      </c>
      <c r="C335" s="405" t="s">
        <v>1135</v>
      </c>
      <c r="D335" s="405" t="s">
        <v>1136</v>
      </c>
      <c r="E335" s="405" t="s">
        <v>289</v>
      </c>
      <c r="G335" s="405" t="s">
        <v>290</v>
      </c>
      <c r="H335" s="405">
        <v>334</v>
      </c>
      <c r="I335" s="405">
        <v>0</v>
      </c>
      <c r="J335" s="405">
        <v>129</v>
      </c>
      <c r="K335" s="405" t="s">
        <v>256</v>
      </c>
      <c r="L335" s="405">
        <v>1</v>
      </c>
      <c r="M335" s="476">
        <v>2</v>
      </c>
      <c r="N335" s="405" t="s">
        <v>258</v>
      </c>
      <c r="O335" s="405" t="s">
        <v>268</v>
      </c>
      <c r="P335" s="405" t="s">
        <v>1135</v>
      </c>
      <c r="Q335" s="405" t="s">
        <v>269</v>
      </c>
      <c r="S335" s="405">
        <v>1.3</v>
      </c>
      <c r="U335" s="405" t="s">
        <v>1138</v>
      </c>
      <c r="V335" s="405" t="s">
        <v>323</v>
      </c>
      <c r="W335" s="405">
        <v>0</v>
      </c>
      <c r="Y335" s="477">
        <v>36495</v>
      </c>
      <c r="Z335" s="405">
        <v>0</v>
      </c>
    </row>
    <row r="336" spans="1:26" s="405" customFormat="1" x14ac:dyDescent="0.25">
      <c r="A336" s="405" t="s">
        <v>1134</v>
      </c>
      <c r="B336" s="405" t="s">
        <v>433</v>
      </c>
      <c r="C336" s="405" t="s">
        <v>1135</v>
      </c>
      <c r="D336" s="405" t="s">
        <v>1136</v>
      </c>
      <c r="E336" s="405" t="s">
        <v>339</v>
      </c>
      <c r="G336" s="405" t="s">
        <v>340</v>
      </c>
      <c r="H336" s="405">
        <v>336</v>
      </c>
      <c r="I336" s="405">
        <v>0</v>
      </c>
      <c r="J336" s="405">
        <v>129</v>
      </c>
      <c r="K336" s="405" t="s">
        <v>256</v>
      </c>
      <c r="L336" s="405">
        <v>1</v>
      </c>
      <c r="M336" s="476">
        <v>2</v>
      </c>
      <c r="N336" s="405" t="s">
        <v>258</v>
      </c>
      <c r="O336" s="405" t="s">
        <v>268</v>
      </c>
      <c r="P336" s="405" t="s">
        <v>1135</v>
      </c>
      <c r="Q336" s="405" t="s">
        <v>269</v>
      </c>
      <c r="S336" s="405">
        <v>1.3</v>
      </c>
      <c r="U336" s="405" t="s">
        <v>1138</v>
      </c>
      <c r="V336" s="405" t="s">
        <v>271</v>
      </c>
      <c r="W336" s="405">
        <v>0</v>
      </c>
      <c r="X336" s="477">
        <v>36039</v>
      </c>
      <c r="Y336" s="477">
        <v>36495</v>
      </c>
      <c r="Z336" s="405">
        <v>0</v>
      </c>
    </row>
    <row r="337" spans="1:26" s="405" customFormat="1" x14ac:dyDescent="0.25">
      <c r="A337" s="405" t="s">
        <v>1134</v>
      </c>
      <c r="B337" s="405" t="s">
        <v>433</v>
      </c>
      <c r="C337" s="405" t="s">
        <v>1135</v>
      </c>
      <c r="D337" s="405" t="s">
        <v>1136</v>
      </c>
      <c r="E337" s="405" t="s">
        <v>345</v>
      </c>
      <c r="G337" s="405" t="s">
        <v>346</v>
      </c>
      <c r="H337" s="405">
        <v>339</v>
      </c>
      <c r="I337" s="405">
        <v>0</v>
      </c>
      <c r="J337" s="405">
        <v>129</v>
      </c>
      <c r="K337" s="405" t="s">
        <v>256</v>
      </c>
      <c r="L337" s="405">
        <v>1</v>
      </c>
      <c r="M337" s="476">
        <v>1.08</v>
      </c>
      <c r="N337" s="405" t="s">
        <v>258</v>
      </c>
      <c r="O337" s="405" t="s">
        <v>268</v>
      </c>
      <c r="P337" s="405" t="s">
        <v>1135</v>
      </c>
      <c r="Q337" s="405" t="s">
        <v>269</v>
      </c>
      <c r="R337" s="405" t="s">
        <v>1154</v>
      </c>
      <c r="S337" s="405">
        <v>1.3</v>
      </c>
      <c r="U337" s="405" t="s">
        <v>1138</v>
      </c>
      <c r="V337" s="405" t="s">
        <v>271</v>
      </c>
      <c r="W337" s="405">
        <v>0</v>
      </c>
      <c r="X337" s="477">
        <v>36039</v>
      </c>
      <c r="Y337" s="477">
        <v>36495</v>
      </c>
      <c r="Z337" s="405">
        <v>0</v>
      </c>
    </row>
    <row r="338" spans="1:26" s="405" customFormat="1" x14ac:dyDescent="0.25">
      <c r="A338" s="405" t="s">
        <v>1134</v>
      </c>
      <c r="B338" s="405" t="s">
        <v>433</v>
      </c>
      <c r="C338" s="405" t="s">
        <v>1135</v>
      </c>
      <c r="D338" s="405" t="s">
        <v>1136</v>
      </c>
      <c r="E338" s="405" t="s">
        <v>352</v>
      </c>
      <c r="G338" s="405" t="s">
        <v>353</v>
      </c>
      <c r="H338" s="405">
        <v>341</v>
      </c>
      <c r="I338" s="405">
        <v>0</v>
      </c>
      <c r="J338" s="405">
        <v>129</v>
      </c>
      <c r="K338" s="405" t="s">
        <v>256</v>
      </c>
      <c r="L338" s="405">
        <v>1</v>
      </c>
      <c r="M338" s="476">
        <v>0.83</v>
      </c>
      <c r="N338" s="405" t="s">
        <v>258</v>
      </c>
      <c r="O338" s="405" t="s">
        <v>268</v>
      </c>
      <c r="P338" s="405" t="s">
        <v>1135</v>
      </c>
      <c r="Q338" s="405" t="s">
        <v>269</v>
      </c>
      <c r="R338" s="405" t="s">
        <v>1155</v>
      </c>
      <c r="S338" s="405">
        <v>1.3</v>
      </c>
      <c r="U338" s="405" t="s">
        <v>1138</v>
      </c>
      <c r="V338" s="405" t="s">
        <v>271</v>
      </c>
      <c r="W338" s="405">
        <v>0</v>
      </c>
      <c r="X338" s="477">
        <v>36039</v>
      </c>
      <c r="Y338" s="477">
        <v>36495</v>
      </c>
      <c r="Z338" s="405">
        <v>0</v>
      </c>
    </row>
    <row r="339" spans="1:26" s="405" customFormat="1" x14ac:dyDescent="0.25">
      <c r="A339" s="405" t="s">
        <v>1134</v>
      </c>
      <c r="B339" s="405" t="s">
        <v>433</v>
      </c>
      <c r="C339" s="405" t="s">
        <v>1135</v>
      </c>
      <c r="D339" s="405" t="s">
        <v>1136</v>
      </c>
      <c r="E339" s="405">
        <v>7439921</v>
      </c>
      <c r="F339" s="405" t="s">
        <v>327</v>
      </c>
      <c r="G339" s="405" t="s">
        <v>328</v>
      </c>
      <c r="H339" s="405">
        <v>250</v>
      </c>
      <c r="I339" s="405">
        <v>0</v>
      </c>
      <c r="J339" s="405">
        <v>129</v>
      </c>
      <c r="K339" s="405" t="s">
        <v>256</v>
      </c>
      <c r="L339" s="405">
        <v>1</v>
      </c>
      <c r="M339" s="476">
        <v>1.25E-3</v>
      </c>
      <c r="N339" s="405" t="s">
        <v>258</v>
      </c>
      <c r="O339" s="405" t="s">
        <v>268</v>
      </c>
      <c r="P339" s="405" t="s">
        <v>1135</v>
      </c>
      <c r="Q339" s="405" t="s">
        <v>269</v>
      </c>
      <c r="S339" s="405">
        <v>1.3</v>
      </c>
      <c r="U339" s="405" t="s">
        <v>1150</v>
      </c>
      <c r="V339" s="405" t="s">
        <v>366</v>
      </c>
      <c r="W339" s="405">
        <v>0</v>
      </c>
      <c r="Y339" s="477">
        <v>36039</v>
      </c>
      <c r="Z339" s="405">
        <v>0</v>
      </c>
    </row>
    <row r="340" spans="1:26" s="405" customFormat="1" x14ac:dyDescent="0.25">
      <c r="A340" s="405" t="s">
        <v>1134</v>
      </c>
      <c r="B340" s="405" t="s">
        <v>433</v>
      </c>
      <c r="C340" s="405" t="s">
        <v>1135</v>
      </c>
      <c r="D340" s="405" t="s">
        <v>1136</v>
      </c>
      <c r="E340" s="405" t="s">
        <v>341</v>
      </c>
      <c r="G340" s="405" t="s">
        <v>342</v>
      </c>
      <c r="H340" s="405">
        <v>338</v>
      </c>
      <c r="I340" s="405">
        <v>0</v>
      </c>
      <c r="J340" s="405">
        <v>129</v>
      </c>
      <c r="K340" s="405" t="s">
        <v>256</v>
      </c>
      <c r="L340" s="405">
        <v>1</v>
      </c>
      <c r="M340" s="476">
        <v>1.08</v>
      </c>
      <c r="N340" s="405" t="s">
        <v>258</v>
      </c>
      <c r="O340" s="405" t="s">
        <v>268</v>
      </c>
      <c r="P340" s="405" t="s">
        <v>1135</v>
      </c>
      <c r="Q340" s="405" t="s">
        <v>269</v>
      </c>
      <c r="S340" s="405">
        <v>1.3</v>
      </c>
      <c r="U340" s="405" t="s">
        <v>1150</v>
      </c>
      <c r="V340" s="405" t="s">
        <v>271</v>
      </c>
      <c r="W340" s="405">
        <v>0</v>
      </c>
      <c r="Y340" s="477">
        <v>36039</v>
      </c>
      <c r="Z340" s="405">
        <v>0</v>
      </c>
    </row>
    <row r="341" spans="1:26" s="405" customFormat="1" x14ac:dyDescent="0.25">
      <c r="A341" s="405" t="s">
        <v>1134</v>
      </c>
      <c r="B341" s="405" t="s">
        <v>433</v>
      </c>
      <c r="C341" s="405" t="s">
        <v>1135</v>
      </c>
      <c r="D341" s="405" t="s">
        <v>1136</v>
      </c>
      <c r="G341" s="405" t="s">
        <v>369</v>
      </c>
      <c r="H341" s="405">
        <v>381</v>
      </c>
      <c r="I341" s="405">
        <v>0</v>
      </c>
      <c r="J341" s="405">
        <v>129</v>
      </c>
      <c r="K341" s="405" t="s">
        <v>256</v>
      </c>
      <c r="L341" s="405">
        <v>1</v>
      </c>
      <c r="M341" s="405" t="s">
        <v>58</v>
      </c>
      <c r="N341" s="405" t="s">
        <v>258</v>
      </c>
      <c r="O341" s="405" t="s">
        <v>268</v>
      </c>
      <c r="P341" s="405" t="s">
        <v>1135</v>
      </c>
      <c r="Q341" s="405" t="s">
        <v>269</v>
      </c>
      <c r="R341" s="405" t="s">
        <v>1151</v>
      </c>
      <c r="S341" s="405">
        <v>1.3</v>
      </c>
      <c r="T341" s="405" t="s">
        <v>1152</v>
      </c>
      <c r="U341" s="405" t="s">
        <v>1150</v>
      </c>
      <c r="V341" s="405" t="s">
        <v>323</v>
      </c>
      <c r="W341" s="405">
        <v>0</v>
      </c>
      <c r="Y341" s="477">
        <v>36039</v>
      </c>
      <c r="Z341" s="405">
        <v>0</v>
      </c>
    </row>
    <row r="342" spans="1:26" s="405" customFormat="1" x14ac:dyDescent="0.25">
      <c r="A342" s="405" t="s">
        <v>1134</v>
      </c>
      <c r="B342" s="405" t="s">
        <v>433</v>
      </c>
      <c r="C342" s="405" t="s">
        <v>1135</v>
      </c>
      <c r="D342" s="405" t="s">
        <v>1136</v>
      </c>
      <c r="E342" s="405" t="s">
        <v>364</v>
      </c>
      <c r="G342" s="405" t="s">
        <v>365</v>
      </c>
      <c r="H342" s="405">
        <v>417</v>
      </c>
      <c r="I342" s="405">
        <v>0</v>
      </c>
      <c r="J342" s="405">
        <v>129</v>
      </c>
      <c r="K342" s="405" t="s">
        <v>256</v>
      </c>
      <c r="L342" s="405">
        <v>1</v>
      </c>
      <c r="M342" s="476">
        <v>0.34</v>
      </c>
      <c r="N342" s="405" t="s">
        <v>258</v>
      </c>
      <c r="O342" s="405" t="s">
        <v>268</v>
      </c>
      <c r="P342" s="405" t="s">
        <v>1135</v>
      </c>
      <c r="Q342" s="405" t="s">
        <v>269</v>
      </c>
      <c r="S342" s="405">
        <v>1.3</v>
      </c>
      <c r="T342" s="405" t="s">
        <v>1140</v>
      </c>
      <c r="U342" s="405" t="s">
        <v>1150</v>
      </c>
      <c r="V342" s="405" t="s">
        <v>323</v>
      </c>
      <c r="W342" s="405">
        <v>0</v>
      </c>
      <c r="Y342" s="477">
        <v>36039</v>
      </c>
      <c r="Z342" s="405">
        <v>0</v>
      </c>
    </row>
    <row r="343" spans="1:26" s="405" customFormat="1" x14ac:dyDescent="0.25">
      <c r="A343" s="405" t="s">
        <v>1134</v>
      </c>
      <c r="B343" s="405" t="s">
        <v>433</v>
      </c>
      <c r="C343" s="405" t="s">
        <v>1135</v>
      </c>
      <c r="D343" s="405" t="s">
        <v>1153</v>
      </c>
      <c r="E343" s="405" t="s">
        <v>294</v>
      </c>
      <c r="F343" s="405" t="s">
        <v>295</v>
      </c>
      <c r="G343" s="405" t="s">
        <v>296</v>
      </c>
      <c r="H343" s="405">
        <v>87</v>
      </c>
      <c r="I343" s="405">
        <v>139</v>
      </c>
      <c r="J343" s="405">
        <v>198</v>
      </c>
      <c r="K343" s="405" t="s">
        <v>300</v>
      </c>
      <c r="L343" s="405">
        <v>1</v>
      </c>
      <c r="M343" s="476">
        <v>1.4</v>
      </c>
      <c r="N343" s="405" t="s">
        <v>258</v>
      </c>
      <c r="O343" s="405" t="s">
        <v>268</v>
      </c>
      <c r="P343" s="405" t="s">
        <v>1135</v>
      </c>
      <c r="Q343" s="405" t="s">
        <v>269</v>
      </c>
      <c r="U343" s="405" t="s">
        <v>298</v>
      </c>
      <c r="V343" s="405" t="s">
        <v>299</v>
      </c>
      <c r="W343" s="405">
        <v>0</v>
      </c>
      <c r="X343" s="477">
        <v>36770</v>
      </c>
      <c r="Z343" s="405">
        <v>0</v>
      </c>
    </row>
    <row r="344" spans="1:26" s="405" customFormat="1" x14ac:dyDescent="0.25">
      <c r="A344" s="405" t="s">
        <v>1134</v>
      </c>
      <c r="B344" s="405" t="s">
        <v>433</v>
      </c>
      <c r="C344" s="405" t="s">
        <v>1135</v>
      </c>
      <c r="D344" s="405" t="s">
        <v>1153</v>
      </c>
      <c r="E344" s="405" t="s">
        <v>294</v>
      </c>
      <c r="F344" s="405" t="s">
        <v>295</v>
      </c>
      <c r="G344" s="405" t="s">
        <v>296</v>
      </c>
      <c r="H344" s="405">
        <v>87</v>
      </c>
      <c r="I344" s="405">
        <v>107</v>
      </c>
      <c r="J344" s="405">
        <v>172</v>
      </c>
      <c r="K344" s="405" t="s">
        <v>297</v>
      </c>
      <c r="L344" s="405">
        <v>1</v>
      </c>
      <c r="M344" s="476">
        <v>2.9</v>
      </c>
      <c r="N344" s="405" t="s">
        <v>258</v>
      </c>
      <c r="O344" s="405" t="s">
        <v>268</v>
      </c>
      <c r="P344" s="405" t="s">
        <v>1135</v>
      </c>
      <c r="Q344" s="405" t="s">
        <v>269</v>
      </c>
      <c r="U344" s="405" t="s">
        <v>298</v>
      </c>
      <c r="V344" s="405" t="s">
        <v>299</v>
      </c>
      <c r="W344" s="405">
        <v>0</v>
      </c>
      <c r="X344" s="477">
        <v>36770</v>
      </c>
      <c r="Z344" s="405">
        <v>0</v>
      </c>
    </row>
    <row r="345" spans="1:26" s="405" customFormat="1" x14ac:dyDescent="0.25">
      <c r="A345" s="405" t="s">
        <v>1134</v>
      </c>
      <c r="B345" s="405" t="s">
        <v>433</v>
      </c>
      <c r="C345" s="405" t="s">
        <v>1135</v>
      </c>
      <c r="D345" s="405" t="s">
        <v>1153</v>
      </c>
      <c r="E345" s="405" t="s">
        <v>294</v>
      </c>
      <c r="F345" s="405" t="s">
        <v>295</v>
      </c>
      <c r="G345" s="405" t="s">
        <v>296</v>
      </c>
      <c r="H345" s="405">
        <v>87</v>
      </c>
      <c r="I345" s="405">
        <v>0</v>
      </c>
      <c r="J345" s="405">
        <v>129</v>
      </c>
      <c r="K345" s="405" t="s">
        <v>256</v>
      </c>
      <c r="L345" s="405">
        <v>1</v>
      </c>
      <c r="M345" s="476">
        <v>0.8</v>
      </c>
      <c r="N345" s="405" t="s">
        <v>258</v>
      </c>
      <c r="O345" s="405" t="s">
        <v>268</v>
      </c>
      <c r="P345" s="405" t="s">
        <v>1135</v>
      </c>
      <c r="Q345" s="405" t="s">
        <v>269</v>
      </c>
      <c r="U345" s="405" t="s">
        <v>298</v>
      </c>
      <c r="V345" s="405" t="s">
        <v>366</v>
      </c>
      <c r="W345" s="405">
        <v>0</v>
      </c>
      <c r="X345" s="477">
        <v>36770</v>
      </c>
      <c r="Z345" s="405">
        <v>0</v>
      </c>
    </row>
    <row r="346" spans="1:26" s="405" customFormat="1" x14ac:dyDescent="0.25">
      <c r="A346" s="405" t="s">
        <v>1134</v>
      </c>
      <c r="B346" s="405" t="s">
        <v>433</v>
      </c>
      <c r="C346" s="405" t="s">
        <v>1135</v>
      </c>
      <c r="D346" s="405" t="s">
        <v>1153</v>
      </c>
      <c r="E346" s="405" t="s">
        <v>265</v>
      </c>
      <c r="F346" s="405" t="s">
        <v>266</v>
      </c>
      <c r="G346" s="405" t="s">
        <v>267</v>
      </c>
      <c r="H346" s="405">
        <v>137</v>
      </c>
      <c r="I346" s="405">
        <v>0</v>
      </c>
      <c r="J346" s="405">
        <v>129</v>
      </c>
      <c r="K346" s="405" t="s">
        <v>256</v>
      </c>
      <c r="L346" s="405">
        <v>1</v>
      </c>
      <c r="M346" s="476">
        <v>5</v>
      </c>
      <c r="N346" s="405" t="s">
        <v>258</v>
      </c>
      <c r="O346" s="405" t="s">
        <v>268</v>
      </c>
      <c r="P346" s="405" t="s">
        <v>1135</v>
      </c>
      <c r="Q346" s="405" t="s">
        <v>269</v>
      </c>
      <c r="S346" s="405">
        <v>1.3</v>
      </c>
      <c r="T346" s="405" t="s">
        <v>1137</v>
      </c>
      <c r="U346" s="405" t="s">
        <v>1138</v>
      </c>
      <c r="V346" s="405" t="s">
        <v>323</v>
      </c>
      <c r="W346" s="405">
        <v>0</v>
      </c>
      <c r="Z346" s="405">
        <v>0</v>
      </c>
    </row>
    <row r="347" spans="1:26" s="405" customFormat="1" x14ac:dyDescent="0.25">
      <c r="A347" s="405" t="s">
        <v>1134</v>
      </c>
      <c r="B347" s="405" t="s">
        <v>433</v>
      </c>
      <c r="C347" s="405" t="s">
        <v>1135</v>
      </c>
      <c r="D347" s="405" t="s">
        <v>1153</v>
      </c>
      <c r="F347" s="405" t="s">
        <v>1139</v>
      </c>
      <c r="G347" s="405" t="s">
        <v>913</v>
      </c>
      <c r="H347" s="405">
        <v>261</v>
      </c>
      <c r="I347" s="405">
        <v>0</v>
      </c>
      <c r="J347" s="405">
        <v>129</v>
      </c>
      <c r="K347" s="405" t="s">
        <v>256</v>
      </c>
      <c r="L347" s="405">
        <v>1</v>
      </c>
      <c r="M347" s="476">
        <v>0.216</v>
      </c>
      <c r="N347" s="405" t="s">
        <v>258</v>
      </c>
      <c r="O347" s="405" t="s">
        <v>268</v>
      </c>
      <c r="P347" s="405" t="s">
        <v>1135</v>
      </c>
      <c r="Q347" s="405" t="s">
        <v>269</v>
      </c>
      <c r="S347" s="405">
        <v>1.3</v>
      </c>
      <c r="T347" s="405" t="s">
        <v>1140</v>
      </c>
      <c r="U347" s="405" t="s">
        <v>1138</v>
      </c>
      <c r="V347" s="405" t="s">
        <v>323</v>
      </c>
      <c r="W347" s="405">
        <v>0</v>
      </c>
      <c r="Z347" s="405">
        <v>0</v>
      </c>
    </row>
    <row r="348" spans="1:26" s="405" customFormat="1" x14ac:dyDescent="0.25">
      <c r="A348" s="405" t="s">
        <v>1134</v>
      </c>
      <c r="B348" s="405" t="s">
        <v>433</v>
      </c>
      <c r="C348" s="405" t="s">
        <v>1135</v>
      </c>
      <c r="D348" s="405" t="s">
        <v>1153</v>
      </c>
      <c r="E348" s="405" t="s">
        <v>287</v>
      </c>
      <c r="G348" s="405" t="s">
        <v>288</v>
      </c>
      <c r="H348" s="405">
        <v>303</v>
      </c>
      <c r="I348" s="405">
        <v>0</v>
      </c>
      <c r="J348" s="405">
        <v>129</v>
      </c>
      <c r="K348" s="405" t="s">
        <v>256</v>
      </c>
      <c r="L348" s="405">
        <v>1</v>
      </c>
      <c r="M348" s="476">
        <v>20</v>
      </c>
      <c r="N348" s="405" t="s">
        <v>258</v>
      </c>
      <c r="O348" s="405" t="s">
        <v>268</v>
      </c>
      <c r="P348" s="405" t="s">
        <v>1135</v>
      </c>
      <c r="Q348" s="405" t="s">
        <v>269</v>
      </c>
      <c r="S348" s="405">
        <v>1.3</v>
      </c>
      <c r="T348" s="405" t="s">
        <v>1141</v>
      </c>
      <c r="U348" s="405" t="s">
        <v>1138</v>
      </c>
      <c r="V348" s="405" t="s">
        <v>323</v>
      </c>
      <c r="W348" s="405">
        <v>0</v>
      </c>
      <c r="Z348" s="405">
        <v>0</v>
      </c>
    </row>
    <row r="349" spans="1:26" s="405" customFormat="1" x14ac:dyDescent="0.25">
      <c r="A349" s="405" t="s">
        <v>1134</v>
      </c>
      <c r="B349" s="405" t="s">
        <v>433</v>
      </c>
      <c r="C349" s="405" t="s">
        <v>1135</v>
      </c>
      <c r="D349" s="405" t="s">
        <v>1153</v>
      </c>
      <c r="E349" s="405" t="s">
        <v>337</v>
      </c>
      <c r="G349" s="405" t="s">
        <v>338</v>
      </c>
      <c r="H349" s="405">
        <v>330</v>
      </c>
      <c r="I349" s="405">
        <v>0</v>
      </c>
      <c r="J349" s="405">
        <v>129</v>
      </c>
      <c r="K349" s="405" t="s">
        <v>256</v>
      </c>
      <c r="L349" s="405">
        <v>1</v>
      </c>
      <c r="M349" s="476">
        <v>1.3</v>
      </c>
      <c r="N349" s="405" t="s">
        <v>258</v>
      </c>
      <c r="O349" s="405" t="s">
        <v>268</v>
      </c>
      <c r="P349" s="405" t="s">
        <v>1135</v>
      </c>
      <c r="Q349" s="405" t="s">
        <v>269</v>
      </c>
      <c r="S349" s="405">
        <v>1.3</v>
      </c>
      <c r="T349" s="405" t="s">
        <v>1142</v>
      </c>
      <c r="U349" s="405" t="s">
        <v>1138</v>
      </c>
      <c r="V349" s="405" t="s">
        <v>271</v>
      </c>
      <c r="W349" s="405">
        <v>0</v>
      </c>
      <c r="X349" s="477">
        <v>38018</v>
      </c>
      <c r="Z349" s="405">
        <v>0</v>
      </c>
    </row>
    <row r="350" spans="1:26" s="405" customFormat="1" x14ac:dyDescent="0.25">
      <c r="A350" s="405" t="s">
        <v>1134</v>
      </c>
      <c r="B350" s="405" t="s">
        <v>433</v>
      </c>
      <c r="C350" s="405" t="s">
        <v>1135</v>
      </c>
      <c r="D350" s="405" t="s">
        <v>1153</v>
      </c>
      <c r="E350" s="405" t="s">
        <v>289</v>
      </c>
      <c r="G350" s="405" t="s">
        <v>290</v>
      </c>
      <c r="H350" s="405">
        <v>334</v>
      </c>
      <c r="I350" s="405">
        <v>0</v>
      </c>
      <c r="J350" s="405">
        <v>129</v>
      </c>
      <c r="K350" s="405" t="s">
        <v>256</v>
      </c>
      <c r="L350" s="405">
        <v>1</v>
      </c>
      <c r="M350" s="476">
        <v>2</v>
      </c>
      <c r="N350" s="405" t="s">
        <v>258</v>
      </c>
      <c r="O350" s="405" t="s">
        <v>268</v>
      </c>
      <c r="P350" s="405" t="s">
        <v>1135</v>
      </c>
      <c r="Q350" s="405" t="s">
        <v>269</v>
      </c>
      <c r="S350" s="405">
        <v>1.3</v>
      </c>
      <c r="U350" s="405" t="s">
        <v>1138</v>
      </c>
      <c r="V350" s="405" t="s">
        <v>323</v>
      </c>
      <c r="W350" s="405">
        <v>0</v>
      </c>
      <c r="Z350" s="405">
        <v>0</v>
      </c>
    </row>
    <row r="351" spans="1:26" s="405" customFormat="1" x14ac:dyDescent="0.25">
      <c r="A351" s="405" t="s">
        <v>1134</v>
      </c>
      <c r="B351" s="405" t="s">
        <v>433</v>
      </c>
      <c r="C351" s="405" t="s">
        <v>1135</v>
      </c>
      <c r="D351" s="405" t="s">
        <v>1153</v>
      </c>
      <c r="E351" s="405" t="s">
        <v>341</v>
      </c>
      <c r="G351" s="405" t="s">
        <v>342</v>
      </c>
      <c r="H351" s="405">
        <v>338</v>
      </c>
      <c r="I351" s="405">
        <v>0</v>
      </c>
      <c r="J351" s="405">
        <v>129</v>
      </c>
      <c r="K351" s="405" t="s">
        <v>256</v>
      </c>
      <c r="L351" s="405">
        <v>1</v>
      </c>
      <c r="M351" s="476">
        <v>1.08</v>
      </c>
      <c r="N351" s="405" t="s">
        <v>258</v>
      </c>
      <c r="O351" s="405" t="s">
        <v>268</v>
      </c>
      <c r="P351" s="405" t="s">
        <v>1135</v>
      </c>
      <c r="Q351" s="405" t="s">
        <v>269</v>
      </c>
      <c r="S351" s="405">
        <v>1.3</v>
      </c>
      <c r="T351" s="405" t="s">
        <v>1154</v>
      </c>
      <c r="U351" s="405" t="s">
        <v>1138</v>
      </c>
      <c r="V351" s="405" t="s">
        <v>271</v>
      </c>
      <c r="W351" s="405">
        <v>0</v>
      </c>
      <c r="X351" s="477">
        <v>36495</v>
      </c>
      <c r="Z351" s="405">
        <v>0</v>
      </c>
    </row>
    <row r="352" spans="1:26" s="405" customFormat="1" x14ac:dyDescent="0.25">
      <c r="A352" s="405" t="s">
        <v>1134</v>
      </c>
      <c r="B352" s="405" t="s">
        <v>433</v>
      </c>
      <c r="C352" s="405" t="s">
        <v>1135</v>
      </c>
      <c r="D352" s="405" t="s">
        <v>1153</v>
      </c>
      <c r="E352" s="405" t="s">
        <v>345</v>
      </c>
      <c r="G352" s="405" t="s">
        <v>346</v>
      </c>
      <c r="H352" s="405">
        <v>339</v>
      </c>
      <c r="I352" s="405">
        <v>0</v>
      </c>
      <c r="J352" s="405">
        <v>129</v>
      </c>
      <c r="K352" s="405" t="s">
        <v>256</v>
      </c>
      <c r="L352" s="405">
        <v>1</v>
      </c>
      <c r="M352" s="476">
        <v>2.38</v>
      </c>
      <c r="N352" s="405" t="s">
        <v>258</v>
      </c>
      <c r="O352" s="405" t="s">
        <v>268</v>
      </c>
      <c r="P352" s="405" t="s">
        <v>1135</v>
      </c>
      <c r="Q352" s="405" t="s">
        <v>269</v>
      </c>
      <c r="T352" s="405" t="s">
        <v>347</v>
      </c>
      <c r="U352" s="405" t="s">
        <v>348</v>
      </c>
      <c r="V352" s="405" t="s">
        <v>271</v>
      </c>
      <c r="W352" s="405">
        <v>0</v>
      </c>
      <c r="X352" s="477">
        <v>38018</v>
      </c>
      <c r="Z352" s="405">
        <v>0</v>
      </c>
    </row>
    <row r="353" spans="1:26" s="405" customFormat="1" x14ac:dyDescent="0.25">
      <c r="A353" s="405" t="s">
        <v>1134</v>
      </c>
      <c r="B353" s="405" t="s">
        <v>433</v>
      </c>
      <c r="C353" s="405" t="s">
        <v>1135</v>
      </c>
      <c r="D353" s="405" t="s">
        <v>1153</v>
      </c>
      <c r="E353" s="405" t="s">
        <v>349</v>
      </c>
      <c r="G353" s="405" t="s">
        <v>350</v>
      </c>
      <c r="H353" s="405">
        <v>340</v>
      </c>
      <c r="I353" s="405">
        <v>0</v>
      </c>
      <c r="J353" s="405">
        <v>129</v>
      </c>
      <c r="K353" s="405" t="s">
        <v>256</v>
      </c>
      <c r="L353" s="405">
        <v>1</v>
      </c>
      <c r="M353" s="476">
        <v>0.83</v>
      </c>
      <c r="N353" s="405" t="s">
        <v>258</v>
      </c>
      <c r="O353" s="405" t="s">
        <v>268</v>
      </c>
      <c r="P353" s="405" t="s">
        <v>1135</v>
      </c>
      <c r="Q353" s="405" t="s">
        <v>269</v>
      </c>
      <c r="S353" s="405">
        <v>1.3</v>
      </c>
      <c r="T353" s="405" t="s">
        <v>1155</v>
      </c>
      <c r="U353" s="405" t="s">
        <v>1138</v>
      </c>
      <c r="V353" s="405" t="s">
        <v>271</v>
      </c>
      <c r="W353" s="405">
        <v>0</v>
      </c>
      <c r="X353" s="477">
        <v>36495</v>
      </c>
      <c r="Z353" s="405">
        <v>0</v>
      </c>
    </row>
    <row r="354" spans="1:26" s="405" customFormat="1" x14ac:dyDescent="0.25">
      <c r="A354" s="405" t="s">
        <v>1134</v>
      </c>
      <c r="B354" s="405" t="s">
        <v>433</v>
      </c>
      <c r="C354" s="405" t="s">
        <v>1135</v>
      </c>
      <c r="D354" s="405" t="s">
        <v>1153</v>
      </c>
      <c r="E354" s="405" t="s">
        <v>352</v>
      </c>
      <c r="G354" s="405" t="s">
        <v>353</v>
      </c>
      <c r="H354" s="405">
        <v>341</v>
      </c>
      <c r="I354" s="405">
        <v>0</v>
      </c>
      <c r="J354" s="405">
        <v>129</v>
      </c>
      <c r="K354" s="405" t="s">
        <v>256</v>
      </c>
      <c r="L354" s="405">
        <v>1</v>
      </c>
      <c r="M354" s="476">
        <v>2.13</v>
      </c>
      <c r="N354" s="405" t="s">
        <v>258</v>
      </c>
      <c r="O354" s="405" t="s">
        <v>268</v>
      </c>
      <c r="P354" s="405" t="s">
        <v>1135</v>
      </c>
      <c r="Q354" s="405" t="s">
        <v>269</v>
      </c>
      <c r="T354" s="405" t="s">
        <v>354</v>
      </c>
      <c r="U354" s="405" t="s">
        <v>348</v>
      </c>
      <c r="V354" s="405" t="s">
        <v>271</v>
      </c>
      <c r="W354" s="405">
        <v>0</v>
      </c>
      <c r="X354" s="477">
        <v>38018</v>
      </c>
      <c r="Z354" s="405">
        <v>0</v>
      </c>
    </row>
    <row r="355" spans="1:26" s="405" customFormat="1" x14ac:dyDescent="0.25">
      <c r="A355" s="405" t="s">
        <v>1134</v>
      </c>
      <c r="B355" s="405" t="s">
        <v>433</v>
      </c>
      <c r="C355" s="405" t="s">
        <v>1135</v>
      </c>
      <c r="D355" s="405" t="s">
        <v>1153</v>
      </c>
      <c r="E355" s="405" t="s">
        <v>359</v>
      </c>
      <c r="F355" s="477">
        <v>2025884</v>
      </c>
      <c r="G355" s="405" t="s">
        <v>360</v>
      </c>
      <c r="H355" s="405">
        <v>380</v>
      </c>
      <c r="I355" s="405">
        <v>0</v>
      </c>
      <c r="J355" s="405">
        <v>129</v>
      </c>
      <c r="K355" s="405" t="s">
        <v>256</v>
      </c>
      <c r="L355" s="405">
        <v>1</v>
      </c>
      <c r="M355" s="405" t="s">
        <v>58</v>
      </c>
      <c r="N355" s="405" t="s">
        <v>258</v>
      </c>
      <c r="O355" s="405" t="s">
        <v>268</v>
      </c>
      <c r="P355" s="405" t="s">
        <v>1135</v>
      </c>
      <c r="Q355" s="405" t="s">
        <v>269</v>
      </c>
      <c r="R355" s="405" t="s">
        <v>1144</v>
      </c>
      <c r="S355" s="405">
        <v>1.3</v>
      </c>
      <c r="T355" s="405" t="s">
        <v>1145</v>
      </c>
      <c r="U355" s="405" t="s">
        <v>1138</v>
      </c>
      <c r="V355" s="405" t="s">
        <v>323</v>
      </c>
      <c r="W355" s="405">
        <v>0</v>
      </c>
      <c r="Z355" s="405">
        <v>0</v>
      </c>
    </row>
    <row r="356" spans="1:26" s="405" customFormat="1" x14ac:dyDescent="0.25">
      <c r="A356" s="405" t="s">
        <v>1134</v>
      </c>
      <c r="B356" s="405" t="s">
        <v>433</v>
      </c>
      <c r="C356" s="405" t="s">
        <v>1135</v>
      </c>
      <c r="D356" s="405" t="s">
        <v>1153</v>
      </c>
      <c r="F356" s="477">
        <v>2025949</v>
      </c>
      <c r="G356" s="405" t="s">
        <v>1146</v>
      </c>
      <c r="H356" s="405">
        <v>382</v>
      </c>
      <c r="I356" s="405">
        <v>0</v>
      </c>
      <c r="J356" s="405">
        <v>129</v>
      </c>
      <c r="K356" s="405" t="s">
        <v>256</v>
      </c>
      <c r="L356" s="405">
        <v>1</v>
      </c>
      <c r="M356" s="405" t="s">
        <v>58</v>
      </c>
      <c r="N356" s="405" t="s">
        <v>258</v>
      </c>
      <c r="O356" s="405" t="s">
        <v>268</v>
      </c>
      <c r="P356" s="405" t="s">
        <v>1135</v>
      </c>
      <c r="Q356" s="405" t="s">
        <v>269</v>
      </c>
      <c r="R356" s="405" t="s">
        <v>1147</v>
      </c>
      <c r="S356" s="405">
        <v>1.3</v>
      </c>
      <c r="T356" s="405" t="s">
        <v>1145</v>
      </c>
      <c r="U356" s="405" t="s">
        <v>1138</v>
      </c>
      <c r="V356" s="405" t="s">
        <v>323</v>
      </c>
      <c r="W356" s="405">
        <v>0</v>
      </c>
      <c r="Z356" s="405">
        <v>0</v>
      </c>
    </row>
    <row r="357" spans="1:26" s="405" customFormat="1" x14ac:dyDescent="0.25">
      <c r="A357" s="405" t="s">
        <v>1134</v>
      </c>
      <c r="B357" s="405" t="s">
        <v>433</v>
      </c>
      <c r="C357" s="405" t="s">
        <v>1135</v>
      </c>
      <c r="D357" s="405" t="s">
        <v>1153</v>
      </c>
      <c r="G357" s="405" t="s">
        <v>1148</v>
      </c>
      <c r="H357" s="405">
        <v>398</v>
      </c>
      <c r="I357" s="405">
        <v>0</v>
      </c>
      <c r="J357" s="405">
        <v>129</v>
      </c>
      <c r="K357" s="405" t="s">
        <v>256</v>
      </c>
      <c r="L357" s="405">
        <v>1</v>
      </c>
      <c r="M357" s="476">
        <v>0.34</v>
      </c>
      <c r="N357" s="405" t="s">
        <v>258</v>
      </c>
      <c r="O357" s="405" t="s">
        <v>268</v>
      </c>
      <c r="P357" s="405" t="s">
        <v>1135</v>
      </c>
      <c r="Q357" s="405" t="s">
        <v>269</v>
      </c>
      <c r="S357" s="405">
        <v>1.3</v>
      </c>
      <c r="T357" s="405" t="s">
        <v>1140</v>
      </c>
      <c r="U357" s="405" t="s">
        <v>1138</v>
      </c>
      <c r="V357" s="405" t="s">
        <v>323</v>
      </c>
      <c r="W357" s="405">
        <v>0</v>
      </c>
      <c r="X357" s="477">
        <v>36039</v>
      </c>
      <c r="Z357" s="405">
        <v>0</v>
      </c>
    </row>
    <row r="358" spans="1:26" s="405" customFormat="1" x14ac:dyDescent="0.25">
      <c r="A358" s="405" t="s">
        <v>1134</v>
      </c>
      <c r="B358" s="405" t="s">
        <v>433</v>
      </c>
      <c r="C358" s="405" t="s">
        <v>1135</v>
      </c>
      <c r="D358" s="405" t="s">
        <v>1153</v>
      </c>
      <c r="G358" s="405" t="s">
        <v>363</v>
      </c>
      <c r="H358" s="405">
        <v>399</v>
      </c>
      <c r="I358" s="405">
        <v>0</v>
      </c>
      <c r="J358" s="405">
        <v>129</v>
      </c>
      <c r="K358" s="405" t="s">
        <v>256</v>
      </c>
      <c r="L358" s="405">
        <v>1</v>
      </c>
      <c r="M358" s="476">
        <v>0.55600000000000005</v>
      </c>
      <c r="N358" s="405" t="s">
        <v>258</v>
      </c>
      <c r="O358" s="405" t="s">
        <v>268</v>
      </c>
      <c r="P358" s="405" t="s">
        <v>1135</v>
      </c>
      <c r="Q358" s="405" t="s">
        <v>269</v>
      </c>
      <c r="S358" s="405">
        <v>1.3</v>
      </c>
      <c r="T358" s="405" t="s">
        <v>1140</v>
      </c>
      <c r="U358" s="405" t="s">
        <v>1138</v>
      </c>
      <c r="V358" s="405" t="s">
        <v>323</v>
      </c>
      <c r="W358" s="405">
        <v>0</v>
      </c>
      <c r="Z358" s="405">
        <v>0</v>
      </c>
    </row>
    <row r="359" spans="1:26" s="405" customFormat="1" x14ac:dyDescent="0.25">
      <c r="A359" s="405" t="s">
        <v>1134</v>
      </c>
      <c r="B359" s="405" t="s">
        <v>433</v>
      </c>
      <c r="C359" s="405" t="s">
        <v>1135</v>
      </c>
      <c r="D359" s="405" t="s">
        <v>1153</v>
      </c>
      <c r="E359" s="405" t="s">
        <v>339</v>
      </c>
      <c r="G359" s="405" t="s">
        <v>340</v>
      </c>
      <c r="H359" s="405">
        <v>336</v>
      </c>
      <c r="I359" s="405">
        <v>0</v>
      </c>
      <c r="J359" s="405">
        <v>129</v>
      </c>
      <c r="K359" s="405" t="s">
        <v>256</v>
      </c>
      <c r="L359" s="405">
        <v>1</v>
      </c>
      <c r="M359" s="476">
        <v>2</v>
      </c>
      <c r="N359" s="405" t="s">
        <v>258</v>
      </c>
      <c r="O359" s="405" t="s">
        <v>268</v>
      </c>
      <c r="P359" s="405" t="s">
        <v>1135</v>
      </c>
      <c r="Q359" s="405" t="s">
        <v>269</v>
      </c>
      <c r="S359" s="405">
        <v>1.3</v>
      </c>
      <c r="U359" s="405" t="s">
        <v>1138</v>
      </c>
      <c r="V359" s="405" t="s">
        <v>271</v>
      </c>
      <c r="W359" s="405">
        <v>0</v>
      </c>
      <c r="X359" s="477">
        <v>36039</v>
      </c>
      <c r="Y359" s="477">
        <v>36495</v>
      </c>
      <c r="Z359" s="405">
        <v>0</v>
      </c>
    </row>
    <row r="360" spans="1:26" s="405" customFormat="1" x14ac:dyDescent="0.25">
      <c r="A360" s="405" t="s">
        <v>1134</v>
      </c>
      <c r="B360" s="405" t="s">
        <v>433</v>
      </c>
      <c r="C360" s="405" t="s">
        <v>1135</v>
      </c>
      <c r="D360" s="405" t="s">
        <v>1153</v>
      </c>
      <c r="E360" s="405" t="s">
        <v>345</v>
      </c>
      <c r="G360" s="405" t="s">
        <v>346</v>
      </c>
      <c r="H360" s="405">
        <v>339</v>
      </c>
      <c r="I360" s="405">
        <v>0</v>
      </c>
      <c r="J360" s="405">
        <v>129</v>
      </c>
      <c r="K360" s="405" t="s">
        <v>256</v>
      </c>
      <c r="L360" s="405">
        <v>1</v>
      </c>
      <c r="M360" s="476">
        <v>1.08</v>
      </c>
      <c r="N360" s="405" t="s">
        <v>258</v>
      </c>
      <c r="O360" s="405" t="s">
        <v>268</v>
      </c>
      <c r="P360" s="405" t="s">
        <v>1135</v>
      </c>
      <c r="Q360" s="405" t="s">
        <v>269</v>
      </c>
      <c r="R360" s="405" t="s">
        <v>1154</v>
      </c>
      <c r="S360" s="405">
        <v>1.3</v>
      </c>
      <c r="U360" s="405" t="s">
        <v>1138</v>
      </c>
      <c r="V360" s="405" t="s">
        <v>271</v>
      </c>
      <c r="W360" s="405">
        <v>0</v>
      </c>
      <c r="X360" s="477">
        <v>36039</v>
      </c>
      <c r="Y360" s="477">
        <v>36495</v>
      </c>
      <c r="Z360" s="405">
        <v>0</v>
      </c>
    </row>
    <row r="361" spans="1:26" s="405" customFormat="1" x14ac:dyDescent="0.25">
      <c r="A361" s="405" t="s">
        <v>1134</v>
      </c>
      <c r="B361" s="405" t="s">
        <v>433</v>
      </c>
      <c r="C361" s="405" t="s">
        <v>1135</v>
      </c>
      <c r="D361" s="405" t="s">
        <v>1153</v>
      </c>
      <c r="E361" s="405" t="s">
        <v>352</v>
      </c>
      <c r="G361" s="405" t="s">
        <v>353</v>
      </c>
      <c r="H361" s="405">
        <v>341</v>
      </c>
      <c r="I361" s="405">
        <v>0</v>
      </c>
      <c r="J361" s="405">
        <v>129</v>
      </c>
      <c r="K361" s="405" t="s">
        <v>256</v>
      </c>
      <c r="L361" s="405">
        <v>1</v>
      </c>
      <c r="M361" s="476">
        <v>0.83</v>
      </c>
      <c r="N361" s="405" t="s">
        <v>258</v>
      </c>
      <c r="O361" s="405" t="s">
        <v>268</v>
      </c>
      <c r="P361" s="405" t="s">
        <v>1135</v>
      </c>
      <c r="Q361" s="405" t="s">
        <v>269</v>
      </c>
      <c r="R361" s="405" t="s">
        <v>1155</v>
      </c>
      <c r="S361" s="405">
        <v>1.3</v>
      </c>
      <c r="U361" s="405" t="s">
        <v>1138</v>
      </c>
      <c r="V361" s="405" t="s">
        <v>271</v>
      </c>
      <c r="W361" s="405">
        <v>0</v>
      </c>
      <c r="X361" s="477">
        <v>36039</v>
      </c>
      <c r="Y361" s="477">
        <v>36495</v>
      </c>
      <c r="Z361" s="405">
        <v>0</v>
      </c>
    </row>
    <row r="362" spans="1:26" s="405" customFormat="1" x14ac:dyDescent="0.25">
      <c r="A362" s="405" t="s">
        <v>1134</v>
      </c>
      <c r="B362" s="405" t="s">
        <v>433</v>
      </c>
      <c r="C362" s="405" t="s">
        <v>1135</v>
      </c>
      <c r="D362" s="405" t="s">
        <v>1153</v>
      </c>
      <c r="E362" s="405">
        <v>7439921</v>
      </c>
      <c r="F362" s="405" t="s">
        <v>327</v>
      </c>
      <c r="G362" s="405" t="s">
        <v>328</v>
      </c>
      <c r="H362" s="405">
        <v>250</v>
      </c>
      <c r="I362" s="405">
        <v>0</v>
      </c>
      <c r="J362" s="405">
        <v>129</v>
      </c>
      <c r="K362" s="405" t="s">
        <v>256</v>
      </c>
      <c r="L362" s="405">
        <v>1</v>
      </c>
      <c r="M362" s="476">
        <v>1.25E-3</v>
      </c>
      <c r="N362" s="405" t="s">
        <v>258</v>
      </c>
      <c r="O362" s="405" t="s">
        <v>268</v>
      </c>
      <c r="P362" s="405" t="s">
        <v>1135</v>
      </c>
      <c r="Q362" s="405" t="s">
        <v>269</v>
      </c>
      <c r="S362" s="405">
        <v>1.3</v>
      </c>
      <c r="U362" s="405" t="s">
        <v>1150</v>
      </c>
      <c r="V362" s="405" t="s">
        <v>366</v>
      </c>
      <c r="W362" s="405">
        <v>0</v>
      </c>
      <c r="Y362" s="477">
        <v>36039</v>
      </c>
      <c r="Z362" s="405">
        <v>0</v>
      </c>
    </row>
    <row r="363" spans="1:26" s="405" customFormat="1" x14ac:dyDescent="0.25">
      <c r="A363" s="405" t="s">
        <v>1134</v>
      </c>
      <c r="B363" s="405" t="s">
        <v>433</v>
      </c>
      <c r="C363" s="405" t="s">
        <v>1135</v>
      </c>
      <c r="D363" s="405" t="s">
        <v>1153</v>
      </c>
      <c r="E363" s="405" t="s">
        <v>341</v>
      </c>
      <c r="G363" s="405" t="s">
        <v>342</v>
      </c>
      <c r="H363" s="405">
        <v>338</v>
      </c>
      <c r="I363" s="405">
        <v>0</v>
      </c>
      <c r="J363" s="405">
        <v>129</v>
      </c>
      <c r="K363" s="405" t="s">
        <v>256</v>
      </c>
      <c r="L363" s="405">
        <v>1</v>
      </c>
      <c r="M363" s="476">
        <v>1.08</v>
      </c>
      <c r="N363" s="405" t="s">
        <v>258</v>
      </c>
      <c r="O363" s="405" t="s">
        <v>268</v>
      </c>
      <c r="P363" s="405" t="s">
        <v>1135</v>
      </c>
      <c r="Q363" s="405" t="s">
        <v>269</v>
      </c>
      <c r="S363" s="405">
        <v>1.3</v>
      </c>
      <c r="U363" s="405" t="s">
        <v>1150</v>
      </c>
      <c r="V363" s="405" t="s">
        <v>271</v>
      </c>
      <c r="W363" s="405">
        <v>0</v>
      </c>
      <c r="Y363" s="477">
        <v>36039</v>
      </c>
      <c r="Z363" s="405">
        <v>0</v>
      </c>
    </row>
    <row r="364" spans="1:26" s="405" customFormat="1" x14ac:dyDescent="0.25">
      <c r="A364" s="405" t="s">
        <v>1134</v>
      </c>
      <c r="B364" s="405" t="s">
        <v>433</v>
      </c>
      <c r="C364" s="405" t="s">
        <v>1135</v>
      </c>
      <c r="D364" s="405" t="s">
        <v>1153</v>
      </c>
      <c r="G364" s="405" t="s">
        <v>369</v>
      </c>
      <c r="H364" s="405">
        <v>381</v>
      </c>
      <c r="I364" s="405">
        <v>0</v>
      </c>
      <c r="J364" s="405">
        <v>129</v>
      </c>
      <c r="K364" s="405" t="s">
        <v>256</v>
      </c>
      <c r="L364" s="405">
        <v>1</v>
      </c>
      <c r="M364" s="405" t="s">
        <v>58</v>
      </c>
      <c r="N364" s="405" t="s">
        <v>258</v>
      </c>
      <c r="O364" s="405" t="s">
        <v>268</v>
      </c>
      <c r="P364" s="405" t="s">
        <v>1135</v>
      </c>
      <c r="Q364" s="405" t="s">
        <v>269</v>
      </c>
      <c r="R364" s="405" t="s">
        <v>1151</v>
      </c>
      <c r="S364" s="405">
        <v>1.3</v>
      </c>
      <c r="T364" s="405" t="s">
        <v>1152</v>
      </c>
      <c r="U364" s="405" t="s">
        <v>1150</v>
      </c>
      <c r="V364" s="405" t="s">
        <v>323</v>
      </c>
      <c r="W364" s="405">
        <v>0</v>
      </c>
      <c r="Y364" s="477">
        <v>36039</v>
      </c>
      <c r="Z364" s="405">
        <v>0</v>
      </c>
    </row>
    <row r="365" spans="1:26" s="405" customFormat="1" x14ac:dyDescent="0.25">
      <c r="A365" s="405" t="s">
        <v>1134</v>
      </c>
      <c r="B365" s="405" t="s">
        <v>433</v>
      </c>
      <c r="C365" s="405" t="s">
        <v>1135</v>
      </c>
      <c r="D365" s="405" t="s">
        <v>1153</v>
      </c>
      <c r="E365" s="405" t="s">
        <v>364</v>
      </c>
      <c r="G365" s="405" t="s">
        <v>365</v>
      </c>
      <c r="H365" s="405">
        <v>417</v>
      </c>
      <c r="I365" s="405">
        <v>0</v>
      </c>
      <c r="J365" s="405">
        <v>129</v>
      </c>
      <c r="K365" s="405" t="s">
        <v>256</v>
      </c>
      <c r="L365" s="405">
        <v>1</v>
      </c>
      <c r="M365" s="476">
        <v>0.34</v>
      </c>
      <c r="N365" s="405" t="s">
        <v>258</v>
      </c>
      <c r="O365" s="405" t="s">
        <v>268</v>
      </c>
      <c r="P365" s="405" t="s">
        <v>1135</v>
      </c>
      <c r="Q365" s="405" t="s">
        <v>269</v>
      </c>
      <c r="S365" s="405">
        <v>1.3</v>
      </c>
      <c r="T365" s="405" t="s">
        <v>1140</v>
      </c>
      <c r="U365" s="405" t="s">
        <v>1150</v>
      </c>
      <c r="V365" s="405" t="s">
        <v>323</v>
      </c>
      <c r="W365" s="405">
        <v>0</v>
      </c>
      <c r="Y365" s="477">
        <v>36039</v>
      </c>
      <c r="Z365" s="405">
        <v>0</v>
      </c>
    </row>
    <row r="366" spans="1:26" s="405" customFormat="1" x14ac:dyDescent="0.25">
      <c r="A366" s="405" t="s">
        <v>1134</v>
      </c>
      <c r="B366" s="405" t="s">
        <v>251</v>
      </c>
      <c r="C366" s="405" t="s">
        <v>1135</v>
      </c>
      <c r="D366" s="405" t="s">
        <v>1156</v>
      </c>
      <c r="E366" s="405" t="s">
        <v>265</v>
      </c>
      <c r="F366" s="405" t="s">
        <v>266</v>
      </c>
      <c r="G366" s="405" t="s">
        <v>267</v>
      </c>
      <c r="H366" s="405">
        <v>137</v>
      </c>
      <c r="I366" s="405">
        <v>26</v>
      </c>
      <c r="J366" s="405">
        <v>144</v>
      </c>
      <c r="K366" s="405" t="s">
        <v>1157</v>
      </c>
      <c r="M366" s="476">
        <v>5</v>
      </c>
      <c r="N366" s="405" t="s">
        <v>258</v>
      </c>
      <c r="O366" s="405" t="s">
        <v>268</v>
      </c>
      <c r="P366" s="405" t="s">
        <v>1158</v>
      </c>
      <c r="Q366" s="405" t="s">
        <v>269</v>
      </c>
      <c r="S366" s="405">
        <v>1.3</v>
      </c>
      <c r="T366" s="405" t="s">
        <v>1159</v>
      </c>
      <c r="U366" s="405" t="s">
        <v>1138</v>
      </c>
      <c r="V366" s="405" t="s">
        <v>323</v>
      </c>
      <c r="W366" s="405">
        <v>0</v>
      </c>
      <c r="X366" s="477">
        <v>36039</v>
      </c>
      <c r="Z366" s="405">
        <v>0</v>
      </c>
    </row>
    <row r="367" spans="1:26" s="405" customFormat="1" x14ac:dyDescent="0.25">
      <c r="A367" s="405" t="s">
        <v>1134</v>
      </c>
      <c r="B367" s="405" t="s">
        <v>251</v>
      </c>
      <c r="C367" s="405" t="s">
        <v>1135</v>
      </c>
      <c r="D367" s="405" t="s">
        <v>1156</v>
      </c>
      <c r="E367" s="405" t="s">
        <v>287</v>
      </c>
      <c r="G367" s="405" t="s">
        <v>288</v>
      </c>
      <c r="H367" s="405">
        <v>303</v>
      </c>
      <c r="I367" s="405">
        <v>26</v>
      </c>
      <c r="J367" s="405">
        <v>144</v>
      </c>
      <c r="K367" s="405" t="s">
        <v>1157</v>
      </c>
      <c r="M367" s="476">
        <v>10</v>
      </c>
      <c r="N367" s="405" t="s">
        <v>258</v>
      </c>
      <c r="O367" s="405" t="s">
        <v>268</v>
      </c>
      <c r="P367" s="405" t="s">
        <v>1158</v>
      </c>
      <c r="Q367" s="405" t="s">
        <v>269</v>
      </c>
      <c r="S367" s="405">
        <v>1.3</v>
      </c>
      <c r="T367" s="405" t="s">
        <v>1160</v>
      </c>
      <c r="U367" s="405" t="s">
        <v>1138</v>
      </c>
      <c r="V367" s="405" t="s">
        <v>271</v>
      </c>
      <c r="W367" s="405">
        <v>0</v>
      </c>
      <c r="X367" s="477">
        <v>36039</v>
      </c>
      <c r="Z367" s="405">
        <v>0</v>
      </c>
    </row>
    <row r="368" spans="1:26" s="405" customFormat="1" x14ac:dyDescent="0.25">
      <c r="A368" s="405" t="s">
        <v>1134</v>
      </c>
      <c r="B368" s="405" t="s">
        <v>251</v>
      </c>
      <c r="C368" s="405" t="s">
        <v>1135</v>
      </c>
      <c r="D368" s="405" t="s">
        <v>1156</v>
      </c>
      <c r="E368" s="405" t="s">
        <v>337</v>
      </c>
      <c r="G368" s="405" t="s">
        <v>338</v>
      </c>
      <c r="H368" s="405">
        <v>330</v>
      </c>
      <c r="I368" s="405">
        <v>26</v>
      </c>
      <c r="J368" s="405">
        <v>144</v>
      </c>
      <c r="K368" s="405" t="s">
        <v>1157</v>
      </c>
      <c r="M368" s="476">
        <v>1.3</v>
      </c>
      <c r="N368" s="405" t="s">
        <v>258</v>
      </c>
      <c r="O368" s="405" t="s">
        <v>268</v>
      </c>
      <c r="P368" s="405" t="s">
        <v>1158</v>
      </c>
      <c r="Q368" s="405" t="s">
        <v>269</v>
      </c>
      <c r="S368" s="405">
        <v>1.3</v>
      </c>
      <c r="T368" s="405" t="s">
        <v>1142</v>
      </c>
      <c r="U368" s="405" t="s">
        <v>1138</v>
      </c>
      <c r="V368" s="405" t="s">
        <v>271</v>
      </c>
      <c r="W368" s="405">
        <v>0</v>
      </c>
      <c r="X368" s="477">
        <v>38018</v>
      </c>
      <c r="Z368" s="405">
        <v>0</v>
      </c>
    </row>
    <row r="369" spans="1:26" s="405" customFormat="1" x14ac:dyDescent="0.25">
      <c r="A369" s="405" t="s">
        <v>1134</v>
      </c>
      <c r="B369" s="405" t="s">
        <v>251</v>
      </c>
      <c r="C369" s="405" t="s">
        <v>1135</v>
      </c>
      <c r="D369" s="405" t="s">
        <v>1156</v>
      </c>
      <c r="E369" s="405" t="s">
        <v>289</v>
      </c>
      <c r="G369" s="405" t="s">
        <v>290</v>
      </c>
      <c r="H369" s="405">
        <v>334</v>
      </c>
      <c r="I369" s="405">
        <v>26</v>
      </c>
      <c r="J369" s="405">
        <v>144</v>
      </c>
      <c r="K369" s="405" t="s">
        <v>1157</v>
      </c>
      <c r="M369" s="476">
        <v>2</v>
      </c>
      <c r="N369" s="405" t="s">
        <v>258</v>
      </c>
      <c r="O369" s="405" t="s">
        <v>268</v>
      </c>
      <c r="P369" s="405" t="s">
        <v>1158</v>
      </c>
      <c r="Q369" s="405" t="s">
        <v>269</v>
      </c>
      <c r="S369" s="405">
        <v>1.3</v>
      </c>
      <c r="T369" s="405" t="s">
        <v>1161</v>
      </c>
      <c r="U369" s="405" t="s">
        <v>1138</v>
      </c>
      <c r="V369" s="405" t="s">
        <v>323</v>
      </c>
      <c r="W369" s="405">
        <v>0</v>
      </c>
      <c r="X369" s="477">
        <v>36039</v>
      </c>
      <c r="Z369" s="405">
        <v>0</v>
      </c>
    </row>
    <row r="370" spans="1:26" s="405" customFormat="1" x14ac:dyDescent="0.25">
      <c r="A370" s="405" t="s">
        <v>1134</v>
      </c>
      <c r="B370" s="405" t="s">
        <v>251</v>
      </c>
      <c r="C370" s="405" t="s">
        <v>1135</v>
      </c>
      <c r="D370" s="405" t="s">
        <v>1156</v>
      </c>
      <c r="E370" s="405" t="s">
        <v>341</v>
      </c>
      <c r="G370" s="405" t="s">
        <v>342</v>
      </c>
      <c r="H370" s="405">
        <v>338</v>
      </c>
      <c r="I370" s="405">
        <v>26</v>
      </c>
      <c r="J370" s="405">
        <v>144</v>
      </c>
      <c r="K370" s="405" t="s">
        <v>1157</v>
      </c>
      <c r="M370" s="476">
        <v>1</v>
      </c>
      <c r="N370" s="405" t="s">
        <v>258</v>
      </c>
      <c r="O370" s="405" t="s">
        <v>268</v>
      </c>
      <c r="P370" s="405" t="s">
        <v>1158</v>
      </c>
      <c r="Q370" s="405" t="s">
        <v>269</v>
      </c>
      <c r="S370" s="405">
        <v>1.3</v>
      </c>
      <c r="T370" s="405" t="s">
        <v>1162</v>
      </c>
      <c r="U370" s="405" t="s">
        <v>1138</v>
      </c>
      <c r="V370" s="405" t="s">
        <v>366</v>
      </c>
      <c r="W370" s="405">
        <v>0</v>
      </c>
      <c r="X370" s="477">
        <v>38018</v>
      </c>
      <c r="Z370" s="405">
        <v>0</v>
      </c>
    </row>
    <row r="371" spans="1:26" s="405" customFormat="1" x14ac:dyDescent="0.25">
      <c r="A371" s="405" t="s">
        <v>1134</v>
      </c>
      <c r="B371" s="405" t="s">
        <v>251</v>
      </c>
      <c r="C371" s="405" t="s">
        <v>1135</v>
      </c>
      <c r="D371" s="405" t="s">
        <v>1156</v>
      </c>
      <c r="E371" s="405" t="s">
        <v>345</v>
      </c>
      <c r="G371" s="405" t="s">
        <v>346</v>
      </c>
      <c r="H371" s="405">
        <v>339</v>
      </c>
      <c r="I371" s="405">
        <v>26</v>
      </c>
      <c r="J371" s="405">
        <v>144</v>
      </c>
      <c r="K371" s="405" t="s">
        <v>1157</v>
      </c>
      <c r="M371" s="476">
        <v>2.2999999999999998</v>
      </c>
      <c r="N371" s="405" t="s">
        <v>258</v>
      </c>
      <c r="O371" s="405" t="s">
        <v>268</v>
      </c>
      <c r="P371" s="405" t="s">
        <v>1158</v>
      </c>
      <c r="Q371" s="405" t="s">
        <v>269</v>
      </c>
      <c r="T371" s="405" t="s">
        <v>347</v>
      </c>
      <c r="U371" s="405" t="s">
        <v>348</v>
      </c>
      <c r="V371" s="405" t="s">
        <v>366</v>
      </c>
      <c r="W371" s="405">
        <v>0</v>
      </c>
      <c r="X371" s="477">
        <v>38018</v>
      </c>
      <c r="Z371" s="405">
        <v>0</v>
      </c>
    </row>
    <row r="372" spans="1:26" s="405" customFormat="1" x14ac:dyDescent="0.25">
      <c r="A372" s="405" t="s">
        <v>1134</v>
      </c>
      <c r="B372" s="405" t="s">
        <v>251</v>
      </c>
      <c r="C372" s="405" t="s">
        <v>1135</v>
      </c>
      <c r="D372" s="405" t="s">
        <v>1156</v>
      </c>
      <c r="E372" s="405" t="s">
        <v>349</v>
      </c>
      <c r="G372" s="405" t="s">
        <v>350</v>
      </c>
      <c r="H372" s="405">
        <v>340</v>
      </c>
      <c r="I372" s="405">
        <v>26</v>
      </c>
      <c r="J372" s="405">
        <v>144</v>
      </c>
      <c r="K372" s="405" t="s">
        <v>1157</v>
      </c>
      <c r="M372" s="476">
        <v>0.25</v>
      </c>
      <c r="N372" s="405" t="s">
        <v>258</v>
      </c>
      <c r="O372" s="405" t="s">
        <v>268</v>
      </c>
      <c r="P372" s="405" t="s">
        <v>1158</v>
      </c>
      <c r="Q372" s="405" t="s">
        <v>269</v>
      </c>
      <c r="S372" s="405">
        <v>1.3</v>
      </c>
      <c r="T372" s="405" t="s">
        <v>1163</v>
      </c>
      <c r="U372" s="405" t="s">
        <v>1138</v>
      </c>
      <c r="V372" s="405" t="s">
        <v>366</v>
      </c>
      <c r="W372" s="405">
        <v>0</v>
      </c>
      <c r="X372" s="477">
        <v>38018</v>
      </c>
      <c r="Z372" s="405">
        <v>0</v>
      </c>
    </row>
    <row r="373" spans="1:26" s="405" customFormat="1" x14ac:dyDescent="0.25">
      <c r="A373" s="405" t="s">
        <v>1134</v>
      </c>
      <c r="B373" s="405" t="s">
        <v>251</v>
      </c>
      <c r="C373" s="405" t="s">
        <v>1135</v>
      </c>
      <c r="D373" s="405" t="s">
        <v>1156</v>
      </c>
      <c r="E373" s="405" t="s">
        <v>352</v>
      </c>
      <c r="G373" s="405" t="s">
        <v>353</v>
      </c>
      <c r="H373" s="405">
        <v>341</v>
      </c>
      <c r="I373" s="405">
        <v>26</v>
      </c>
      <c r="J373" s="405">
        <v>144</v>
      </c>
      <c r="K373" s="405" t="s">
        <v>1157</v>
      </c>
      <c r="M373" s="476">
        <v>1.55</v>
      </c>
      <c r="N373" s="405" t="s">
        <v>258</v>
      </c>
      <c r="O373" s="405" t="s">
        <v>268</v>
      </c>
      <c r="P373" s="405" t="s">
        <v>1158</v>
      </c>
      <c r="Q373" s="405" t="s">
        <v>269</v>
      </c>
      <c r="T373" s="405" t="s">
        <v>354</v>
      </c>
      <c r="U373" s="405" t="s">
        <v>348</v>
      </c>
      <c r="V373" s="405" t="s">
        <v>366</v>
      </c>
      <c r="W373" s="405">
        <v>0</v>
      </c>
      <c r="X373" s="477">
        <v>38018</v>
      </c>
      <c r="Z373" s="405">
        <v>0</v>
      </c>
    </row>
    <row r="374" spans="1:26" s="405" customFormat="1" x14ac:dyDescent="0.25">
      <c r="A374" s="405" t="s">
        <v>1134</v>
      </c>
      <c r="B374" s="405" t="s">
        <v>251</v>
      </c>
      <c r="C374" s="405" t="s">
        <v>1135</v>
      </c>
      <c r="D374" s="405" t="s">
        <v>1156</v>
      </c>
      <c r="E374" s="405" t="s">
        <v>359</v>
      </c>
      <c r="F374" s="477">
        <v>2025884</v>
      </c>
      <c r="G374" s="405" t="s">
        <v>360</v>
      </c>
      <c r="H374" s="405">
        <v>380</v>
      </c>
      <c r="I374" s="405">
        <v>26</v>
      </c>
      <c r="J374" s="405">
        <v>144</v>
      </c>
      <c r="K374" s="405" t="s">
        <v>1157</v>
      </c>
      <c r="M374" s="405" t="s">
        <v>58</v>
      </c>
      <c r="N374" s="405" t="s">
        <v>258</v>
      </c>
      <c r="O374" s="405" t="s">
        <v>268</v>
      </c>
      <c r="P374" s="405" t="s">
        <v>1158</v>
      </c>
      <c r="Q374" s="405" t="s">
        <v>269</v>
      </c>
      <c r="R374" s="405" t="s">
        <v>1144</v>
      </c>
      <c r="S374" s="405">
        <v>1.3</v>
      </c>
      <c r="T374" s="405" t="s">
        <v>1145</v>
      </c>
      <c r="U374" s="405" t="s">
        <v>1138</v>
      </c>
      <c r="V374" s="405" t="s">
        <v>323</v>
      </c>
      <c r="W374" s="405">
        <v>0</v>
      </c>
      <c r="X374" s="477">
        <v>36039</v>
      </c>
      <c r="Z374" s="405">
        <v>0</v>
      </c>
    </row>
    <row r="375" spans="1:26" s="405" customFormat="1" x14ac:dyDescent="0.25">
      <c r="A375" s="405" t="s">
        <v>1134</v>
      </c>
      <c r="B375" s="405" t="s">
        <v>251</v>
      </c>
      <c r="C375" s="405" t="s">
        <v>1135</v>
      </c>
      <c r="D375" s="405" t="s">
        <v>1156</v>
      </c>
      <c r="F375" s="477">
        <v>2025949</v>
      </c>
      <c r="G375" s="405" t="s">
        <v>1146</v>
      </c>
      <c r="H375" s="405">
        <v>382</v>
      </c>
      <c r="I375" s="405">
        <v>26</v>
      </c>
      <c r="J375" s="405">
        <v>144</v>
      </c>
      <c r="K375" s="405" t="s">
        <v>1157</v>
      </c>
      <c r="M375" s="405" t="s">
        <v>58</v>
      </c>
      <c r="N375" s="405" t="s">
        <v>258</v>
      </c>
      <c r="O375" s="405" t="s">
        <v>268</v>
      </c>
      <c r="P375" s="405" t="s">
        <v>1158</v>
      </c>
      <c r="Q375" s="405" t="s">
        <v>269</v>
      </c>
      <c r="R375" s="405" t="s">
        <v>1164</v>
      </c>
      <c r="S375" s="405">
        <v>1.3</v>
      </c>
      <c r="T375" s="405" t="s">
        <v>1145</v>
      </c>
      <c r="U375" s="405" t="s">
        <v>1138</v>
      </c>
      <c r="V375" s="405" t="s">
        <v>323</v>
      </c>
      <c r="W375" s="405">
        <v>0</v>
      </c>
      <c r="X375" s="477">
        <v>36039</v>
      </c>
      <c r="Z375" s="405">
        <v>0</v>
      </c>
    </row>
    <row r="376" spans="1:26" s="405" customFormat="1" x14ac:dyDescent="0.25">
      <c r="A376" s="405" t="s">
        <v>1134</v>
      </c>
      <c r="B376" s="405" t="s">
        <v>377</v>
      </c>
      <c r="C376" s="405" t="s">
        <v>1135</v>
      </c>
      <c r="D376" s="405" t="s">
        <v>1156</v>
      </c>
      <c r="E376" s="405" t="s">
        <v>265</v>
      </c>
      <c r="F376" s="405" t="s">
        <v>266</v>
      </c>
      <c r="G376" s="405" t="s">
        <v>267</v>
      </c>
      <c r="H376" s="405">
        <v>137</v>
      </c>
      <c r="I376" s="405">
        <v>26</v>
      </c>
      <c r="J376" s="405">
        <v>144</v>
      </c>
      <c r="K376" s="405" t="s">
        <v>1157</v>
      </c>
      <c r="M376" s="476">
        <v>5</v>
      </c>
      <c r="N376" s="405" t="s">
        <v>258</v>
      </c>
      <c r="O376" s="405" t="s">
        <v>268</v>
      </c>
      <c r="P376" s="405" t="s">
        <v>1158</v>
      </c>
      <c r="Q376" s="405" t="s">
        <v>269</v>
      </c>
      <c r="S376" s="405">
        <v>1.3</v>
      </c>
      <c r="T376" s="405" t="s">
        <v>1159</v>
      </c>
      <c r="U376" s="405" t="s">
        <v>1138</v>
      </c>
      <c r="V376" s="405" t="s">
        <v>323</v>
      </c>
      <c r="W376" s="405">
        <v>0</v>
      </c>
      <c r="X376" s="477">
        <v>36039</v>
      </c>
      <c r="Z376" s="405">
        <v>0</v>
      </c>
    </row>
    <row r="377" spans="1:26" s="405" customFormat="1" x14ac:dyDescent="0.25">
      <c r="A377" s="405" t="s">
        <v>1134</v>
      </c>
      <c r="B377" s="405" t="s">
        <v>377</v>
      </c>
      <c r="C377" s="405" t="s">
        <v>1135</v>
      </c>
      <c r="D377" s="405" t="s">
        <v>1156</v>
      </c>
      <c r="E377" s="405" t="s">
        <v>287</v>
      </c>
      <c r="G377" s="405" t="s">
        <v>288</v>
      </c>
      <c r="H377" s="405">
        <v>303</v>
      </c>
      <c r="I377" s="405">
        <v>26</v>
      </c>
      <c r="J377" s="405">
        <v>144</v>
      </c>
      <c r="K377" s="405" t="s">
        <v>1157</v>
      </c>
      <c r="M377" s="476">
        <v>10</v>
      </c>
      <c r="N377" s="405" t="s">
        <v>258</v>
      </c>
      <c r="O377" s="405" t="s">
        <v>268</v>
      </c>
      <c r="P377" s="405" t="s">
        <v>1158</v>
      </c>
      <c r="Q377" s="405" t="s">
        <v>269</v>
      </c>
      <c r="S377" s="405">
        <v>1.3</v>
      </c>
      <c r="T377" s="405" t="s">
        <v>1160</v>
      </c>
      <c r="U377" s="405" t="s">
        <v>1138</v>
      </c>
      <c r="V377" s="405" t="s">
        <v>271</v>
      </c>
      <c r="W377" s="405">
        <v>0</v>
      </c>
      <c r="X377" s="477">
        <v>36039</v>
      </c>
      <c r="Z377" s="405">
        <v>0</v>
      </c>
    </row>
    <row r="378" spans="1:26" s="405" customFormat="1" x14ac:dyDescent="0.25">
      <c r="A378" s="405" t="s">
        <v>1134</v>
      </c>
      <c r="B378" s="405" t="s">
        <v>377</v>
      </c>
      <c r="C378" s="405" t="s">
        <v>1135</v>
      </c>
      <c r="D378" s="405" t="s">
        <v>1156</v>
      </c>
      <c r="E378" s="405" t="s">
        <v>359</v>
      </c>
      <c r="F378" s="477">
        <v>2025884</v>
      </c>
      <c r="G378" s="405" t="s">
        <v>360</v>
      </c>
      <c r="H378" s="405">
        <v>380</v>
      </c>
      <c r="I378" s="405">
        <v>26</v>
      </c>
      <c r="J378" s="405">
        <v>144</v>
      </c>
      <c r="K378" s="405" t="s">
        <v>1157</v>
      </c>
      <c r="M378" s="405" t="s">
        <v>58</v>
      </c>
      <c r="N378" s="405" t="s">
        <v>258</v>
      </c>
      <c r="O378" s="405" t="s">
        <v>268</v>
      </c>
      <c r="P378" s="405" t="s">
        <v>1158</v>
      </c>
      <c r="Q378" s="405" t="s">
        <v>269</v>
      </c>
      <c r="R378" s="405" t="s">
        <v>1144</v>
      </c>
      <c r="S378" s="405">
        <v>1.3</v>
      </c>
      <c r="T378" s="405" t="s">
        <v>1145</v>
      </c>
      <c r="U378" s="405" t="s">
        <v>1138</v>
      </c>
      <c r="V378" s="405" t="s">
        <v>323</v>
      </c>
      <c r="W378" s="405">
        <v>0</v>
      </c>
      <c r="X378" s="477">
        <v>36039</v>
      </c>
      <c r="Z378" s="405">
        <v>0</v>
      </c>
    </row>
    <row r="379" spans="1:26" s="405" customFormat="1" x14ac:dyDescent="0.25">
      <c r="A379" s="405" t="s">
        <v>1134</v>
      </c>
      <c r="B379" s="405" t="s">
        <v>377</v>
      </c>
      <c r="C379" s="405" t="s">
        <v>1135</v>
      </c>
      <c r="D379" s="405" t="s">
        <v>1156</v>
      </c>
      <c r="F379" s="477">
        <v>2025949</v>
      </c>
      <c r="G379" s="405" t="s">
        <v>1146</v>
      </c>
      <c r="H379" s="405">
        <v>382</v>
      </c>
      <c r="I379" s="405">
        <v>26</v>
      </c>
      <c r="J379" s="405">
        <v>144</v>
      </c>
      <c r="K379" s="405" t="s">
        <v>1157</v>
      </c>
      <c r="M379" s="405" t="s">
        <v>58</v>
      </c>
      <c r="N379" s="405" t="s">
        <v>258</v>
      </c>
      <c r="O379" s="405" t="s">
        <v>268</v>
      </c>
      <c r="P379" s="405" t="s">
        <v>1158</v>
      </c>
      <c r="Q379" s="405" t="s">
        <v>269</v>
      </c>
      <c r="R379" s="405" t="s">
        <v>1164</v>
      </c>
      <c r="S379" s="405">
        <v>1.3</v>
      </c>
      <c r="T379" s="405" t="s">
        <v>1145</v>
      </c>
      <c r="U379" s="405" t="s">
        <v>1138</v>
      </c>
      <c r="V379" s="405" t="s">
        <v>323</v>
      </c>
      <c r="W379" s="405">
        <v>0</v>
      </c>
      <c r="X379" s="477">
        <v>36039</v>
      </c>
      <c r="Z379" s="405">
        <v>0</v>
      </c>
    </row>
    <row r="380" spans="1:26" s="405" customFormat="1" x14ac:dyDescent="0.25">
      <c r="A380" s="405" t="s">
        <v>1134</v>
      </c>
      <c r="B380" s="405" t="s">
        <v>433</v>
      </c>
      <c r="C380" s="405" t="s">
        <v>1135</v>
      </c>
      <c r="D380" s="405" t="s">
        <v>1156</v>
      </c>
      <c r="E380" s="405" t="s">
        <v>265</v>
      </c>
      <c r="F380" s="405" t="s">
        <v>266</v>
      </c>
      <c r="G380" s="405" t="s">
        <v>267</v>
      </c>
      <c r="H380" s="405">
        <v>137</v>
      </c>
      <c r="I380" s="405">
        <v>26</v>
      </c>
      <c r="J380" s="405">
        <v>144</v>
      </c>
      <c r="K380" s="405" t="s">
        <v>1157</v>
      </c>
      <c r="M380" s="476">
        <v>5</v>
      </c>
      <c r="N380" s="405" t="s">
        <v>258</v>
      </c>
      <c r="O380" s="405" t="s">
        <v>268</v>
      </c>
      <c r="P380" s="405" t="s">
        <v>1158</v>
      </c>
      <c r="Q380" s="405" t="s">
        <v>269</v>
      </c>
      <c r="S380" s="405">
        <v>1.3</v>
      </c>
      <c r="T380" s="405" t="s">
        <v>1159</v>
      </c>
      <c r="U380" s="405" t="s">
        <v>1138</v>
      </c>
      <c r="V380" s="405" t="s">
        <v>323</v>
      </c>
      <c r="W380" s="405">
        <v>0</v>
      </c>
      <c r="X380" s="477">
        <v>36039</v>
      </c>
      <c r="Z380" s="405">
        <v>0</v>
      </c>
    </row>
    <row r="381" spans="1:26" s="405" customFormat="1" x14ac:dyDescent="0.25">
      <c r="A381" s="405" t="s">
        <v>1134</v>
      </c>
      <c r="B381" s="405" t="s">
        <v>433</v>
      </c>
      <c r="C381" s="405" t="s">
        <v>1135</v>
      </c>
      <c r="D381" s="405" t="s">
        <v>1156</v>
      </c>
      <c r="E381" s="405" t="s">
        <v>287</v>
      </c>
      <c r="G381" s="405" t="s">
        <v>288</v>
      </c>
      <c r="H381" s="405">
        <v>303</v>
      </c>
      <c r="I381" s="405">
        <v>26</v>
      </c>
      <c r="J381" s="405">
        <v>144</v>
      </c>
      <c r="K381" s="405" t="s">
        <v>1157</v>
      </c>
      <c r="M381" s="476">
        <v>10</v>
      </c>
      <c r="N381" s="405" t="s">
        <v>258</v>
      </c>
      <c r="O381" s="405" t="s">
        <v>268</v>
      </c>
      <c r="P381" s="405" t="s">
        <v>1158</v>
      </c>
      <c r="Q381" s="405" t="s">
        <v>269</v>
      </c>
      <c r="S381" s="405">
        <v>1.3</v>
      </c>
      <c r="T381" s="405" t="s">
        <v>1160</v>
      </c>
      <c r="U381" s="405" t="s">
        <v>1138</v>
      </c>
      <c r="V381" s="405" t="s">
        <v>271</v>
      </c>
      <c r="W381" s="405">
        <v>0</v>
      </c>
      <c r="X381" s="477">
        <v>36039</v>
      </c>
      <c r="Z381" s="405">
        <v>0</v>
      </c>
    </row>
    <row r="382" spans="1:26" s="405" customFormat="1" x14ac:dyDescent="0.25">
      <c r="A382" s="405" t="s">
        <v>1134</v>
      </c>
      <c r="B382" s="405" t="s">
        <v>433</v>
      </c>
      <c r="C382" s="405" t="s">
        <v>1135</v>
      </c>
      <c r="D382" s="405" t="s">
        <v>1156</v>
      </c>
      <c r="E382" s="405" t="s">
        <v>337</v>
      </c>
      <c r="G382" s="405" t="s">
        <v>338</v>
      </c>
      <c r="H382" s="405">
        <v>330</v>
      </c>
      <c r="I382" s="405">
        <v>26</v>
      </c>
      <c r="J382" s="405">
        <v>144</v>
      </c>
      <c r="K382" s="405" t="s">
        <v>1157</v>
      </c>
      <c r="M382" s="476">
        <v>1.3</v>
      </c>
      <c r="N382" s="405" t="s">
        <v>258</v>
      </c>
      <c r="O382" s="405" t="s">
        <v>268</v>
      </c>
      <c r="P382" s="405" t="s">
        <v>1158</v>
      </c>
      <c r="Q382" s="405" t="s">
        <v>269</v>
      </c>
      <c r="S382" s="405">
        <v>1.3</v>
      </c>
      <c r="T382" s="405" t="s">
        <v>1142</v>
      </c>
      <c r="U382" s="405" t="s">
        <v>1138</v>
      </c>
      <c r="V382" s="405" t="s">
        <v>271</v>
      </c>
      <c r="W382" s="405">
        <v>0</v>
      </c>
      <c r="X382" s="477">
        <v>38018</v>
      </c>
      <c r="Z382" s="405">
        <v>0</v>
      </c>
    </row>
    <row r="383" spans="1:26" s="405" customFormat="1" x14ac:dyDescent="0.25">
      <c r="A383" s="405" t="s">
        <v>1134</v>
      </c>
      <c r="B383" s="405" t="s">
        <v>433</v>
      </c>
      <c r="C383" s="405" t="s">
        <v>1135</v>
      </c>
      <c r="D383" s="405" t="s">
        <v>1156</v>
      </c>
      <c r="E383" s="405" t="s">
        <v>289</v>
      </c>
      <c r="G383" s="405" t="s">
        <v>290</v>
      </c>
      <c r="H383" s="405">
        <v>334</v>
      </c>
      <c r="I383" s="405">
        <v>26</v>
      </c>
      <c r="J383" s="405">
        <v>144</v>
      </c>
      <c r="K383" s="405" t="s">
        <v>1157</v>
      </c>
      <c r="M383" s="476">
        <v>2</v>
      </c>
      <c r="N383" s="405" t="s">
        <v>258</v>
      </c>
      <c r="O383" s="405" t="s">
        <v>268</v>
      </c>
      <c r="P383" s="405" t="s">
        <v>1158</v>
      </c>
      <c r="Q383" s="405" t="s">
        <v>269</v>
      </c>
      <c r="S383" s="405">
        <v>1.3</v>
      </c>
      <c r="T383" s="405" t="s">
        <v>1161</v>
      </c>
      <c r="U383" s="405" t="s">
        <v>1138</v>
      </c>
      <c r="V383" s="405" t="s">
        <v>323</v>
      </c>
      <c r="W383" s="405">
        <v>0</v>
      </c>
      <c r="X383" s="477">
        <v>36039</v>
      </c>
      <c r="Z383" s="405">
        <v>0</v>
      </c>
    </row>
    <row r="384" spans="1:26" s="405" customFormat="1" x14ac:dyDescent="0.25">
      <c r="A384" s="405" t="s">
        <v>1134</v>
      </c>
      <c r="B384" s="405" t="s">
        <v>433</v>
      </c>
      <c r="C384" s="405" t="s">
        <v>1135</v>
      </c>
      <c r="D384" s="405" t="s">
        <v>1156</v>
      </c>
      <c r="E384" s="405" t="s">
        <v>341</v>
      </c>
      <c r="G384" s="405" t="s">
        <v>342</v>
      </c>
      <c r="H384" s="405">
        <v>338</v>
      </c>
      <c r="I384" s="405">
        <v>26</v>
      </c>
      <c r="J384" s="405">
        <v>144</v>
      </c>
      <c r="K384" s="405" t="s">
        <v>1157</v>
      </c>
      <c r="M384" s="476">
        <v>1.08</v>
      </c>
      <c r="N384" s="405" t="s">
        <v>258</v>
      </c>
      <c r="O384" s="405" t="s">
        <v>268</v>
      </c>
      <c r="P384" s="405" t="s">
        <v>1135</v>
      </c>
      <c r="Q384" s="405" t="s">
        <v>269</v>
      </c>
      <c r="S384" s="405">
        <v>1.3</v>
      </c>
      <c r="T384" s="405" t="s">
        <v>1165</v>
      </c>
      <c r="U384" s="405" t="s">
        <v>1138</v>
      </c>
      <c r="V384" s="405" t="s">
        <v>271</v>
      </c>
      <c r="W384" s="405">
        <v>0</v>
      </c>
      <c r="X384" s="477">
        <v>38018</v>
      </c>
      <c r="Z384" s="405">
        <v>0</v>
      </c>
    </row>
    <row r="385" spans="1:26" s="405" customFormat="1" x14ac:dyDescent="0.25">
      <c r="A385" s="405" t="s">
        <v>1134</v>
      </c>
      <c r="B385" s="405" t="s">
        <v>433</v>
      </c>
      <c r="C385" s="405" t="s">
        <v>1135</v>
      </c>
      <c r="D385" s="405" t="s">
        <v>1156</v>
      </c>
      <c r="E385" s="405" t="s">
        <v>345</v>
      </c>
      <c r="G385" s="405" t="s">
        <v>346</v>
      </c>
      <c r="H385" s="405">
        <v>339</v>
      </c>
      <c r="I385" s="405">
        <v>26</v>
      </c>
      <c r="J385" s="405">
        <v>144</v>
      </c>
      <c r="K385" s="405" t="s">
        <v>1157</v>
      </c>
      <c r="M385" s="476">
        <v>2.38</v>
      </c>
      <c r="N385" s="405" t="s">
        <v>258</v>
      </c>
      <c r="O385" s="405" t="s">
        <v>268</v>
      </c>
      <c r="P385" s="405" t="s">
        <v>1135</v>
      </c>
      <c r="Q385" s="405" t="s">
        <v>269</v>
      </c>
      <c r="T385" s="405" t="s">
        <v>347</v>
      </c>
      <c r="U385" s="405" t="s">
        <v>348</v>
      </c>
      <c r="V385" s="405" t="s">
        <v>271</v>
      </c>
      <c r="W385" s="405">
        <v>0</v>
      </c>
      <c r="X385" s="477">
        <v>38018</v>
      </c>
      <c r="Z385" s="405">
        <v>0</v>
      </c>
    </row>
    <row r="386" spans="1:26" s="405" customFormat="1" x14ac:dyDescent="0.25">
      <c r="A386" s="405" t="s">
        <v>1134</v>
      </c>
      <c r="B386" s="405" t="s">
        <v>433</v>
      </c>
      <c r="C386" s="405" t="s">
        <v>1135</v>
      </c>
      <c r="D386" s="405" t="s">
        <v>1156</v>
      </c>
      <c r="E386" s="405" t="s">
        <v>349</v>
      </c>
      <c r="G386" s="405" t="s">
        <v>350</v>
      </c>
      <c r="H386" s="405">
        <v>340</v>
      </c>
      <c r="I386" s="405">
        <v>26</v>
      </c>
      <c r="J386" s="405">
        <v>144</v>
      </c>
      <c r="K386" s="405" t="s">
        <v>1157</v>
      </c>
      <c r="M386" s="476">
        <v>0.83</v>
      </c>
      <c r="N386" s="405" t="s">
        <v>258</v>
      </c>
      <c r="O386" s="405" t="s">
        <v>268</v>
      </c>
      <c r="P386" s="405" t="s">
        <v>1135</v>
      </c>
      <c r="Q386" s="405" t="s">
        <v>269</v>
      </c>
      <c r="S386" s="405">
        <v>1.3</v>
      </c>
      <c r="T386" s="405" t="s">
        <v>1166</v>
      </c>
      <c r="U386" s="405" t="s">
        <v>1138</v>
      </c>
      <c r="V386" s="405" t="s">
        <v>271</v>
      </c>
      <c r="W386" s="405">
        <v>0</v>
      </c>
      <c r="X386" s="477">
        <v>38018</v>
      </c>
      <c r="Z386" s="405">
        <v>0</v>
      </c>
    </row>
    <row r="387" spans="1:26" s="405" customFormat="1" x14ac:dyDescent="0.25">
      <c r="A387" s="405" t="s">
        <v>1134</v>
      </c>
      <c r="B387" s="405" t="s">
        <v>433</v>
      </c>
      <c r="C387" s="405" t="s">
        <v>1135</v>
      </c>
      <c r="D387" s="405" t="s">
        <v>1156</v>
      </c>
      <c r="E387" s="405" t="s">
        <v>352</v>
      </c>
      <c r="G387" s="405" t="s">
        <v>353</v>
      </c>
      <c r="H387" s="405">
        <v>341</v>
      </c>
      <c r="I387" s="405">
        <v>26</v>
      </c>
      <c r="J387" s="405">
        <v>144</v>
      </c>
      <c r="K387" s="405" t="s">
        <v>1157</v>
      </c>
      <c r="M387" s="476">
        <v>2.13</v>
      </c>
      <c r="N387" s="405" t="s">
        <v>258</v>
      </c>
      <c r="O387" s="405" t="s">
        <v>268</v>
      </c>
      <c r="P387" s="405" t="s">
        <v>1135</v>
      </c>
      <c r="Q387" s="405" t="s">
        <v>269</v>
      </c>
      <c r="T387" s="405" t="s">
        <v>354</v>
      </c>
      <c r="U387" s="405" t="s">
        <v>348</v>
      </c>
      <c r="V387" s="405" t="s">
        <v>271</v>
      </c>
      <c r="W387" s="405">
        <v>0</v>
      </c>
      <c r="X387" s="477">
        <v>38018</v>
      </c>
      <c r="Z387" s="405">
        <v>0</v>
      </c>
    </row>
    <row r="388" spans="1:26" s="405" customFormat="1" x14ac:dyDescent="0.25">
      <c r="A388" s="405" t="s">
        <v>1134</v>
      </c>
      <c r="B388" s="405" t="s">
        <v>433</v>
      </c>
      <c r="C388" s="405" t="s">
        <v>1135</v>
      </c>
      <c r="D388" s="405" t="s">
        <v>1156</v>
      </c>
      <c r="E388" s="405" t="s">
        <v>359</v>
      </c>
      <c r="F388" s="477">
        <v>2025884</v>
      </c>
      <c r="G388" s="405" t="s">
        <v>360</v>
      </c>
      <c r="H388" s="405">
        <v>380</v>
      </c>
      <c r="I388" s="405">
        <v>26</v>
      </c>
      <c r="J388" s="405">
        <v>144</v>
      </c>
      <c r="K388" s="405" t="s">
        <v>1157</v>
      </c>
      <c r="M388" s="405" t="s">
        <v>58</v>
      </c>
      <c r="N388" s="405" t="s">
        <v>258</v>
      </c>
      <c r="O388" s="405" t="s">
        <v>268</v>
      </c>
      <c r="P388" s="405" t="s">
        <v>1158</v>
      </c>
      <c r="Q388" s="405" t="s">
        <v>269</v>
      </c>
      <c r="R388" s="405" t="s">
        <v>1144</v>
      </c>
      <c r="S388" s="405">
        <v>1.3</v>
      </c>
      <c r="T388" s="405" t="s">
        <v>1145</v>
      </c>
      <c r="U388" s="405" t="s">
        <v>1138</v>
      </c>
      <c r="V388" s="405" t="s">
        <v>323</v>
      </c>
      <c r="W388" s="405">
        <v>0</v>
      </c>
      <c r="X388" s="477">
        <v>36039</v>
      </c>
      <c r="Z388" s="405">
        <v>0</v>
      </c>
    </row>
    <row r="389" spans="1:26" s="405" customFormat="1" x14ac:dyDescent="0.25">
      <c r="A389" s="405" t="s">
        <v>1134</v>
      </c>
      <c r="B389" s="405" t="s">
        <v>433</v>
      </c>
      <c r="C389" s="405" t="s">
        <v>1135</v>
      </c>
      <c r="D389" s="405" t="s">
        <v>1156</v>
      </c>
      <c r="F389" s="477">
        <v>2025949</v>
      </c>
      <c r="G389" s="405" t="s">
        <v>1146</v>
      </c>
      <c r="H389" s="405">
        <v>382</v>
      </c>
      <c r="I389" s="405">
        <v>26</v>
      </c>
      <c r="J389" s="405">
        <v>144</v>
      </c>
      <c r="K389" s="405" t="s">
        <v>1157</v>
      </c>
      <c r="M389" s="405" t="s">
        <v>58</v>
      </c>
      <c r="N389" s="405" t="s">
        <v>258</v>
      </c>
      <c r="O389" s="405" t="s">
        <v>268</v>
      </c>
      <c r="P389" s="405" t="s">
        <v>1158</v>
      </c>
      <c r="Q389" s="405" t="s">
        <v>269</v>
      </c>
      <c r="R389" s="405" t="s">
        <v>1164</v>
      </c>
      <c r="S389" s="405">
        <v>1.3</v>
      </c>
      <c r="T389" s="405" t="s">
        <v>1145</v>
      </c>
      <c r="U389" s="405" t="s">
        <v>1138</v>
      </c>
      <c r="V389" s="405" t="s">
        <v>323</v>
      </c>
      <c r="W389" s="405">
        <v>0</v>
      </c>
      <c r="X389" s="477">
        <v>36039</v>
      </c>
      <c r="Z389" s="405">
        <v>0</v>
      </c>
    </row>
    <row r="390" spans="1:26" s="405" customFormat="1" x14ac:dyDescent="0.25">
      <c r="A390" s="405" t="s">
        <v>1134</v>
      </c>
      <c r="B390" s="405" t="s">
        <v>377</v>
      </c>
      <c r="C390" s="405" t="s">
        <v>1135</v>
      </c>
      <c r="D390" s="405" t="s">
        <v>1156</v>
      </c>
      <c r="E390" s="405" t="s">
        <v>289</v>
      </c>
      <c r="G390" s="405" t="s">
        <v>290</v>
      </c>
      <c r="H390" s="405">
        <v>334</v>
      </c>
      <c r="I390" s="405">
        <v>26</v>
      </c>
      <c r="J390" s="405">
        <v>144</v>
      </c>
      <c r="K390" s="405" t="s">
        <v>1157</v>
      </c>
      <c r="M390" s="476">
        <v>2</v>
      </c>
      <c r="N390" s="405" t="s">
        <v>258</v>
      </c>
      <c r="O390" s="405" t="s">
        <v>268</v>
      </c>
      <c r="P390" s="405" t="s">
        <v>1158</v>
      </c>
      <c r="Q390" s="405" t="s">
        <v>269</v>
      </c>
      <c r="S390" s="405">
        <v>1.3</v>
      </c>
      <c r="T390" s="405" t="s">
        <v>1161</v>
      </c>
      <c r="U390" s="405" t="s">
        <v>1138</v>
      </c>
      <c r="V390" s="405" t="s">
        <v>323</v>
      </c>
      <c r="W390" s="405">
        <v>0</v>
      </c>
      <c r="X390" s="477">
        <v>36039</v>
      </c>
      <c r="Y390" s="477">
        <v>36770</v>
      </c>
      <c r="Z390" s="405">
        <v>0</v>
      </c>
    </row>
    <row r="391" spans="1:26" s="405" customFormat="1" x14ac:dyDescent="0.25">
      <c r="A391" s="405" t="s">
        <v>1134</v>
      </c>
      <c r="B391" s="405" t="s">
        <v>251</v>
      </c>
      <c r="C391" s="405" t="s">
        <v>1135</v>
      </c>
      <c r="D391" s="405" t="s">
        <v>1156</v>
      </c>
      <c r="E391" s="405" t="s">
        <v>265</v>
      </c>
      <c r="F391" s="405" t="s">
        <v>266</v>
      </c>
      <c r="G391" s="405" t="s">
        <v>267</v>
      </c>
      <c r="H391" s="405">
        <v>137</v>
      </c>
      <c r="I391" s="405">
        <v>205</v>
      </c>
      <c r="J391" s="405">
        <v>220</v>
      </c>
      <c r="K391" s="405" t="s">
        <v>1167</v>
      </c>
      <c r="L391" s="405">
        <v>1</v>
      </c>
      <c r="M391" s="476">
        <v>5</v>
      </c>
      <c r="N391" s="405" t="s">
        <v>258</v>
      </c>
      <c r="O391" s="405" t="s">
        <v>268</v>
      </c>
      <c r="P391" s="405" t="s">
        <v>1158</v>
      </c>
      <c r="Q391" s="405" t="s">
        <v>269</v>
      </c>
      <c r="S391" s="405">
        <v>1.3</v>
      </c>
      <c r="T391" s="405" t="s">
        <v>1159</v>
      </c>
      <c r="U391" s="405" t="s">
        <v>1138</v>
      </c>
      <c r="V391" s="405" t="s">
        <v>323</v>
      </c>
      <c r="W391" s="405">
        <v>0</v>
      </c>
      <c r="X391" s="477">
        <v>36039</v>
      </c>
      <c r="Z391" s="405">
        <v>0</v>
      </c>
    </row>
    <row r="392" spans="1:26" s="405" customFormat="1" x14ac:dyDescent="0.25">
      <c r="A392" s="405" t="s">
        <v>1134</v>
      </c>
      <c r="B392" s="405" t="s">
        <v>251</v>
      </c>
      <c r="C392" s="405" t="s">
        <v>1135</v>
      </c>
      <c r="D392" s="405" t="s">
        <v>1156</v>
      </c>
      <c r="E392" s="405" t="s">
        <v>287</v>
      </c>
      <c r="G392" s="405" t="s">
        <v>288</v>
      </c>
      <c r="H392" s="405">
        <v>303</v>
      </c>
      <c r="I392" s="405">
        <v>205</v>
      </c>
      <c r="J392" s="405">
        <v>220</v>
      </c>
      <c r="K392" s="405" t="s">
        <v>1167</v>
      </c>
      <c r="L392" s="405">
        <v>1</v>
      </c>
      <c r="M392" s="476">
        <v>10</v>
      </c>
      <c r="N392" s="405" t="s">
        <v>258</v>
      </c>
      <c r="O392" s="405" t="s">
        <v>268</v>
      </c>
      <c r="P392" s="405" t="s">
        <v>1158</v>
      </c>
      <c r="Q392" s="405" t="s">
        <v>269</v>
      </c>
      <c r="S392" s="405">
        <v>1.3</v>
      </c>
      <c r="T392" s="405" t="s">
        <v>1160</v>
      </c>
      <c r="U392" s="405" t="s">
        <v>1138</v>
      </c>
      <c r="V392" s="405" t="s">
        <v>271</v>
      </c>
      <c r="W392" s="405">
        <v>0</v>
      </c>
      <c r="X392" s="477">
        <v>36039</v>
      </c>
      <c r="Z392" s="405">
        <v>0</v>
      </c>
    </row>
    <row r="393" spans="1:26" s="405" customFormat="1" x14ac:dyDescent="0.25">
      <c r="A393" s="405" t="s">
        <v>1134</v>
      </c>
      <c r="B393" s="405" t="s">
        <v>251</v>
      </c>
      <c r="C393" s="405" t="s">
        <v>1135</v>
      </c>
      <c r="D393" s="405" t="s">
        <v>1156</v>
      </c>
      <c r="E393" s="405" t="s">
        <v>337</v>
      </c>
      <c r="G393" s="405" t="s">
        <v>338</v>
      </c>
      <c r="H393" s="405">
        <v>330</v>
      </c>
      <c r="I393" s="405">
        <v>205</v>
      </c>
      <c r="J393" s="405">
        <v>220</v>
      </c>
      <c r="K393" s="405" t="s">
        <v>1167</v>
      </c>
      <c r="L393" s="405">
        <v>1</v>
      </c>
      <c r="M393" s="476">
        <v>1.3</v>
      </c>
      <c r="N393" s="405" t="s">
        <v>258</v>
      </c>
      <c r="O393" s="405" t="s">
        <v>268</v>
      </c>
      <c r="P393" s="405" t="s">
        <v>1158</v>
      </c>
      <c r="Q393" s="405" t="s">
        <v>269</v>
      </c>
      <c r="S393" s="405">
        <v>1.3</v>
      </c>
      <c r="T393" s="405" t="s">
        <v>1142</v>
      </c>
      <c r="U393" s="405" t="s">
        <v>1138</v>
      </c>
      <c r="V393" s="405" t="s">
        <v>271</v>
      </c>
      <c r="W393" s="405">
        <v>0</v>
      </c>
      <c r="X393" s="477">
        <v>38018</v>
      </c>
      <c r="Z393" s="405">
        <v>0</v>
      </c>
    </row>
    <row r="394" spans="1:26" s="405" customFormat="1" x14ac:dyDescent="0.25">
      <c r="A394" s="405" t="s">
        <v>1134</v>
      </c>
      <c r="B394" s="405" t="s">
        <v>251</v>
      </c>
      <c r="C394" s="405" t="s">
        <v>1135</v>
      </c>
      <c r="D394" s="405" t="s">
        <v>1156</v>
      </c>
      <c r="E394" s="405" t="s">
        <v>289</v>
      </c>
      <c r="G394" s="405" t="s">
        <v>290</v>
      </c>
      <c r="H394" s="405">
        <v>334</v>
      </c>
      <c r="I394" s="405">
        <v>205</v>
      </c>
      <c r="J394" s="405">
        <v>220</v>
      </c>
      <c r="K394" s="405" t="s">
        <v>1167</v>
      </c>
      <c r="L394" s="405">
        <v>1</v>
      </c>
      <c r="M394" s="476">
        <v>2</v>
      </c>
      <c r="N394" s="405" t="s">
        <v>258</v>
      </c>
      <c r="O394" s="405" t="s">
        <v>268</v>
      </c>
      <c r="P394" s="405" t="s">
        <v>1158</v>
      </c>
      <c r="Q394" s="405" t="s">
        <v>269</v>
      </c>
      <c r="S394" s="405">
        <v>1.3</v>
      </c>
      <c r="T394" s="405" t="s">
        <v>1161</v>
      </c>
      <c r="U394" s="405" t="s">
        <v>1138</v>
      </c>
      <c r="V394" s="405" t="s">
        <v>323</v>
      </c>
      <c r="W394" s="405">
        <v>0</v>
      </c>
      <c r="X394" s="477">
        <v>36039</v>
      </c>
      <c r="Z394" s="405">
        <v>0</v>
      </c>
    </row>
    <row r="395" spans="1:26" s="405" customFormat="1" x14ac:dyDescent="0.25">
      <c r="A395" s="405" t="s">
        <v>1134</v>
      </c>
      <c r="B395" s="405" t="s">
        <v>251</v>
      </c>
      <c r="C395" s="405" t="s">
        <v>1135</v>
      </c>
      <c r="D395" s="405" t="s">
        <v>1156</v>
      </c>
      <c r="E395" s="405" t="s">
        <v>341</v>
      </c>
      <c r="G395" s="405" t="s">
        <v>342</v>
      </c>
      <c r="H395" s="405">
        <v>338</v>
      </c>
      <c r="I395" s="405">
        <v>205</v>
      </c>
      <c r="J395" s="405">
        <v>220</v>
      </c>
      <c r="K395" s="405" t="s">
        <v>1167</v>
      </c>
      <c r="L395" s="405">
        <v>1</v>
      </c>
      <c r="M395" s="476">
        <v>1</v>
      </c>
      <c r="N395" s="405" t="s">
        <v>258</v>
      </c>
      <c r="O395" s="405" t="s">
        <v>268</v>
      </c>
      <c r="P395" s="405" t="s">
        <v>1158</v>
      </c>
      <c r="Q395" s="405" t="s">
        <v>269</v>
      </c>
      <c r="S395" s="405">
        <v>1.3</v>
      </c>
      <c r="T395" s="405" t="s">
        <v>1162</v>
      </c>
      <c r="U395" s="405" t="s">
        <v>1138</v>
      </c>
      <c r="V395" s="405" t="s">
        <v>366</v>
      </c>
      <c r="W395" s="405">
        <v>0</v>
      </c>
      <c r="X395" s="477">
        <v>38018</v>
      </c>
      <c r="Z395" s="405">
        <v>0</v>
      </c>
    </row>
    <row r="396" spans="1:26" s="405" customFormat="1" x14ac:dyDescent="0.25">
      <c r="A396" s="405" t="s">
        <v>1134</v>
      </c>
      <c r="B396" s="405" t="s">
        <v>251</v>
      </c>
      <c r="C396" s="405" t="s">
        <v>1135</v>
      </c>
      <c r="D396" s="405" t="s">
        <v>1156</v>
      </c>
      <c r="E396" s="405" t="s">
        <v>345</v>
      </c>
      <c r="G396" s="405" t="s">
        <v>346</v>
      </c>
      <c r="H396" s="405">
        <v>339</v>
      </c>
      <c r="I396" s="405">
        <v>205</v>
      </c>
      <c r="J396" s="405">
        <v>220</v>
      </c>
      <c r="K396" s="405" t="s">
        <v>1167</v>
      </c>
      <c r="L396" s="405">
        <v>1</v>
      </c>
      <c r="M396" s="476">
        <v>2.2999999999999998</v>
      </c>
      <c r="N396" s="405" t="s">
        <v>258</v>
      </c>
      <c r="O396" s="405" t="s">
        <v>268</v>
      </c>
      <c r="P396" s="405" t="s">
        <v>1158</v>
      </c>
      <c r="Q396" s="405" t="s">
        <v>269</v>
      </c>
      <c r="T396" s="405" t="s">
        <v>347</v>
      </c>
      <c r="U396" s="405" t="s">
        <v>348</v>
      </c>
      <c r="V396" s="405" t="s">
        <v>366</v>
      </c>
      <c r="W396" s="405">
        <v>0</v>
      </c>
      <c r="X396" s="477">
        <v>38018</v>
      </c>
      <c r="Z396" s="405">
        <v>0</v>
      </c>
    </row>
    <row r="397" spans="1:26" s="405" customFormat="1" x14ac:dyDescent="0.25">
      <c r="A397" s="405" t="s">
        <v>1134</v>
      </c>
      <c r="B397" s="405" t="s">
        <v>251</v>
      </c>
      <c r="C397" s="405" t="s">
        <v>1135</v>
      </c>
      <c r="D397" s="405" t="s">
        <v>1156</v>
      </c>
      <c r="E397" s="405" t="s">
        <v>349</v>
      </c>
      <c r="G397" s="405" t="s">
        <v>350</v>
      </c>
      <c r="H397" s="405">
        <v>340</v>
      </c>
      <c r="I397" s="405">
        <v>205</v>
      </c>
      <c r="J397" s="405">
        <v>220</v>
      </c>
      <c r="K397" s="405" t="s">
        <v>1167</v>
      </c>
      <c r="L397" s="405">
        <v>1</v>
      </c>
      <c r="M397" s="476">
        <v>0.25</v>
      </c>
      <c r="N397" s="405" t="s">
        <v>258</v>
      </c>
      <c r="O397" s="405" t="s">
        <v>268</v>
      </c>
      <c r="P397" s="405" t="s">
        <v>1158</v>
      </c>
      <c r="Q397" s="405" t="s">
        <v>269</v>
      </c>
      <c r="S397" s="405">
        <v>1.3</v>
      </c>
      <c r="T397" s="405" t="s">
        <v>1163</v>
      </c>
      <c r="U397" s="405" t="s">
        <v>1138</v>
      </c>
      <c r="V397" s="405" t="s">
        <v>366</v>
      </c>
      <c r="W397" s="405">
        <v>0</v>
      </c>
      <c r="X397" s="477">
        <v>38018</v>
      </c>
      <c r="Z397" s="405">
        <v>0</v>
      </c>
    </row>
    <row r="398" spans="1:26" s="405" customFormat="1" x14ac:dyDescent="0.25">
      <c r="A398" s="405" t="s">
        <v>1134</v>
      </c>
      <c r="B398" s="405" t="s">
        <v>251</v>
      </c>
      <c r="C398" s="405" t="s">
        <v>1135</v>
      </c>
      <c r="D398" s="405" t="s">
        <v>1156</v>
      </c>
      <c r="E398" s="405" t="s">
        <v>352</v>
      </c>
      <c r="G398" s="405" t="s">
        <v>353</v>
      </c>
      <c r="H398" s="405">
        <v>341</v>
      </c>
      <c r="I398" s="405">
        <v>205</v>
      </c>
      <c r="J398" s="405">
        <v>220</v>
      </c>
      <c r="K398" s="405" t="s">
        <v>1167</v>
      </c>
      <c r="L398" s="405">
        <v>1</v>
      </c>
      <c r="M398" s="476">
        <v>1.55</v>
      </c>
      <c r="N398" s="405" t="s">
        <v>258</v>
      </c>
      <c r="O398" s="405" t="s">
        <v>268</v>
      </c>
      <c r="P398" s="405" t="s">
        <v>1158</v>
      </c>
      <c r="Q398" s="405" t="s">
        <v>269</v>
      </c>
      <c r="T398" s="405" t="s">
        <v>354</v>
      </c>
      <c r="U398" s="405" t="s">
        <v>348</v>
      </c>
      <c r="V398" s="405" t="s">
        <v>366</v>
      </c>
      <c r="W398" s="405">
        <v>0</v>
      </c>
      <c r="X398" s="477">
        <v>38018</v>
      </c>
      <c r="Z398" s="405">
        <v>0</v>
      </c>
    </row>
    <row r="399" spans="1:26" s="405" customFormat="1" x14ac:dyDescent="0.25">
      <c r="A399" s="405" t="s">
        <v>1134</v>
      </c>
      <c r="B399" s="405" t="s">
        <v>251</v>
      </c>
      <c r="C399" s="405" t="s">
        <v>1135</v>
      </c>
      <c r="D399" s="405" t="s">
        <v>1156</v>
      </c>
      <c r="E399" s="405" t="s">
        <v>359</v>
      </c>
      <c r="F399" s="477">
        <v>2025884</v>
      </c>
      <c r="G399" s="405" t="s">
        <v>360</v>
      </c>
      <c r="H399" s="405">
        <v>380</v>
      </c>
      <c r="I399" s="405">
        <v>205</v>
      </c>
      <c r="J399" s="405">
        <v>220</v>
      </c>
      <c r="K399" s="405" t="s">
        <v>1167</v>
      </c>
      <c r="L399" s="405">
        <v>1</v>
      </c>
      <c r="M399" s="405" t="s">
        <v>58</v>
      </c>
      <c r="N399" s="405" t="s">
        <v>258</v>
      </c>
      <c r="O399" s="405" t="s">
        <v>268</v>
      </c>
      <c r="P399" s="405" t="s">
        <v>1158</v>
      </c>
      <c r="Q399" s="405" t="s">
        <v>269</v>
      </c>
      <c r="R399" s="405" t="s">
        <v>1144</v>
      </c>
      <c r="S399" s="405">
        <v>1.3</v>
      </c>
      <c r="T399" s="405" t="s">
        <v>1145</v>
      </c>
      <c r="U399" s="405" t="s">
        <v>1138</v>
      </c>
      <c r="V399" s="405" t="s">
        <v>323</v>
      </c>
      <c r="W399" s="405">
        <v>0</v>
      </c>
      <c r="X399" s="477">
        <v>36039</v>
      </c>
      <c r="Z399" s="405">
        <v>0</v>
      </c>
    </row>
    <row r="400" spans="1:26" s="405" customFormat="1" x14ac:dyDescent="0.25">
      <c r="A400" s="405" t="s">
        <v>1134</v>
      </c>
      <c r="B400" s="405" t="s">
        <v>251</v>
      </c>
      <c r="C400" s="405" t="s">
        <v>1135</v>
      </c>
      <c r="D400" s="405" t="s">
        <v>1156</v>
      </c>
      <c r="F400" s="477">
        <v>2025949</v>
      </c>
      <c r="G400" s="405" t="s">
        <v>1146</v>
      </c>
      <c r="H400" s="405">
        <v>382</v>
      </c>
      <c r="I400" s="405">
        <v>205</v>
      </c>
      <c r="J400" s="405">
        <v>220</v>
      </c>
      <c r="K400" s="405" t="s">
        <v>1167</v>
      </c>
      <c r="L400" s="405">
        <v>1</v>
      </c>
      <c r="M400" s="405" t="s">
        <v>58</v>
      </c>
      <c r="N400" s="405" t="s">
        <v>258</v>
      </c>
      <c r="O400" s="405" t="s">
        <v>268</v>
      </c>
      <c r="P400" s="405" t="s">
        <v>1158</v>
      </c>
      <c r="Q400" s="405" t="s">
        <v>269</v>
      </c>
      <c r="R400" s="405" t="s">
        <v>1164</v>
      </c>
      <c r="S400" s="405">
        <v>1.3</v>
      </c>
      <c r="T400" s="405" t="s">
        <v>1145</v>
      </c>
      <c r="U400" s="405" t="s">
        <v>1138</v>
      </c>
      <c r="V400" s="405" t="s">
        <v>323</v>
      </c>
      <c r="W400" s="405">
        <v>0</v>
      </c>
      <c r="X400" s="477">
        <v>36039</v>
      </c>
      <c r="Z400" s="405">
        <v>0</v>
      </c>
    </row>
    <row r="401" spans="1:26" s="405" customFormat="1" x14ac:dyDescent="0.25">
      <c r="A401" s="405" t="s">
        <v>1134</v>
      </c>
      <c r="B401" s="405" t="s">
        <v>377</v>
      </c>
      <c r="C401" s="405" t="s">
        <v>1135</v>
      </c>
      <c r="D401" s="405" t="s">
        <v>1156</v>
      </c>
      <c r="E401" s="405" t="s">
        <v>265</v>
      </c>
      <c r="F401" s="405" t="s">
        <v>266</v>
      </c>
      <c r="G401" s="405" t="s">
        <v>267</v>
      </c>
      <c r="H401" s="405">
        <v>137</v>
      </c>
      <c r="I401" s="405">
        <v>205</v>
      </c>
      <c r="J401" s="405">
        <v>220</v>
      </c>
      <c r="K401" s="405" t="s">
        <v>1167</v>
      </c>
      <c r="L401" s="405">
        <v>1</v>
      </c>
      <c r="M401" s="476">
        <v>5</v>
      </c>
      <c r="N401" s="405" t="s">
        <v>258</v>
      </c>
      <c r="O401" s="405" t="s">
        <v>268</v>
      </c>
      <c r="P401" s="405" t="s">
        <v>1158</v>
      </c>
      <c r="Q401" s="405" t="s">
        <v>269</v>
      </c>
      <c r="S401" s="405">
        <v>1.3</v>
      </c>
      <c r="T401" s="405" t="s">
        <v>1159</v>
      </c>
      <c r="U401" s="405" t="s">
        <v>1138</v>
      </c>
      <c r="V401" s="405" t="s">
        <v>323</v>
      </c>
      <c r="W401" s="405">
        <v>0</v>
      </c>
      <c r="X401" s="477">
        <v>36039</v>
      </c>
      <c r="Z401" s="405">
        <v>0</v>
      </c>
    </row>
    <row r="402" spans="1:26" s="405" customFormat="1" x14ac:dyDescent="0.25">
      <c r="A402" s="405" t="s">
        <v>1134</v>
      </c>
      <c r="B402" s="405" t="s">
        <v>377</v>
      </c>
      <c r="C402" s="405" t="s">
        <v>1135</v>
      </c>
      <c r="D402" s="405" t="s">
        <v>1156</v>
      </c>
      <c r="E402" s="405" t="s">
        <v>287</v>
      </c>
      <c r="G402" s="405" t="s">
        <v>288</v>
      </c>
      <c r="H402" s="405">
        <v>303</v>
      </c>
      <c r="I402" s="405">
        <v>205</v>
      </c>
      <c r="J402" s="405">
        <v>220</v>
      </c>
      <c r="K402" s="405" t="s">
        <v>1167</v>
      </c>
      <c r="L402" s="405">
        <v>1</v>
      </c>
      <c r="M402" s="476">
        <v>10</v>
      </c>
      <c r="N402" s="405" t="s">
        <v>258</v>
      </c>
      <c r="O402" s="405" t="s">
        <v>268</v>
      </c>
      <c r="P402" s="405" t="s">
        <v>1158</v>
      </c>
      <c r="Q402" s="405" t="s">
        <v>269</v>
      </c>
      <c r="S402" s="405">
        <v>1.3</v>
      </c>
      <c r="T402" s="405" t="s">
        <v>1160</v>
      </c>
      <c r="U402" s="405" t="s">
        <v>1138</v>
      </c>
      <c r="V402" s="405" t="s">
        <v>271</v>
      </c>
      <c r="W402" s="405">
        <v>0</v>
      </c>
      <c r="X402" s="477">
        <v>36039</v>
      </c>
      <c r="Z402" s="405">
        <v>0</v>
      </c>
    </row>
    <row r="403" spans="1:26" s="405" customFormat="1" x14ac:dyDescent="0.25">
      <c r="A403" s="405" t="s">
        <v>1134</v>
      </c>
      <c r="B403" s="405" t="s">
        <v>377</v>
      </c>
      <c r="C403" s="405" t="s">
        <v>1135</v>
      </c>
      <c r="D403" s="405" t="s">
        <v>1156</v>
      </c>
      <c r="E403" s="405" t="s">
        <v>359</v>
      </c>
      <c r="F403" s="477">
        <v>2025884</v>
      </c>
      <c r="G403" s="405" t="s">
        <v>360</v>
      </c>
      <c r="H403" s="405">
        <v>380</v>
      </c>
      <c r="I403" s="405">
        <v>205</v>
      </c>
      <c r="J403" s="405">
        <v>220</v>
      </c>
      <c r="K403" s="405" t="s">
        <v>1167</v>
      </c>
      <c r="L403" s="405">
        <v>1</v>
      </c>
      <c r="M403" s="405" t="s">
        <v>58</v>
      </c>
      <c r="N403" s="405" t="s">
        <v>258</v>
      </c>
      <c r="O403" s="405" t="s">
        <v>268</v>
      </c>
      <c r="P403" s="405" t="s">
        <v>1158</v>
      </c>
      <c r="Q403" s="405" t="s">
        <v>269</v>
      </c>
      <c r="R403" s="405" t="s">
        <v>1144</v>
      </c>
      <c r="S403" s="405">
        <v>1.3</v>
      </c>
      <c r="T403" s="405" t="s">
        <v>1145</v>
      </c>
      <c r="U403" s="405" t="s">
        <v>1138</v>
      </c>
      <c r="V403" s="405" t="s">
        <v>323</v>
      </c>
      <c r="W403" s="405">
        <v>0</v>
      </c>
      <c r="X403" s="477">
        <v>36039</v>
      </c>
      <c r="Z403" s="405">
        <v>0</v>
      </c>
    </row>
    <row r="404" spans="1:26" s="405" customFormat="1" x14ac:dyDescent="0.25">
      <c r="A404" s="405" t="s">
        <v>1134</v>
      </c>
      <c r="B404" s="405" t="s">
        <v>377</v>
      </c>
      <c r="C404" s="405" t="s">
        <v>1135</v>
      </c>
      <c r="D404" s="405" t="s">
        <v>1156</v>
      </c>
      <c r="F404" s="477">
        <v>2025949</v>
      </c>
      <c r="G404" s="405" t="s">
        <v>1146</v>
      </c>
      <c r="H404" s="405">
        <v>382</v>
      </c>
      <c r="I404" s="405">
        <v>205</v>
      </c>
      <c r="J404" s="405">
        <v>220</v>
      </c>
      <c r="K404" s="405" t="s">
        <v>1167</v>
      </c>
      <c r="L404" s="405">
        <v>1</v>
      </c>
      <c r="M404" s="405" t="s">
        <v>58</v>
      </c>
      <c r="N404" s="405" t="s">
        <v>258</v>
      </c>
      <c r="O404" s="405" t="s">
        <v>268</v>
      </c>
      <c r="P404" s="405" t="s">
        <v>1158</v>
      </c>
      <c r="Q404" s="405" t="s">
        <v>269</v>
      </c>
      <c r="R404" s="405" t="s">
        <v>1164</v>
      </c>
      <c r="S404" s="405">
        <v>1.3</v>
      </c>
      <c r="T404" s="405" t="s">
        <v>1145</v>
      </c>
      <c r="U404" s="405" t="s">
        <v>1138</v>
      </c>
      <c r="V404" s="405" t="s">
        <v>323</v>
      </c>
      <c r="W404" s="405">
        <v>0</v>
      </c>
      <c r="X404" s="477">
        <v>36039</v>
      </c>
      <c r="Z404" s="405">
        <v>0</v>
      </c>
    </row>
    <row r="405" spans="1:26" s="405" customFormat="1" x14ac:dyDescent="0.25">
      <c r="A405" s="405" t="s">
        <v>1134</v>
      </c>
      <c r="B405" s="405" t="s">
        <v>433</v>
      </c>
      <c r="C405" s="405" t="s">
        <v>1135</v>
      </c>
      <c r="D405" s="405" t="s">
        <v>1156</v>
      </c>
      <c r="E405" s="405" t="s">
        <v>265</v>
      </c>
      <c r="F405" s="405" t="s">
        <v>266</v>
      </c>
      <c r="G405" s="405" t="s">
        <v>267</v>
      </c>
      <c r="H405" s="405">
        <v>137</v>
      </c>
      <c r="I405" s="405">
        <v>205</v>
      </c>
      <c r="J405" s="405">
        <v>220</v>
      </c>
      <c r="K405" s="405" t="s">
        <v>1167</v>
      </c>
      <c r="L405" s="405">
        <v>1</v>
      </c>
      <c r="M405" s="476">
        <v>5</v>
      </c>
      <c r="N405" s="405" t="s">
        <v>258</v>
      </c>
      <c r="O405" s="405" t="s">
        <v>268</v>
      </c>
      <c r="P405" s="405" t="s">
        <v>1158</v>
      </c>
      <c r="Q405" s="405" t="s">
        <v>269</v>
      </c>
      <c r="S405" s="405">
        <v>1.3</v>
      </c>
      <c r="T405" s="405" t="s">
        <v>1159</v>
      </c>
      <c r="U405" s="405" t="s">
        <v>1138</v>
      </c>
      <c r="V405" s="405" t="s">
        <v>323</v>
      </c>
      <c r="W405" s="405">
        <v>0</v>
      </c>
      <c r="X405" s="477">
        <v>36039</v>
      </c>
      <c r="Z405" s="405">
        <v>0</v>
      </c>
    </row>
    <row r="406" spans="1:26" s="405" customFormat="1" x14ac:dyDescent="0.25">
      <c r="A406" s="405" t="s">
        <v>1134</v>
      </c>
      <c r="B406" s="405" t="s">
        <v>433</v>
      </c>
      <c r="C406" s="405" t="s">
        <v>1135</v>
      </c>
      <c r="D406" s="405" t="s">
        <v>1156</v>
      </c>
      <c r="E406" s="405" t="s">
        <v>287</v>
      </c>
      <c r="G406" s="405" t="s">
        <v>288</v>
      </c>
      <c r="H406" s="405">
        <v>303</v>
      </c>
      <c r="I406" s="405">
        <v>205</v>
      </c>
      <c r="J406" s="405">
        <v>220</v>
      </c>
      <c r="K406" s="405" t="s">
        <v>1167</v>
      </c>
      <c r="L406" s="405">
        <v>1</v>
      </c>
      <c r="M406" s="476">
        <v>10</v>
      </c>
      <c r="N406" s="405" t="s">
        <v>258</v>
      </c>
      <c r="O406" s="405" t="s">
        <v>268</v>
      </c>
      <c r="P406" s="405" t="s">
        <v>1158</v>
      </c>
      <c r="Q406" s="405" t="s">
        <v>269</v>
      </c>
      <c r="S406" s="405">
        <v>1.3</v>
      </c>
      <c r="T406" s="405" t="s">
        <v>1160</v>
      </c>
      <c r="U406" s="405" t="s">
        <v>1138</v>
      </c>
      <c r="V406" s="405" t="s">
        <v>271</v>
      </c>
      <c r="W406" s="405">
        <v>0</v>
      </c>
      <c r="X406" s="477">
        <v>36039</v>
      </c>
      <c r="Z406" s="405">
        <v>0</v>
      </c>
    </row>
    <row r="407" spans="1:26" s="405" customFormat="1" x14ac:dyDescent="0.25">
      <c r="A407" s="405" t="s">
        <v>1134</v>
      </c>
      <c r="B407" s="405" t="s">
        <v>433</v>
      </c>
      <c r="C407" s="405" t="s">
        <v>1135</v>
      </c>
      <c r="D407" s="405" t="s">
        <v>1156</v>
      </c>
      <c r="E407" s="405" t="s">
        <v>337</v>
      </c>
      <c r="G407" s="405" t="s">
        <v>338</v>
      </c>
      <c r="H407" s="405">
        <v>330</v>
      </c>
      <c r="I407" s="405">
        <v>205</v>
      </c>
      <c r="J407" s="405">
        <v>220</v>
      </c>
      <c r="K407" s="405" t="s">
        <v>1167</v>
      </c>
      <c r="L407" s="405">
        <v>1</v>
      </c>
      <c r="M407" s="476">
        <v>1.3</v>
      </c>
      <c r="N407" s="405" t="s">
        <v>258</v>
      </c>
      <c r="O407" s="405" t="s">
        <v>268</v>
      </c>
      <c r="P407" s="405" t="s">
        <v>1158</v>
      </c>
      <c r="Q407" s="405" t="s">
        <v>269</v>
      </c>
      <c r="S407" s="405">
        <v>1.3</v>
      </c>
      <c r="T407" s="405" t="s">
        <v>1142</v>
      </c>
      <c r="U407" s="405" t="s">
        <v>1138</v>
      </c>
      <c r="V407" s="405" t="s">
        <v>271</v>
      </c>
      <c r="W407" s="405">
        <v>0</v>
      </c>
      <c r="X407" s="477">
        <v>38018</v>
      </c>
      <c r="Z407" s="405">
        <v>0</v>
      </c>
    </row>
    <row r="408" spans="1:26" s="405" customFormat="1" x14ac:dyDescent="0.25">
      <c r="A408" s="405" t="s">
        <v>1134</v>
      </c>
      <c r="B408" s="405" t="s">
        <v>433</v>
      </c>
      <c r="C408" s="405" t="s">
        <v>1135</v>
      </c>
      <c r="D408" s="405" t="s">
        <v>1156</v>
      </c>
      <c r="E408" s="405" t="s">
        <v>289</v>
      </c>
      <c r="G408" s="405" t="s">
        <v>290</v>
      </c>
      <c r="H408" s="405">
        <v>334</v>
      </c>
      <c r="I408" s="405">
        <v>205</v>
      </c>
      <c r="J408" s="405">
        <v>220</v>
      </c>
      <c r="K408" s="405" t="s">
        <v>1167</v>
      </c>
      <c r="L408" s="405">
        <v>1</v>
      </c>
      <c r="M408" s="476">
        <v>2</v>
      </c>
      <c r="N408" s="405" t="s">
        <v>258</v>
      </c>
      <c r="O408" s="405" t="s">
        <v>268</v>
      </c>
      <c r="P408" s="405" t="s">
        <v>1158</v>
      </c>
      <c r="Q408" s="405" t="s">
        <v>269</v>
      </c>
      <c r="S408" s="405">
        <v>1.3</v>
      </c>
      <c r="T408" s="405" t="s">
        <v>1161</v>
      </c>
      <c r="U408" s="405" t="s">
        <v>1138</v>
      </c>
      <c r="V408" s="405" t="s">
        <v>323</v>
      </c>
      <c r="W408" s="405">
        <v>0</v>
      </c>
      <c r="X408" s="477">
        <v>36039</v>
      </c>
      <c r="Z408" s="405">
        <v>0</v>
      </c>
    </row>
    <row r="409" spans="1:26" s="405" customFormat="1" x14ac:dyDescent="0.25">
      <c r="A409" s="405" t="s">
        <v>1134</v>
      </c>
      <c r="B409" s="405" t="s">
        <v>433</v>
      </c>
      <c r="C409" s="405" t="s">
        <v>1135</v>
      </c>
      <c r="D409" s="405" t="s">
        <v>1156</v>
      </c>
      <c r="E409" s="405" t="s">
        <v>341</v>
      </c>
      <c r="G409" s="405" t="s">
        <v>342</v>
      </c>
      <c r="H409" s="405">
        <v>338</v>
      </c>
      <c r="I409" s="405">
        <v>205</v>
      </c>
      <c r="J409" s="405">
        <v>220</v>
      </c>
      <c r="K409" s="405" t="s">
        <v>1167</v>
      </c>
      <c r="L409" s="405">
        <v>1</v>
      </c>
      <c r="M409" s="476">
        <v>1.08</v>
      </c>
      <c r="N409" s="405" t="s">
        <v>258</v>
      </c>
      <c r="O409" s="405" t="s">
        <v>268</v>
      </c>
      <c r="P409" s="405" t="s">
        <v>1135</v>
      </c>
      <c r="Q409" s="405" t="s">
        <v>269</v>
      </c>
      <c r="S409" s="405">
        <v>1.3</v>
      </c>
      <c r="T409" s="405" t="s">
        <v>1165</v>
      </c>
      <c r="U409" s="405" t="s">
        <v>1138</v>
      </c>
      <c r="V409" s="405" t="s">
        <v>271</v>
      </c>
      <c r="W409" s="405">
        <v>0</v>
      </c>
      <c r="X409" s="477">
        <v>38018</v>
      </c>
      <c r="Z409" s="405">
        <v>0</v>
      </c>
    </row>
    <row r="410" spans="1:26" s="405" customFormat="1" x14ac:dyDescent="0.25">
      <c r="A410" s="405" t="s">
        <v>1134</v>
      </c>
      <c r="B410" s="405" t="s">
        <v>433</v>
      </c>
      <c r="C410" s="405" t="s">
        <v>1135</v>
      </c>
      <c r="D410" s="405" t="s">
        <v>1156</v>
      </c>
      <c r="E410" s="405" t="s">
        <v>345</v>
      </c>
      <c r="G410" s="405" t="s">
        <v>346</v>
      </c>
      <c r="H410" s="405">
        <v>339</v>
      </c>
      <c r="I410" s="405">
        <v>205</v>
      </c>
      <c r="J410" s="405">
        <v>220</v>
      </c>
      <c r="K410" s="405" t="s">
        <v>1167</v>
      </c>
      <c r="L410" s="405">
        <v>1</v>
      </c>
      <c r="M410" s="476">
        <v>2.38</v>
      </c>
      <c r="N410" s="405" t="s">
        <v>258</v>
      </c>
      <c r="O410" s="405" t="s">
        <v>268</v>
      </c>
      <c r="P410" s="405" t="s">
        <v>1135</v>
      </c>
      <c r="Q410" s="405" t="s">
        <v>269</v>
      </c>
      <c r="T410" s="405" t="s">
        <v>347</v>
      </c>
      <c r="U410" s="405" t="s">
        <v>348</v>
      </c>
      <c r="V410" s="405" t="s">
        <v>271</v>
      </c>
      <c r="W410" s="405">
        <v>0</v>
      </c>
      <c r="X410" s="477">
        <v>38018</v>
      </c>
      <c r="Z410" s="405">
        <v>0</v>
      </c>
    </row>
    <row r="411" spans="1:26" s="405" customFormat="1" x14ac:dyDescent="0.25">
      <c r="A411" s="405" t="s">
        <v>1134</v>
      </c>
      <c r="B411" s="405" t="s">
        <v>433</v>
      </c>
      <c r="C411" s="405" t="s">
        <v>1135</v>
      </c>
      <c r="D411" s="405" t="s">
        <v>1156</v>
      </c>
      <c r="E411" s="405" t="s">
        <v>349</v>
      </c>
      <c r="G411" s="405" t="s">
        <v>350</v>
      </c>
      <c r="H411" s="405">
        <v>340</v>
      </c>
      <c r="I411" s="405">
        <v>205</v>
      </c>
      <c r="J411" s="405">
        <v>220</v>
      </c>
      <c r="K411" s="405" t="s">
        <v>1167</v>
      </c>
      <c r="L411" s="405">
        <v>1</v>
      </c>
      <c r="M411" s="476">
        <v>0.83</v>
      </c>
      <c r="N411" s="405" t="s">
        <v>258</v>
      </c>
      <c r="O411" s="405" t="s">
        <v>268</v>
      </c>
      <c r="P411" s="405" t="s">
        <v>1135</v>
      </c>
      <c r="Q411" s="405" t="s">
        <v>269</v>
      </c>
      <c r="S411" s="405">
        <v>1.3</v>
      </c>
      <c r="T411" s="405" t="s">
        <v>1166</v>
      </c>
      <c r="U411" s="405" t="s">
        <v>1138</v>
      </c>
      <c r="V411" s="405" t="s">
        <v>271</v>
      </c>
      <c r="W411" s="405">
        <v>0</v>
      </c>
      <c r="X411" s="477">
        <v>38018</v>
      </c>
      <c r="Z411" s="405">
        <v>0</v>
      </c>
    </row>
    <row r="412" spans="1:26" s="405" customFormat="1" x14ac:dyDescent="0.25">
      <c r="A412" s="405" t="s">
        <v>1134</v>
      </c>
      <c r="B412" s="405" t="s">
        <v>433</v>
      </c>
      <c r="C412" s="405" t="s">
        <v>1135</v>
      </c>
      <c r="D412" s="405" t="s">
        <v>1156</v>
      </c>
      <c r="E412" s="405" t="s">
        <v>352</v>
      </c>
      <c r="G412" s="405" t="s">
        <v>353</v>
      </c>
      <c r="H412" s="405">
        <v>341</v>
      </c>
      <c r="I412" s="405">
        <v>205</v>
      </c>
      <c r="J412" s="405">
        <v>220</v>
      </c>
      <c r="K412" s="405" t="s">
        <v>1167</v>
      </c>
      <c r="L412" s="405">
        <v>1</v>
      </c>
      <c r="M412" s="476">
        <v>2.13</v>
      </c>
      <c r="N412" s="405" t="s">
        <v>258</v>
      </c>
      <c r="O412" s="405" t="s">
        <v>268</v>
      </c>
      <c r="P412" s="405" t="s">
        <v>1135</v>
      </c>
      <c r="Q412" s="405" t="s">
        <v>269</v>
      </c>
      <c r="T412" s="405" t="s">
        <v>354</v>
      </c>
      <c r="U412" s="405" t="s">
        <v>348</v>
      </c>
      <c r="V412" s="405" t="s">
        <v>271</v>
      </c>
      <c r="W412" s="405">
        <v>0</v>
      </c>
      <c r="X412" s="477">
        <v>38018</v>
      </c>
      <c r="Z412" s="405">
        <v>0</v>
      </c>
    </row>
    <row r="413" spans="1:26" s="405" customFormat="1" x14ac:dyDescent="0.25">
      <c r="A413" s="405" t="s">
        <v>1134</v>
      </c>
      <c r="B413" s="405" t="s">
        <v>433</v>
      </c>
      <c r="C413" s="405" t="s">
        <v>1135</v>
      </c>
      <c r="D413" s="405" t="s">
        <v>1156</v>
      </c>
      <c r="E413" s="405" t="s">
        <v>359</v>
      </c>
      <c r="F413" s="477">
        <v>2025884</v>
      </c>
      <c r="G413" s="405" t="s">
        <v>360</v>
      </c>
      <c r="H413" s="405">
        <v>380</v>
      </c>
      <c r="I413" s="405">
        <v>205</v>
      </c>
      <c r="J413" s="405">
        <v>220</v>
      </c>
      <c r="K413" s="405" t="s">
        <v>1167</v>
      </c>
      <c r="L413" s="405">
        <v>1</v>
      </c>
      <c r="M413" s="405" t="s">
        <v>58</v>
      </c>
      <c r="N413" s="405" t="s">
        <v>258</v>
      </c>
      <c r="O413" s="405" t="s">
        <v>268</v>
      </c>
      <c r="P413" s="405" t="s">
        <v>1158</v>
      </c>
      <c r="Q413" s="405" t="s">
        <v>269</v>
      </c>
      <c r="R413" s="405" t="s">
        <v>1144</v>
      </c>
      <c r="S413" s="405">
        <v>1.3</v>
      </c>
      <c r="T413" s="405" t="s">
        <v>1145</v>
      </c>
      <c r="U413" s="405" t="s">
        <v>1138</v>
      </c>
      <c r="V413" s="405" t="s">
        <v>323</v>
      </c>
      <c r="W413" s="405">
        <v>0</v>
      </c>
      <c r="X413" s="477">
        <v>36039</v>
      </c>
      <c r="Z413" s="405">
        <v>0</v>
      </c>
    </row>
    <row r="414" spans="1:26" s="405" customFormat="1" x14ac:dyDescent="0.25">
      <c r="A414" s="405" t="s">
        <v>1134</v>
      </c>
      <c r="B414" s="405" t="s">
        <v>433</v>
      </c>
      <c r="C414" s="405" t="s">
        <v>1135</v>
      </c>
      <c r="D414" s="405" t="s">
        <v>1156</v>
      </c>
      <c r="F414" s="477">
        <v>2025949</v>
      </c>
      <c r="G414" s="405" t="s">
        <v>1146</v>
      </c>
      <c r="H414" s="405">
        <v>382</v>
      </c>
      <c r="I414" s="405">
        <v>205</v>
      </c>
      <c r="J414" s="405">
        <v>220</v>
      </c>
      <c r="K414" s="405" t="s">
        <v>1167</v>
      </c>
      <c r="L414" s="405">
        <v>1</v>
      </c>
      <c r="M414" s="405" t="s">
        <v>58</v>
      </c>
      <c r="N414" s="405" t="s">
        <v>258</v>
      </c>
      <c r="O414" s="405" t="s">
        <v>268</v>
      </c>
      <c r="P414" s="405" t="s">
        <v>1158</v>
      </c>
      <c r="Q414" s="405" t="s">
        <v>269</v>
      </c>
      <c r="R414" s="405" t="s">
        <v>1164</v>
      </c>
      <c r="S414" s="405">
        <v>1.3</v>
      </c>
      <c r="T414" s="405" t="s">
        <v>1145</v>
      </c>
      <c r="U414" s="405" t="s">
        <v>1138</v>
      </c>
      <c r="V414" s="405" t="s">
        <v>323</v>
      </c>
      <c r="W414" s="405">
        <v>0</v>
      </c>
      <c r="X414" s="477">
        <v>36039</v>
      </c>
      <c r="Z414" s="405">
        <v>0</v>
      </c>
    </row>
    <row r="415" spans="1:26" s="405" customFormat="1" x14ac:dyDescent="0.25">
      <c r="A415" s="405" t="s">
        <v>1134</v>
      </c>
      <c r="B415" s="405" t="s">
        <v>377</v>
      </c>
      <c r="C415" s="405" t="s">
        <v>1135</v>
      </c>
      <c r="D415" s="405" t="s">
        <v>1156</v>
      </c>
      <c r="E415" s="405" t="s">
        <v>289</v>
      </c>
      <c r="G415" s="405" t="s">
        <v>290</v>
      </c>
      <c r="H415" s="405">
        <v>334</v>
      </c>
      <c r="I415" s="405">
        <v>205</v>
      </c>
      <c r="J415" s="405">
        <v>220</v>
      </c>
      <c r="K415" s="405" t="s">
        <v>1167</v>
      </c>
      <c r="L415" s="405">
        <v>1</v>
      </c>
      <c r="M415" s="476">
        <v>2</v>
      </c>
      <c r="N415" s="405" t="s">
        <v>258</v>
      </c>
      <c r="O415" s="405" t="s">
        <v>268</v>
      </c>
      <c r="P415" s="405" t="s">
        <v>1158</v>
      </c>
      <c r="Q415" s="405" t="s">
        <v>269</v>
      </c>
      <c r="S415" s="405">
        <v>1.3</v>
      </c>
      <c r="T415" s="405" t="s">
        <v>1161</v>
      </c>
      <c r="U415" s="405" t="s">
        <v>1138</v>
      </c>
      <c r="V415" s="405" t="s">
        <v>323</v>
      </c>
      <c r="W415" s="405">
        <v>0</v>
      </c>
      <c r="X415" s="477">
        <v>36039</v>
      </c>
      <c r="Y415" s="477">
        <v>36770</v>
      </c>
      <c r="Z415" s="405">
        <v>0</v>
      </c>
    </row>
    <row r="419" spans="1:30" x14ac:dyDescent="0.25">
      <c r="A419">
        <v>25357</v>
      </c>
      <c r="B419">
        <v>2104004000</v>
      </c>
      <c r="C419">
        <v>472</v>
      </c>
      <c r="D419" t="s">
        <v>1168</v>
      </c>
      <c r="E419" t="s">
        <v>774</v>
      </c>
      <c r="F419" t="s">
        <v>1135</v>
      </c>
      <c r="G419" t="s">
        <v>1169</v>
      </c>
      <c r="H419" t="s">
        <v>265</v>
      </c>
      <c r="I419" t="s">
        <v>266</v>
      </c>
      <c r="J419" t="s">
        <v>267</v>
      </c>
      <c r="K419">
        <v>137</v>
      </c>
      <c r="L419">
        <v>0</v>
      </c>
      <c r="M419">
        <v>129</v>
      </c>
      <c r="N419" t="s">
        <v>256</v>
      </c>
      <c r="P419" s="154">
        <v>5</v>
      </c>
      <c r="Q419" t="s">
        <v>258</v>
      </c>
      <c r="R419" t="s">
        <v>268</v>
      </c>
      <c r="S419" t="s">
        <v>1135</v>
      </c>
      <c r="T419" t="s">
        <v>269</v>
      </c>
      <c r="V419">
        <v>1.3</v>
      </c>
      <c r="W419" t="s">
        <v>1137</v>
      </c>
      <c r="X419" t="s">
        <v>1138</v>
      </c>
      <c r="Y419" t="s">
        <v>323</v>
      </c>
      <c r="Z419">
        <v>0</v>
      </c>
      <c r="AC419">
        <v>0</v>
      </c>
    </row>
    <row r="420" spans="1:30" x14ac:dyDescent="0.25">
      <c r="A420">
        <v>25358</v>
      </c>
      <c r="B420">
        <v>2104004000</v>
      </c>
      <c r="C420">
        <v>472</v>
      </c>
      <c r="D420" t="s">
        <v>1168</v>
      </c>
      <c r="E420" t="s">
        <v>774</v>
      </c>
      <c r="F420" t="s">
        <v>1135</v>
      </c>
      <c r="G420" t="s">
        <v>1169</v>
      </c>
      <c r="I420" t="s">
        <v>1139</v>
      </c>
      <c r="J420" t="s">
        <v>913</v>
      </c>
      <c r="K420">
        <v>261</v>
      </c>
      <c r="L420">
        <v>0</v>
      </c>
      <c r="M420">
        <v>129</v>
      </c>
      <c r="N420" t="s">
        <v>256</v>
      </c>
      <c r="P420" s="154">
        <v>1.78</v>
      </c>
      <c r="Q420" t="s">
        <v>258</v>
      </c>
      <c r="R420" t="s">
        <v>268</v>
      </c>
      <c r="S420" t="s">
        <v>1135</v>
      </c>
      <c r="T420" t="s">
        <v>269</v>
      </c>
      <c r="V420">
        <v>1.3</v>
      </c>
      <c r="W420" t="s">
        <v>1170</v>
      </c>
      <c r="X420" t="s">
        <v>1138</v>
      </c>
      <c r="Y420" t="s">
        <v>323</v>
      </c>
      <c r="Z420">
        <v>0</v>
      </c>
      <c r="AC420">
        <v>0</v>
      </c>
    </row>
    <row r="421" spans="1:30" x14ac:dyDescent="0.25">
      <c r="A421">
        <v>25359</v>
      </c>
      <c r="B421">
        <v>2104004000</v>
      </c>
      <c r="C421">
        <v>472</v>
      </c>
      <c r="D421" t="s">
        <v>1168</v>
      </c>
      <c r="E421" t="s">
        <v>774</v>
      </c>
      <c r="F421" t="s">
        <v>1135</v>
      </c>
      <c r="G421" t="s">
        <v>1169</v>
      </c>
      <c r="H421" t="s">
        <v>287</v>
      </c>
      <c r="J421" t="s">
        <v>288</v>
      </c>
      <c r="K421">
        <v>303</v>
      </c>
      <c r="L421">
        <v>0</v>
      </c>
      <c r="M421">
        <v>129</v>
      </c>
      <c r="N421" t="s">
        <v>256</v>
      </c>
      <c r="P421" s="154">
        <v>18</v>
      </c>
      <c r="Q421" t="s">
        <v>258</v>
      </c>
      <c r="R421" t="s">
        <v>268</v>
      </c>
      <c r="S421" t="s">
        <v>1135</v>
      </c>
      <c r="T421" t="s">
        <v>269</v>
      </c>
      <c r="V421">
        <v>1.3</v>
      </c>
      <c r="W421" t="s">
        <v>1171</v>
      </c>
      <c r="X421" t="s">
        <v>1138</v>
      </c>
      <c r="Y421" t="s">
        <v>323</v>
      </c>
      <c r="Z421">
        <v>0</v>
      </c>
      <c r="AC421">
        <v>0</v>
      </c>
    </row>
    <row r="422" spans="1:30" x14ac:dyDescent="0.25">
      <c r="A422">
        <v>25360</v>
      </c>
      <c r="B422">
        <v>2104004000</v>
      </c>
      <c r="C422">
        <v>472</v>
      </c>
      <c r="D422" t="s">
        <v>1168</v>
      </c>
      <c r="E422" t="s">
        <v>774</v>
      </c>
      <c r="F422" t="s">
        <v>1135</v>
      </c>
      <c r="G422" t="s">
        <v>1169</v>
      </c>
      <c r="I422" t="s">
        <v>1172</v>
      </c>
      <c r="J422" t="s">
        <v>916</v>
      </c>
      <c r="K422">
        <v>304</v>
      </c>
      <c r="L422">
        <v>0</v>
      </c>
      <c r="M422">
        <v>129</v>
      </c>
      <c r="N422" t="s">
        <v>256</v>
      </c>
      <c r="P422" s="154">
        <v>0.05</v>
      </c>
      <c r="Q422" t="s">
        <v>258</v>
      </c>
      <c r="R422" t="s">
        <v>268</v>
      </c>
      <c r="S422" t="s">
        <v>1135</v>
      </c>
      <c r="T422" t="s">
        <v>269</v>
      </c>
      <c r="V422">
        <v>1.3</v>
      </c>
      <c r="W422" t="s">
        <v>1173</v>
      </c>
      <c r="X422" t="s">
        <v>1138</v>
      </c>
      <c r="Y422" t="s">
        <v>366</v>
      </c>
      <c r="Z422">
        <v>0</v>
      </c>
      <c r="AC422">
        <v>0</v>
      </c>
    </row>
    <row r="423" spans="1:30" x14ac:dyDescent="0.25">
      <c r="A423">
        <v>25361</v>
      </c>
      <c r="B423">
        <v>2104004000</v>
      </c>
      <c r="C423">
        <v>472</v>
      </c>
      <c r="D423" t="s">
        <v>1168</v>
      </c>
      <c r="E423" t="s">
        <v>774</v>
      </c>
      <c r="F423" t="s">
        <v>1135</v>
      </c>
      <c r="G423" t="s">
        <v>1169</v>
      </c>
      <c r="H423" t="s">
        <v>289</v>
      </c>
      <c r="J423" t="s">
        <v>290</v>
      </c>
      <c r="K423">
        <v>334</v>
      </c>
      <c r="L423">
        <v>0</v>
      </c>
      <c r="M423">
        <v>129</v>
      </c>
      <c r="N423" t="s">
        <v>256</v>
      </c>
      <c r="P423" s="154">
        <v>3</v>
      </c>
      <c r="Q423" t="s">
        <v>258</v>
      </c>
      <c r="R423" t="s">
        <v>268</v>
      </c>
      <c r="S423" t="s">
        <v>1135</v>
      </c>
      <c r="T423" t="s">
        <v>269</v>
      </c>
      <c r="V423">
        <v>1.3</v>
      </c>
      <c r="W423" t="s">
        <v>1161</v>
      </c>
      <c r="X423" t="s">
        <v>1138</v>
      </c>
      <c r="Y423" t="s">
        <v>292</v>
      </c>
      <c r="Z423">
        <v>0</v>
      </c>
      <c r="AC423">
        <v>2</v>
      </c>
      <c r="AD423" t="s">
        <v>1174</v>
      </c>
    </row>
    <row r="424" spans="1:30" x14ac:dyDescent="0.25">
      <c r="A424">
        <v>25362</v>
      </c>
      <c r="B424">
        <v>2104004000</v>
      </c>
      <c r="C424">
        <v>472</v>
      </c>
      <c r="D424" t="s">
        <v>1168</v>
      </c>
      <c r="E424" t="s">
        <v>774</v>
      </c>
      <c r="F424" t="s">
        <v>1135</v>
      </c>
      <c r="G424" t="s">
        <v>1169</v>
      </c>
      <c r="H424" t="s">
        <v>289</v>
      </c>
      <c r="J424" t="s">
        <v>290</v>
      </c>
      <c r="K424">
        <v>334</v>
      </c>
      <c r="L424">
        <v>0</v>
      </c>
      <c r="M424">
        <v>129</v>
      </c>
      <c r="N424" t="s">
        <v>256</v>
      </c>
      <c r="P424" s="154">
        <v>0.4</v>
      </c>
      <c r="Q424" t="s">
        <v>258</v>
      </c>
      <c r="R424" t="s">
        <v>268</v>
      </c>
      <c r="S424" t="s">
        <v>1135</v>
      </c>
      <c r="T424" t="s">
        <v>269</v>
      </c>
      <c r="V424">
        <v>1.3</v>
      </c>
      <c r="W424" t="s">
        <v>1161</v>
      </c>
      <c r="X424" t="s">
        <v>1138</v>
      </c>
      <c r="Y424" t="s">
        <v>292</v>
      </c>
      <c r="Z424">
        <v>0</v>
      </c>
      <c r="AA424" s="155">
        <v>36039</v>
      </c>
      <c r="AC424">
        <v>2</v>
      </c>
      <c r="AD424" t="s">
        <v>1175</v>
      </c>
    </row>
    <row r="425" spans="1:30" x14ac:dyDescent="0.25">
      <c r="A425">
        <v>25363</v>
      </c>
      <c r="B425">
        <v>2104004000</v>
      </c>
      <c r="C425">
        <v>472</v>
      </c>
      <c r="D425" t="s">
        <v>1168</v>
      </c>
      <c r="E425" t="s">
        <v>774</v>
      </c>
      <c r="F425" t="s">
        <v>1135</v>
      </c>
      <c r="G425" t="s">
        <v>1169</v>
      </c>
      <c r="H425" t="s">
        <v>359</v>
      </c>
      <c r="I425" s="155">
        <v>2025884</v>
      </c>
      <c r="J425" t="s">
        <v>360</v>
      </c>
      <c r="K425">
        <v>380</v>
      </c>
      <c r="L425">
        <v>0</v>
      </c>
      <c r="M425">
        <v>129</v>
      </c>
      <c r="N425" t="s">
        <v>256</v>
      </c>
      <c r="P425" t="s">
        <v>58</v>
      </c>
      <c r="Q425" t="s">
        <v>258</v>
      </c>
      <c r="R425" t="s">
        <v>268</v>
      </c>
      <c r="S425" t="s">
        <v>1135</v>
      </c>
      <c r="T425" t="s">
        <v>269</v>
      </c>
      <c r="U425" t="s">
        <v>1144</v>
      </c>
      <c r="V425">
        <v>1.3</v>
      </c>
      <c r="W425" t="s">
        <v>1176</v>
      </c>
      <c r="X425" t="s">
        <v>1138</v>
      </c>
      <c r="Y425" t="s">
        <v>323</v>
      </c>
      <c r="Z425">
        <v>0</v>
      </c>
      <c r="AC425">
        <v>0</v>
      </c>
    </row>
    <row r="426" spans="1:30" x14ac:dyDescent="0.25">
      <c r="A426">
        <v>25364</v>
      </c>
      <c r="B426">
        <v>2104004000</v>
      </c>
      <c r="C426">
        <v>472</v>
      </c>
      <c r="D426" t="s">
        <v>1168</v>
      </c>
      <c r="E426" t="s">
        <v>774</v>
      </c>
      <c r="F426" t="s">
        <v>1135</v>
      </c>
      <c r="G426" t="s">
        <v>1169</v>
      </c>
      <c r="I426" s="155">
        <v>2025949</v>
      </c>
      <c r="J426" t="s">
        <v>1146</v>
      </c>
      <c r="K426">
        <v>382</v>
      </c>
      <c r="L426">
        <v>0</v>
      </c>
      <c r="M426">
        <v>129</v>
      </c>
      <c r="N426" t="s">
        <v>256</v>
      </c>
      <c r="P426" t="s">
        <v>58</v>
      </c>
      <c r="Q426" t="s">
        <v>258</v>
      </c>
      <c r="R426" t="s">
        <v>268</v>
      </c>
      <c r="S426" t="s">
        <v>1135</v>
      </c>
      <c r="T426" t="s">
        <v>269</v>
      </c>
      <c r="U426" t="s">
        <v>1147</v>
      </c>
      <c r="V426">
        <v>1.3</v>
      </c>
      <c r="W426" t="s">
        <v>1176</v>
      </c>
      <c r="X426" t="s">
        <v>1138</v>
      </c>
      <c r="Y426" t="s">
        <v>323</v>
      </c>
      <c r="Z426">
        <v>0</v>
      </c>
      <c r="AC426">
        <v>0</v>
      </c>
    </row>
    <row r="427" spans="1:30" x14ac:dyDescent="0.25">
      <c r="A427">
        <v>25365</v>
      </c>
      <c r="B427">
        <v>2104004000</v>
      </c>
      <c r="C427">
        <v>472</v>
      </c>
      <c r="D427" t="s">
        <v>1168</v>
      </c>
      <c r="E427" t="s">
        <v>774</v>
      </c>
      <c r="F427" t="s">
        <v>1135</v>
      </c>
      <c r="G427" t="s">
        <v>1169</v>
      </c>
      <c r="J427" t="s">
        <v>1148</v>
      </c>
      <c r="K427">
        <v>398</v>
      </c>
      <c r="L427">
        <v>0</v>
      </c>
      <c r="M427">
        <v>129</v>
      </c>
      <c r="N427" t="s">
        <v>256</v>
      </c>
      <c r="P427" s="154">
        <v>0.71299999999999997</v>
      </c>
      <c r="Q427" t="s">
        <v>258</v>
      </c>
      <c r="R427" t="s">
        <v>268</v>
      </c>
      <c r="S427" t="s">
        <v>1135</v>
      </c>
      <c r="T427" t="s">
        <v>269</v>
      </c>
      <c r="V427">
        <v>1.3</v>
      </c>
      <c r="W427" t="s">
        <v>1140</v>
      </c>
      <c r="X427" t="s">
        <v>1138</v>
      </c>
      <c r="Y427" t="s">
        <v>323</v>
      </c>
      <c r="Z427">
        <v>0</v>
      </c>
      <c r="AA427" s="155">
        <v>36039</v>
      </c>
      <c r="AC427">
        <v>0</v>
      </c>
    </row>
    <row r="428" spans="1:30" x14ac:dyDescent="0.25">
      <c r="A428">
        <v>25366</v>
      </c>
      <c r="B428">
        <v>2104004000</v>
      </c>
      <c r="C428">
        <v>472</v>
      </c>
      <c r="D428" t="s">
        <v>1168</v>
      </c>
      <c r="E428" t="s">
        <v>774</v>
      </c>
      <c r="F428" t="s">
        <v>1135</v>
      </c>
      <c r="G428" t="s">
        <v>1169</v>
      </c>
      <c r="J428" t="s">
        <v>363</v>
      </c>
      <c r="K428">
        <v>399</v>
      </c>
      <c r="L428">
        <v>0</v>
      </c>
      <c r="M428">
        <v>129</v>
      </c>
      <c r="N428" t="s">
        <v>256</v>
      </c>
      <c r="P428" s="154">
        <v>2.4929999999999999</v>
      </c>
      <c r="Q428" t="s">
        <v>258</v>
      </c>
      <c r="R428" t="s">
        <v>268</v>
      </c>
      <c r="S428" t="s">
        <v>1135</v>
      </c>
      <c r="T428" t="s">
        <v>269</v>
      </c>
      <c r="V428">
        <v>1.3</v>
      </c>
      <c r="W428" t="s">
        <v>1170</v>
      </c>
      <c r="X428" t="s">
        <v>1138</v>
      </c>
      <c r="Y428" t="s">
        <v>323</v>
      </c>
      <c r="Z428">
        <v>0</v>
      </c>
      <c r="AC428">
        <v>0</v>
      </c>
    </row>
    <row r="429" spans="1:30" x14ac:dyDescent="0.25">
      <c r="A429">
        <v>25367</v>
      </c>
      <c r="B429">
        <v>2104004000</v>
      </c>
      <c r="C429">
        <v>472</v>
      </c>
      <c r="D429" t="s">
        <v>1168</v>
      </c>
      <c r="E429" t="s">
        <v>774</v>
      </c>
      <c r="F429" t="s">
        <v>1135</v>
      </c>
      <c r="G429" t="s">
        <v>1169</v>
      </c>
      <c r="H429" t="s">
        <v>364</v>
      </c>
      <c r="J429" t="s">
        <v>365</v>
      </c>
      <c r="K429">
        <v>417</v>
      </c>
      <c r="L429">
        <v>0</v>
      </c>
      <c r="M429">
        <v>129</v>
      </c>
      <c r="N429" t="s">
        <v>256</v>
      </c>
      <c r="P429" s="154">
        <v>0.71299999999999997</v>
      </c>
      <c r="Q429" t="s">
        <v>258</v>
      </c>
      <c r="R429" t="s">
        <v>268</v>
      </c>
      <c r="S429" t="s">
        <v>1135</v>
      </c>
      <c r="T429" t="s">
        <v>269</v>
      </c>
      <c r="V429">
        <v>1.3</v>
      </c>
      <c r="W429" t="s">
        <v>1177</v>
      </c>
      <c r="X429" t="s">
        <v>1150</v>
      </c>
      <c r="Y429" t="s">
        <v>323</v>
      </c>
      <c r="Z429">
        <v>0</v>
      </c>
      <c r="AB429" s="155">
        <v>36039</v>
      </c>
      <c r="AC429">
        <v>0</v>
      </c>
    </row>
    <row r="430" spans="1:30" x14ac:dyDescent="0.25">
      <c r="A430">
        <v>25600</v>
      </c>
      <c r="B430">
        <v>2199004000</v>
      </c>
      <c r="C430">
        <v>493</v>
      </c>
      <c r="D430" t="s">
        <v>1168</v>
      </c>
      <c r="E430" t="s">
        <v>1178</v>
      </c>
      <c r="F430" t="s">
        <v>1135</v>
      </c>
      <c r="G430" t="s">
        <v>1179</v>
      </c>
      <c r="H430" t="s">
        <v>294</v>
      </c>
      <c r="I430" t="s">
        <v>295</v>
      </c>
      <c r="J430" t="s">
        <v>296</v>
      </c>
      <c r="K430">
        <v>87</v>
      </c>
      <c r="L430">
        <v>0</v>
      </c>
      <c r="M430">
        <v>129</v>
      </c>
      <c r="N430" t="s">
        <v>256</v>
      </c>
      <c r="P430" s="154">
        <v>0.8</v>
      </c>
      <c r="Q430" t="s">
        <v>258</v>
      </c>
      <c r="R430" t="s">
        <v>268</v>
      </c>
      <c r="S430" t="s">
        <v>1135</v>
      </c>
      <c r="T430" t="s">
        <v>269</v>
      </c>
      <c r="X430" t="s">
        <v>298</v>
      </c>
      <c r="Y430" t="s">
        <v>366</v>
      </c>
      <c r="Z430">
        <v>0</v>
      </c>
      <c r="AA430" s="155">
        <v>36770</v>
      </c>
      <c r="AC430">
        <v>0</v>
      </c>
    </row>
    <row r="434" spans="1:64" ht="15.75" thickBot="1" x14ac:dyDescent="0.3"/>
    <row r="435" spans="1:64" ht="15.75" thickBot="1" x14ac:dyDescent="0.3">
      <c r="A435" s="205" t="s">
        <v>499</v>
      </c>
      <c r="B435" s="950" t="s">
        <v>500</v>
      </c>
      <c r="C435" s="951"/>
      <c r="D435" s="951"/>
      <c r="E435" s="951"/>
      <c r="F435" s="951"/>
      <c r="G435" s="951"/>
      <c r="H435" s="951"/>
      <c r="I435" s="951"/>
      <c r="J435" s="951"/>
      <c r="K435" s="951"/>
      <c r="L435" s="951"/>
      <c r="M435" s="951"/>
      <c r="N435" s="951"/>
      <c r="O435" s="951"/>
      <c r="P435" s="951"/>
      <c r="Q435" s="951"/>
      <c r="R435" s="951"/>
      <c r="S435" s="951"/>
      <c r="T435" s="951"/>
      <c r="U435" s="951"/>
      <c r="V435" s="951"/>
      <c r="W435" s="951"/>
      <c r="X435" s="951"/>
      <c r="Y435" s="951"/>
      <c r="Z435" s="951"/>
      <c r="AA435" s="951"/>
      <c r="AB435" s="951"/>
      <c r="AC435" s="951"/>
      <c r="AD435" s="951"/>
      <c r="AE435" s="428" t="s">
        <v>1248</v>
      </c>
      <c r="AF435" s="206"/>
      <c r="AG435" s="206"/>
      <c r="AH435" s="206"/>
      <c r="AI435" s="206"/>
      <c r="AJ435" s="206"/>
      <c r="AK435" s="206"/>
      <c r="AL435" s="206"/>
      <c r="AM435" s="206"/>
      <c r="AN435" s="206"/>
      <c r="AO435" s="206"/>
      <c r="AP435" s="206"/>
      <c r="AQ435" s="206"/>
      <c r="AR435" s="206"/>
      <c r="AS435" s="206"/>
      <c r="AT435" s="206"/>
      <c r="AU435" s="206"/>
      <c r="AV435" s="206"/>
      <c r="AW435" s="206"/>
      <c r="AX435" s="424"/>
      <c r="AY435" s="425"/>
      <c r="AZ435" s="425"/>
      <c r="BA435" s="425"/>
      <c r="BB435" s="206"/>
      <c r="BC435" s="206"/>
      <c r="BD435" s="206"/>
      <c r="BE435" s="207"/>
      <c r="BG435" t="s">
        <v>1211</v>
      </c>
      <c r="BH435" t="s">
        <v>1212</v>
      </c>
      <c r="BJ435" t="s">
        <v>1213</v>
      </c>
    </row>
    <row r="436" spans="1:64" ht="158.25" customHeight="1" x14ac:dyDescent="0.25">
      <c r="A436" s="429"/>
      <c r="B436" s="432" t="s">
        <v>501</v>
      </c>
      <c r="C436" s="433" t="s">
        <v>502</v>
      </c>
      <c r="D436" s="433" t="s">
        <v>503</v>
      </c>
      <c r="E436" s="433" t="s">
        <v>504</v>
      </c>
      <c r="F436" s="433" t="s">
        <v>505</v>
      </c>
      <c r="G436" s="433" t="s">
        <v>506</v>
      </c>
      <c r="H436" s="433" t="s">
        <v>507</v>
      </c>
      <c r="I436" s="434" t="s">
        <v>508</v>
      </c>
      <c r="J436" s="439" t="s">
        <v>509</v>
      </c>
      <c r="K436" s="440" t="s">
        <v>510</v>
      </c>
      <c r="L436" s="440" t="s">
        <v>511</v>
      </c>
      <c r="M436" s="440" t="s">
        <v>512</v>
      </c>
      <c r="N436" s="440" t="s">
        <v>513</v>
      </c>
      <c r="O436" s="440" t="s">
        <v>514</v>
      </c>
      <c r="P436" s="440" t="s">
        <v>515</v>
      </c>
      <c r="Q436" s="440" t="s">
        <v>516</v>
      </c>
      <c r="R436" s="440" t="s">
        <v>517</v>
      </c>
      <c r="S436" s="440" t="s">
        <v>518</v>
      </c>
      <c r="T436" s="440" t="s">
        <v>519</v>
      </c>
      <c r="U436" s="440" t="s">
        <v>520</v>
      </c>
      <c r="V436" s="440" t="s">
        <v>521</v>
      </c>
      <c r="W436" s="441" t="s">
        <v>522</v>
      </c>
      <c r="X436" s="444" t="s">
        <v>523</v>
      </c>
      <c r="Y436" s="445" t="s">
        <v>524</v>
      </c>
      <c r="Z436" s="445" t="s">
        <v>525</v>
      </c>
      <c r="AA436" s="445" t="s">
        <v>526</v>
      </c>
      <c r="AB436" s="445" t="s">
        <v>527</v>
      </c>
      <c r="AC436" s="445" t="s">
        <v>528</v>
      </c>
      <c r="AD436" s="446" t="s">
        <v>529</v>
      </c>
      <c r="AE436" s="449" t="s">
        <v>1180</v>
      </c>
      <c r="AF436" s="450" t="s">
        <v>1181</v>
      </c>
      <c r="AG436" s="450" t="s">
        <v>1182</v>
      </c>
      <c r="AH436" s="450" t="s">
        <v>1183</v>
      </c>
      <c r="AI436" s="450" t="s">
        <v>1184</v>
      </c>
      <c r="AJ436" s="450" t="s">
        <v>1185</v>
      </c>
      <c r="AK436" s="450" t="s">
        <v>1202</v>
      </c>
      <c r="AL436" s="450" t="s">
        <v>1192</v>
      </c>
      <c r="AM436" s="451" t="s">
        <v>1193</v>
      </c>
      <c r="AN436" s="452" t="s">
        <v>1186</v>
      </c>
      <c r="AO436" s="453" t="s">
        <v>1187</v>
      </c>
      <c r="AP436" s="453" t="s">
        <v>1188</v>
      </c>
      <c r="AQ436" s="453" t="s">
        <v>1189</v>
      </c>
      <c r="AR436" s="453" t="s">
        <v>1190</v>
      </c>
      <c r="AS436" s="453" t="s">
        <v>1191</v>
      </c>
      <c r="AT436" s="453" t="s">
        <v>1203</v>
      </c>
      <c r="AU436" s="453" t="s">
        <v>1194</v>
      </c>
      <c r="AV436" s="454" t="s">
        <v>1195</v>
      </c>
      <c r="AW436" s="455" t="s">
        <v>1198</v>
      </c>
      <c r="AX436" s="456" t="s">
        <v>1197</v>
      </c>
      <c r="AY436" s="457" t="s">
        <v>1196</v>
      </c>
      <c r="AZ436" s="458" t="s">
        <v>1249</v>
      </c>
      <c r="BA436" s="459" t="s">
        <v>1250</v>
      </c>
      <c r="BB436" s="459" t="s">
        <v>1251</v>
      </c>
      <c r="BC436" s="459" t="s">
        <v>1252</v>
      </c>
      <c r="BD436" s="459" t="s">
        <v>1253</v>
      </c>
      <c r="BE436" s="460" t="s">
        <v>1254</v>
      </c>
      <c r="BG436" s="181"/>
    </row>
    <row r="437" spans="1:64" x14ac:dyDescent="0.25">
      <c r="A437" s="429" t="s">
        <v>530</v>
      </c>
      <c r="B437" s="435"/>
      <c r="C437" s="166"/>
      <c r="D437" s="166"/>
      <c r="E437" s="167"/>
      <c r="F437" s="166"/>
      <c r="G437" s="165"/>
      <c r="H437" s="166"/>
      <c r="I437" s="170"/>
      <c r="J437" s="194"/>
      <c r="K437" s="166"/>
      <c r="L437" s="168">
        <v>1.5999999999999999E-5</v>
      </c>
      <c r="M437" s="166"/>
      <c r="N437" s="168">
        <v>3.9100000000000002E-5</v>
      </c>
      <c r="O437" s="166"/>
      <c r="P437" s="166"/>
      <c r="Q437" s="168">
        <v>1.5999999999999999E-5</v>
      </c>
      <c r="R437" s="166"/>
      <c r="S437" s="166"/>
      <c r="T437" s="166"/>
      <c r="U437" s="168">
        <v>1.5999999999999999E-5</v>
      </c>
      <c r="V437" s="166"/>
      <c r="W437" s="170"/>
      <c r="X437" s="447">
        <v>3.9100000000000002E-5</v>
      </c>
      <c r="Y437" s="166"/>
      <c r="Z437" s="166"/>
      <c r="AA437" s="169">
        <v>1.5999999999999999E-5</v>
      </c>
      <c r="AB437" s="166"/>
      <c r="AC437" s="166"/>
      <c r="AD437" s="170"/>
      <c r="AE437" s="692"/>
      <c r="AF437" s="427"/>
      <c r="AG437" s="427"/>
      <c r="AH437" s="427"/>
      <c r="AI437" s="427"/>
      <c r="AJ437" s="427"/>
      <c r="AK437" s="693"/>
      <c r="AL437" s="693"/>
      <c r="AM437" s="694"/>
      <c r="AN437" s="692"/>
      <c r="AO437" s="427"/>
      <c r="AP437" s="427"/>
      <c r="AQ437" s="427"/>
      <c r="AR437" s="427"/>
      <c r="AS437" s="427"/>
      <c r="AT437" s="695"/>
      <c r="AU437" s="696"/>
      <c r="AV437" s="697"/>
      <c r="AW437" s="698"/>
      <c r="AX437" s="693"/>
      <c r="AY437" s="694"/>
      <c r="AZ437" s="470"/>
      <c r="BA437" s="412"/>
      <c r="BB437" s="412"/>
      <c r="BC437" s="412"/>
      <c r="BD437" s="412"/>
      <c r="BE437" s="471"/>
      <c r="BG437" s="181"/>
    </row>
    <row r="438" spans="1:64" x14ac:dyDescent="0.25">
      <c r="A438" s="429" t="s">
        <v>531</v>
      </c>
      <c r="B438" s="194"/>
      <c r="C438" s="166"/>
      <c r="D438" s="166"/>
      <c r="E438" s="166"/>
      <c r="F438" s="166"/>
      <c r="G438" s="166"/>
      <c r="H438" s="166"/>
      <c r="I438" s="170"/>
      <c r="J438" s="194"/>
      <c r="K438" s="166"/>
      <c r="L438" s="166"/>
      <c r="M438" s="166"/>
      <c r="N438" s="168">
        <v>1.42E-6</v>
      </c>
      <c r="O438" s="166"/>
      <c r="P438" s="166"/>
      <c r="Q438" s="166"/>
      <c r="R438" s="166"/>
      <c r="S438" s="166"/>
      <c r="T438" s="166"/>
      <c r="U438" s="166"/>
      <c r="V438" s="166"/>
      <c r="W438" s="170"/>
      <c r="X438" s="447">
        <v>1.42E-6</v>
      </c>
      <c r="Y438" s="166"/>
      <c r="Z438" s="166"/>
      <c r="AA438" s="166"/>
      <c r="AB438" s="166"/>
      <c r="AC438" s="166"/>
      <c r="AD438" s="170"/>
      <c r="AE438" s="692"/>
      <c r="AF438" s="427"/>
      <c r="AG438" s="427"/>
      <c r="AH438" s="427"/>
      <c r="AI438" s="427"/>
      <c r="AJ438" s="427"/>
      <c r="AK438" s="693"/>
      <c r="AL438" s="693"/>
      <c r="AM438" s="694"/>
      <c r="AN438" s="692"/>
      <c r="AO438" s="427"/>
      <c r="AP438" s="427"/>
      <c r="AQ438" s="427"/>
      <c r="AR438" s="427"/>
      <c r="AS438" s="427"/>
      <c r="AT438" s="695"/>
      <c r="AU438" s="696"/>
      <c r="AV438" s="697"/>
      <c r="AW438" s="698"/>
      <c r="AX438" s="693"/>
      <c r="AY438" s="694"/>
      <c r="AZ438" s="470"/>
      <c r="BA438" s="412"/>
      <c r="BB438" s="412"/>
      <c r="BC438" s="412"/>
      <c r="BD438" s="412"/>
      <c r="BE438" s="471"/>
      <c r="BG438" s="181"/>
    </row>
    <row r="439" spans="1:64" x14ac:dyDescent="0.25">
      <c r="A439" s="429" t="s">
        <v>532</v>
      </c>
      <c r="B439" s="194"/>
      <c r="C439" s="166"/>
      <c r="D439" s="166"/>
      <c r="E439" s="166"/>
      <c r="F439" s="166"/>
      <c r="G439" s="166"/>
      <c r="H439" s="166"/>
      <c r="I439" s="170"/>
      <c r="J439" s="194"/>
      <c r="K439" s="166"/>
      <c r="L439" s="166"/>
      <c r="M439" s="166"/>
      <c r="N439" s="168">
        <v>7.67E-4</v>
      </c>
      <c r="O439" s="166"/>
      <c r="P439" s="166"/>
      <c r="Q439" s="166"/>
      <c r="R439" s="166"/>
      <c r="S439" s="166"/>
      <c r="T439" s="166"/>
      <c r="U439" s="168">
        <v>1.07E-3</v>
      </c>
      <c r="V439" s="166"/>
      <c r="W439" s="170"/>
      <c r="X439" s="447">
        <v>7.67E-4</v>
      </c>
      <c r="Y439" s="166"/>
      <c r="Z439" s="166"/>
      <c r="AA439" s="166"/>
      <c r="AB439" s="166"/>
      <c r="AC439" s="166"/>
      <c r="AD439" s="170"/>
      <c r="AE439" s="692"/>
      <c r="AF439" s="427"/>
      <c r="AG439" s="427"/>
      <c r="AH439" s="427"/>
      <c r="AI439" s="427"/>
      <c r="AJ439" s="427"/>
      <c r="AK439" s="693"/>
      <c r="AL439" s="693"/>
      <c r="AM439" s="694"/>
      <c r="AN439" s="692"/>
      <c r="AO439" s="427"/>
      <c r="AP439" s="427"/>
      <c r="AQ439" s="427"/>
      <c r="AR439" s="427"/>
      <c r="AS439" s="427"/>
      <c r="AT439" s="695"/>
      <c r="AU439" s="696"/>
      <c r="AV439" s="697"/>
      <c r="AW439" s="698"/>
      <c r="AX439" s="693"/>
      <c r="AY439" s="694"/>
      <c r="AZ439" s="470"/>
      <c r="BA439" s="412"/>
      <c r="BB439" s="412"/>
      <c r="BC439" s="412"/>
      <c r="BD439" s="412"/>
      <c r="BE439" s="471"/>
      <c r="BG439" s="401"/>
    </row>
    <row r="440" spans="1:64" x14ac:dyDescent="0.25">
      <c r="A440" s="430" t="s">
        <v>533</v>
      </c>
      <c r="B440" s="194"/>
      <c r="C440" s="166"/>
      <c r="D440" s="166"/>
      <c r="E440" s="166"/>
      <c r="F440" s="166"/>
      <c r="G440" s="166"/>
      <c r="H440" s="166"/>
      <c r="I440" s="170"/>
      <c r="J440" s="194"/>
      <c r="K440" s="166"/>
      <c r="L440" s="166"/>
      <c r="M440" s="166"/>
      <c r="N440" s="168">
        <v>5.0599999999999998E-6</v>
      </c>
      <c r="O440" s="166"/>
      <c r="P440" s="166"/>
      <c r="Q440" s="166"/>
      <c r="R440" s="166"/>
      <c r="S440" s="166"/>
      <c r="T440" s="166"/>
      <c r="U440" s="166"/>
      <c r="V440" s="166"/>
      <c r="W440" s="170"/>
      <c r="X440" s="447">
        <v>5.0599999999999998E-6</v>
      </c>
      <c r="Y440" s="166"/>
      <c r="Z440" s="166"/>
      <c r="AA440" s="166"/>
      <c r="AB440" s="166"/>
      <c r="AC440" s="166"/>
      <c r="AD440" s="170"/>
      <c r="AE440" s="692"/>
      <c r="AF440" s="427"/>
      <c r="AG440" s="427"/>
      <c r="AH440" s="427"/>
      <c r="AI440" s="427"/>
      <c r="AJ440" s="427"/>
      <c r="AK440" s="693"/>
      <c r="AL440" s="693"/>
      <c r="AM440" s="694"/>
      <c r="AN440" s="692"/>
      <c r="AO440" s="427"/>
      <c r="AP440" s="427"/>
      <c r="AQ440" s="427"/>
      <c r="AR440" s="427"/>
      <c r="AS440" s="427"/>
      <c r="AT440" s="695"/>
      <c r="AU440" s="696"/>
      <c r="AV440" s="697"/>
      <c r="AW440" s="698"/>
      <c r="AX440" s="693"/>
      <c r="AY440" s="694"/>
      <c r="AZ440" s="470"/>
      <c r="BA440" s="412"/>
      <c r="BB440" s="412"/>
      <c r="BC440" s="412"/>
      <c r="BD440" s="412"/>
      <c r="BE440" s="471"/>
      <c r="BG440" s="401"/>
    </row>
    <row r="441" spans="1:64" x14ac:dyDescent="0.25">
      <c r="A441" s="429" t="s">
        <v>534</v>
      </c>
      <c r="B441" s="194"/>
      <c r="C441" s="166"/>
      <c r="D441" s="166"/>
      <c r="E441" s="166"/>
      <c r="F441" s="166"/>
      <c r="G441" s="166"/>
      <c r="H441" s="166"/>
      <c r="I441" s="170"/>
      <c r="J441" s="194"/>
      <c r="K441" s="166"/>
      <c r="L441" s="166"/>
      <c r="M441" s="166"/>
      <c r="N441" s="168">
        <v>9.2499999999999999E-5</v>
      </c>
      <c r="O441" s="166"/>
      <c r="P441" s="166"/>
      <c r="Q441" s="166"/>
      <c r="R441" s="166"/>
      <c r="S441" s="166"/>
      <c r="T441" s="166"/>
      <c r="U441" s="168">
        <v>5.3000000000000001E-5</v>
      </c>
      <c r="V441" s="166"/>
      <c r="W441" s="170"/>
      <c r="X441" s="447">
        <v>9.2499999999999999E-5</v>
      </c>
      <c r="Y441" s="166"/>
      <c r="Z441" s="166"/>
      <c r="AA441" s="166"/>
      <c r="AB441" s="166"/>
      <c r="AC441" s="166"/>
      <c r="AD441" s="170"/>
      <c r="AE441" s="692"/>
      <c r="AF441" s="427"/>
      <c r="AG441" s="427"/>
      <c r="AH441" s="427"/>
      <c r="AI441" s="427"/>
      <c r="AJ441" s="427"/>
      <c r="AK441" s="693"/>
      <c r="AL441" s="693"/>
      <c r="AM441" s="694"/>
      <c r="AN441" s="692"/>
      <c r="AO441" s="427"/>
      <c r="AP441" s="427"/>
      <c r="AQ441" s="427"/>
      <c r="AR441" s="427"/>
      <c r="AS441" s="427"/>
      <c r="AT441" s="695"/>
      <c r="AU441" s="696"/>
      <c r="AV441" s="697"/>
      <c r="AW441" s="698"/>
      <c r="AX441" s="693"/>
      <c r="AY441" s="694"/>
      <c r="AZ441" s="470"/>
      <c r="BA441" s="412"/>
      <c r="BB441" s="412"/>
      <c r="BC441" s="412"/>
      <c r="BD441" s="412"/>
      <c r="BE441" s="471"/>
      <c r="BG441" s="401"/>
    </row>
    <row r="442" spans="1:64" x14ac:dyDescent="0.25">
      <c r="A442" s="431" t="s">
        <v>535</v>
      </c>
      <c r="B442" s="194"/>
      <c r="C442" s="166"/>
      <c r="D442" s="166"/>
      <c r="E442" s="166"/>
      <c r="F442" s="166"/>
      <c r="G442" s="166"/>
      <c r="H442" s="166"/>
      <c r="I442" s="170"/>
      <c r="J442" s="194"/>
      <c r="K442" s="166"/>
      <c r="L442" s="166"/>
      <c r="M442" s="166"/>
      <c r="N442" s="168">
        <v>7.0000000000000007E-2</v>
      </c>
      <c r="O442" s="166"/>
      <c r="P442" s="166"/>
      <c r="Q442" s="166"/>
      <c r="R442" s="166"/>
      <c r="S442" s="166"/>
      <c r="T442" s="166"/>
      <c r="U442" s="166"/>
      <c r="V442" s="166"/>
      <c r="W442" s="170"/>
      <c r="X442" s="447">
        <v>7.0000000000000007E-2</v>
      </c>
      <c r="Y442" s="166"/>
      <c r="Z442" s="166"/>
      <c r="AA442" s="166"/>
      <c r="AB442" s="166"/>
      <c r="AC442" s="166"/>
      <c r="AD442" s="170"/>
      <c r="AE442" s="692"/>
      <c r="AF442" s="427"/>
      <c r="AG442" s="427"/>
      <c r="AH442" s="427"/>
      <c r="AI442" s="427"/>
      <c r="AJ442" s="427"/>
      <c r="AK442" s="693"/>
      <c r="AL442" s="693"/>
      <c r="AM442" s="694"/>
      <c r="AN442" s="692"/>
      <c r="AO442" s="427"/>
      <c r="AP442" s="427"/>
      <c r="AQ442" s="427"/>
      <c r="AR442" s="427"/>
      <c r="AS442" s="427"/>
      <c r="AT442" s="695"/>
      <c r="AU442" s="696"/>
      <c r="AV442" s="697"/>
      <c r="AW442" s="698"/>
      <c r="AX442" s="693"/>
      <c r="AY442" s="694"/>
      <c r="AZ442" s="470"/>
      <c r="BA442" s="412"/>
      <c r="BB442" s="412"/>
      <c r="BC442" s="412"/>
      <c r="BD442" s="412"/>
      <c r="BE442" s="471"/>
      <c r="BG442" s="401"/>
    </row>
    <row r="443" spans="1:64" x14ac:dyDescent="0.25">
      <c r="A443" s="429" t="s">
        <v>536</v>
      </c>
      <c r="B443" s="194"/>
      <c r="C443" s="166"/>
      <c r="D443" s="166"/>
      <c r="E443" s="166"/>
      <c r="F443" s="166"/>
      <c r="G443" s="166"/>
      <c r="H443" s="166"/>
      <c r="I443" s="170"/>
      <c r="J443" s="194"/>
      <c r="K443" s="166"/>
      <c r="L443" s="166"/>
      <c r="M443" s="166"/>
      <c r="N443" s="168">
        <v>1.8700000000000001E-6</v>
      </c>
      <c r="O443" s="166"/>
      <c r="P443" s="166"/>
      <c r="Q443" s="166"/>
      <c r="R443" s="166"/>
      <c r="S443" s="166"/>
      <c r="T443" s="166"/>
      <c r="U443" s="166"/>
      <c r="V443" s="166"/>
      <c r="W443" s="170"/>
      <c r="X443" s="447">
        <v>1.8700000000000001E-6</v>
      </c>
      <c r="Y443" s="166"/>
      <c r="Z443" s="166"/>
      <c r="AA443" s="166"/>
      <c r="AB443" s="166"/>
      <c r="AC443" s="166"/>
      <c r="AD443" s="170"/>
      <c r="AE443" s="692"/>
      <c r="AF443" s="427"/>
      <c r="AG443" s="427"/>
      <c r="AH443" s="427"/>
      <c r="AI443" s="427"/>
      <c r="AJ443" s="427"/>
      <c r="AK443" s="693"/>
      <c r="AL443" s="693"/>
      <c r="AM443" s="694"/>
      <c r="AN443" s="692"/>
      <c r="AO443" s="427"/>
      <c r="AP443" s="427"/>
      <c r="AQ443" s="427"/>
      <c r="AR443" s="427"/>
      <c r="AS443" s="427"/>
      <c r="AT443" s="693"/>
      <c r="AU443" s="696" t="s">
        <v>1208</v>
      </c>
      <c r="AV443" s="697"/>
      <c r="AW443" s="698"/>
      <c r="AX443" s="693"/>
      <c r="AY443" s="694"/>
      <c r="AZ443" s="470"/>
      <c r="BA443" s="412"/>
      <c r="BB443" s="412"/>
      <c r="BC443" s="412"/>
      <c r="BD443" s="412"/>
      <c r="BE443" s="471"/>
      <c r="BG443" s="401"/>
    </row>
    <row r="444" spans="1:64" x14ac:dyDescent="0.25">
      <c r="A444" s="429" t="s">
        <v>537</v>
      </c>
      <c r="B444" s="194"/>
      <c r="C444" s="166"/>
      <c r="D444" s="166"/>
      <c r="E444" s="173">
        <v>1.1E-5</v>
      </c>
      <c r="F444" s="166"/>
      <c r="G444" s="166"/>
      <c r="H444" s="166"/>
      <c r="I444" s="170"/>
      <c r="J444" s="194"/>
      <c r="K444" s="166"/>
      <c r="L444" s="168">
        <v>1.1E-5</v>
      </c>
      <c r="M444" s="166"/>
      <c r="N444" s="166"/>
      <c r="O444" s="166"/>
      <c r="P444" s="166"/>
      <c r="Q444" s="166"/>
      <c r="R444" s="166"/>
      <c r="S444" s="168">
        <v>1.1E-5</v>
      </c>
      <c r="T444" s="166"/>
      <c r="U444" s="166"/>
      <c r="V444" s="166"/>
      <c r="W444" s="170"/>
      <c r="X444" s="194"/>
      <c r="Y444" s="166"/>
      <c r="Z444" s="166"/>
      <c r="AA444" s="169">
        <v>1.1E-5</v>
      </c>
      <c r="AB444" s="166"/>
      <c r="AC444" s="166"/>
      <c r="AD444" s="170"/>
      <c r="AE444" s="683">
        <f t="shared" ref="AE444:AY444" si="0">((4/(10000000000000))*Btu_per_gal_dies_LHV)*1000</f>
        <v>5.2000000000000004E-5</v>
      </c>
      <c r="AF444" s="683">
        <f t="shared" si="0"/>
        <v>5.2000000000000004E-5</v>
      </c>
      <c r="AG444" s="683">
        <f t="shared" si="0"/>
        <v>5.2000000000000004E-5</v>
      </c>
      <c r="AH444" s="683">
        <f t="shared" si="0"/>
        <v>5.2000000000000004E-5</v>
      </c>
      <c r="AI444" s="683">
        <f t="shared" si="0"/>
        <v>5.2000000000000004E-5</v>
      </c>
      <c r="AJ444" s="683">
        <f t="shared" si="0"/>
        <v>5.2000000000000004E-5</v>
      </c>
      <c r="AK444" s="684">
        <f t="shared" si="0"/>
        <v>5.2000000000000004E-5</v>
      </c>
      <c r="AL444" s="684">
        <f t="shared" si="0"/>
        <v>5.2000000000000004E-5</v>
      </c>
      <c r="AM444" s="685">
        <f t="shared" si="0"/>
        <v>5.2000000000000004E-5</v>
      </c>
      <c r="AN444" s="686">
        <f t="shared" si="0"/>
        <v>5.2000000000000004E-5</v>
      </c>
      <c r="AO444" s="686">
        <f t="shared" si="0"/>
        <v>5.2000000000000004E-5</v>
      </c>
      <c r="AP444" s="686">
        <f t="shared" si="0"/>
        <v>5.2000000000000004E-5</v>
      </c>
      <c r="AQ444" s="686">
        <f t="shared" si="0"/>
        <v>5.2000000000000004E-5</v>
      </c>
      <c r="AR444" s="686">
        <f t="shared" si="0"/>
        <v>5.2000000000000004E-5</v>
      </c>
      <c r="AS444" s="686">
        <f t="shared" si="0"/>
        <v>5.2000000000000004E-5</v>
      </c>
      <c r="AT444" s="687">
        <f t="shared" si="0"/>
        <v>5.2000000000000004E-5</v>
      </c>
      <c r="AU444" s="687">
        <f t="shared" si="0"/>
        <v>5.2000000000000004E-5</v>
      </c>
      <c r="AV444" s="688">
        <f t="shared" si="0"/>
        <v>5.2000000000000004E-5</v>
      </c>
      <c r="AW444" s="689">
        <f t="shared" si="0"/>
        <v>5.2000000000000004E-5</v>
      </c>
      <c r="AX444" s="690">
        <f t="shared" si="0"/>
        <v>5.2000000000000004E-5</v>
      </c>
      <c r="AY444" s="691">
        <f t="shared" si="0"/>
        <v>5.2000000000000004E-5</v>
      </c>
      <c r="AZ444" s="470"/>
      <c r="BA444" s="412"/>
      <c r="BB444" s="412"/>
      <c r="BC444" s="412"/>
      <c r="BD444" s="412"/>
      <c r="BE444" s="471"/>
      <c r="BF444" s="397"/>
      <c r="BG444" s="401"/>
      <c r="BH444" s="397"/>
      <c r="BI444" s="397"/>
      <c r="BJ444" s="397"/>
      <c r="BK444" s="397"/>
      <c r="BL444" s="397"/>
    </row>
    <row r="445" spans="1:64" x14ac:dyDescent="0.25">
      <c r="A445" s="429" t="s">
        <v>538</v>
      </c>
      <c r="B445" s="436">
        <v>0.129</v>
      </c>
      <c r="C445" s="166"/>
      <c r="D445" s="166"/>
      <c r="E445" s="173">
        <v>5.5000000000000002E-5</v>
      </c>
      <c r="F445" s="166"/>
      <c r="G445" s="166"/>
      <c r="H445" s="173">
        <v>9.1299999999999997E-5</v>
      </c>
      <c r="I445" s="170"/>
      <c r="J445" s="194"/>
      <c r="K445" s="166"/>
      <c r="L445" s="168">
        <v>5.5000000000000002E-5</v>
      </c>
      <c r="M445" s="166"/>
      <c r="N445" s="168">
        <v>9.3300000000000002E-4</v>
      </c>
      <c r="O445" s="166"/>
      <c r="P445" s="166"/>
      <c r="Q445" s="166"/>
      <c r="R445" s="166"/>
      <c r="S445" s="168">
        <v>5.5000000000000002E-5</v>
      </c>
      <c r="T445" s="166"/>
      <c r="U445" s="168">
        <v>5.3600000000000002E-4</v>
      </c>
      <c r="V445" s="166"/>
      <c r="W445" s="170"/>
      <c r="X445" s="447">
        <v>9.3300000000000002E-4</v>
      </c>
      <c r="Y445" s="166"/>
      <c r="Z445" s="166"/>
      <c r="AA445" s="169">
        <v>5.5000000000000002E-5</v>
      </c>
      <c r="AB445" s="166"/>
      <c r="AC445" s="166"/>
      <c r="AD445" s="170"/>
      <c r="AE445" s="698"/>
      <c r="AF445" s="693"/>
      <c r="AG445" s="693"/>
      <c r="AH445" s="693"/>
      <c r="AI445" s="693"/>
      <c r="AJ445" s="693"/>
      <c r="AK445" s="693"/>
      <c r="AL445" s="693"/>
      <c r="AM445" s="694"/>
      <c r="AN445" s="698"/>
      <c r="AO445" s="693"/>
      <c r="AP445" s="693"/>
      <c r="AQ445" s="693"/>
      <c r="AR445" s="693"/>
      <c r="AS445" s="693"/>
      <c r="AT445" s="693"/>
      <c r="AU445" s="693"/>
      <c r="AV445" s="694"/>
      <c r="AW445" s="470"/>
      <c r="AX445" s="412"/>
      <c r="AY445" s="471"/>
      <c r="AZ445" s="470"/>
      <c r="BA445" s="412"/>
      <c r="BB445" s="412"/>
      <c r="BC445" s="412"/>
      <c r="BD445" s="412"/>
      <c r="BE445" s="471"/>
      <c r="BG445" s="401"/>
    </row>
    <row r="446" spans="1:64" x14ac:dyDescent="0.25">
      <c r="A446" s="429" t="s">
        <v>539</v>
      </c>
      <c r="B446" s="436">
        <v>1.5200000000000001E-6</v>
      </c>
      <c r="C446" s="166"/>
      <c r="D446" s="166"/>
      <c r="E446" s="166"/>
      <c r="F446" s="166"/>
      <c r="G446" s="166"/>
      <c r="H446" s="166"/>
      <c r="I446" s="170"/>
      <c r="J446" s="194"/>
      <c r="K446" s="166"/>
      <c r="L446" s="168">
        <v>0.03</v>
      </c>
      <c r="M446" s="166"/>
      <c r="N446" s="168">
        <v>1.68E-6</v>
      </c>
      <c r="O446" s="166"/>
      <c r="P446" s="166"/>
      <c r="Q446" s="166"/>
      <c r="R446" s="166"/>
      <c r="S446" s="166"/>
      <c r="T446" s="166"/>
      <c r="U446" s="168">
        <v>2.6900000000000001E-6</v>
      </c>
      <c r="V446" s="166"/>
      <c r="W446" s="170"/>
      <c r="X446" s="447">
        <v>1.68E-6</v>
      </c>
      <c r="Y446" s="166"/>
      <c r="Z446" s="166"/>
      <c r="AA446" s="166"/>
      <c r="AB446" s="166"/>
      <c r="AC446" s="166"/>
      <c r="AD446" s="170"/>
      <c r="AE446" s="698"/>
      <c r="AF446" s="693"/>
      <c r="AG446" s="693"/>
      <c r="AH446" s="693"/>
      <c r="AI446" s="693"/>
      <c r="AJ446" s="693"/>
      <c r="AK446" s="693"/>
      <c r="AL446" s="693"/>
      <c r="AM446" s="694"/>
      <c r="AN446" s="698"/>
      <c r="AO446" s="693"/>
      <c r="AP446" s="693"/>
      <c r="AQ446" s="693"/>
      <c r="AR446" s="693"/>
      <c r="AS446" s="693"/>
      <c r="AT446" s="693"/>
      <c r="AU446" s="693"/>
      <c r="AV446" s="694"/>
      <c r="AW446" s="470"/>
      <c r="AX446" s="412"/>
      <c r="AY446" s="471"/>
      <c r="AZ446" s="470"/>
      <c r="BA446" s="412"/>
      <c r="BB446" s="412"/>
      <c r="BC446" s="412"/>
      <c r="BD446" s="412"/>
      <c r="BE446" s="471"/>
      <c r="BG446" s="401"/>
    </row>
    <row r="447" spans="1:64" x14ac:dyDescent="0.25">
      <c r="A447" s="429" t="s">
        <v>540</v>
      </c>
      <c r="B447" s="436">
        <v>4.2899999999999999E-7</v>
      </c>
      <c r="C447" s="166"/>
      <c r="D447" s="166"/>
      <c r="E447" s="166"/>
      <c r="F447" s="166"/>
      <c r="G447" s="166"/>
      <c r="H447" s="166"/>
      <c r="I447" s="170"/>
      <c r="J447" s="194"/>
      <c r="K447" s="166"/>
      <c r="L447" s="168">
        <v>0.03</v>
      </c>
      <c r="M447" s="166"/>
      <c r="N447" s="168">
        <v>1.8799999999999999E-7</v>
      </c>
      <c r="O447" s="166"/>
      <c r="P447" s="166"/>
      <c r="Q447" s="166"/>
      <c r="R447" s="166"/>
      <c r="S447" s="166"/>
      <c r="T447" s="166"/>
      <c r="U447" s="168">
        <v>1.03E-8</v>
      </c>
      <c r="V447" s="166"/>
      <c r="W447" s="170"/>
      <c r="X447" s="447">
        <v>1.8799999999999999E-7</v>
      </c>
      <c r="Y447" s="166"/>
      <c r="Z447" s="166"/>
      <c r="AA447" s="166"/>
      <c r="AB447" s="166"/>
      <c r="AC447" s="166"/>
      <c r="AD447" s="170"/>
      <c r="AE447" s="698"/>
      <c r="AF447" s="693"/>
      <c r="AG447" s="693"/>
      <c r="AH447" s="693"/>
      <c r="AI447" s="693"/>
      <c r="AJ447" s="693"/>
      <c r="AK447" s="693"/>
      <c r="AL447" s="693"/>
      <c r="AM447" s="694"/>
      <c r="AN447" s="698"/>
      <c r="AO447" s="693"/>
      <c r="AP447" s="693"/>
      <c r="AQ447" s="693"/>
      <c r="AR447" s="693"/>
      <c r="AS447" s="693"/>
      <c r="AT447" s="693"/>
      <c r="AU447" s="693"/>
      <c r="AV447" s="694"/>
      <c r="AW447" s="470"/>
      <c r="AX447" s="412"/>
      <c r="AY447" s="471"/>
      <c r="AZ447" s="470"/>
      <c r="BA447" s="412"/>
      <c r="BB447" s="412"/>
      <c r="BC447" s="412"/>
      <c r="BD447" s="412"/>
      <c r="BE447" s="471"/>
      <c r="BG447" s="401"/>
    </row>
    <row r="448" spans="1:64" x14ac:dyDescent="0.25">
      <c r="A448" s="429" t="s">
        <v>541</v>
      </c>
      <c r="B448" s="194"/>
      <c r="C448" s="166"/>
      <c r="D448" s="166"/>
      <c r="E448" s="166"/>
      <c r="F448" s="166"/>
      <c r="G448" s="166"/>
      <c r="H448" s="166"/>
      <c r="I448" s="170"/>
      <c r="J448" s="194"/>
      <c r="K448" s="166"/>
      <c r="L448" s="166"/>
      <c r="M448" s="166"/>
      <c r="N448" s="168">
        <v>9.9099999999999994E-8</v>
      </c>
      <c r="O448" s="166"/>
      <c r="P448" s="166"/>
      <c r="Q448" s="166"/>
      <c r="R448" s="166"/>
      <c r="S448" s="166"/>
      <c r="T448" s="166"/>
      <c r="U448" s="166"/>
      <c r="V448" s="166"/>
      <c r="W448" s="170"/>
      <c r="X448" s="447">
        <v>9.9099999999999994E-8</v>
      </c>
      <c r="Y448" s="166"/>
      <c r="Z448" s="166"/>
      <c r="AA448" s="166"/>
      <c r="AB448" s="166"/>
      <c r="AC448" s="166"/>
      <c r="AD448" s="170"/>
      <c r="AE448" s="698"/>
      <c r="AF448" s="693"/>
      <c r="AG448" s="693"/>
      <c r="AH448" s="693"/>
      <c r="AI448" s="693"/>
      <c r="AJ448" s="693"/>
      <c r="AK448" s="693"/>
      <c r="AL448" s="693"/>
      <c r="AM448" s="694"/>
      <c r="AN448" s="698"/>
      <c r="AO448" s="693"/>
      <c r="AP448" s="693"/>
      <c r="AQ448" s="693"/>
      <c r="AR448" s="693"/>
      <c r="AS448" s="693"/>
      <c r="AT448" s="693"/>
      <c r="AU448" s="693"/>
      <c r="AV448" s="694"/>
      <c r="AW448" s="470"/>
      <c r="AX448" s="412"/>
      <c r="AY448" s="471"/>
      <c r="AZ448" s="470"/>
      <c r="BA448" s="412"/>
      <c r="BB448" s="412"/>
      <c r="BC448" s="412"/>
      <c r="BD448" s="412"/>
      <c r="BE448" s="471"/>
      <c r="BG448" s="401"/>
    </row>
    <row r="449" spans="1:64" x14ac:dyDescent="0.25">
      <c r="A449" s="429" t="s">
        <v>542</v>
      </c>
      <c r="B449" s="194"/>
      <c r="C449" s="166"/>
      <c r="D449" s="166"/>
      <c r="E449" s="166"/>
      <c r="F449" s="166"/>
      <c r="G449" s="166"/>
      <c r="H449" s="166"/>
      <c r="I449" s="170"/>
      <c r="J449" s="194"/>
      <c r="K449" s="166"/>
      <c r="L449" s="166"/>
      <c r="M449" s="166"/>
      <c r="N449" s="168">
        <v>4.89E-7</v>
      </c>
      <c r="O449" s="166"/>
      <c r="P449" s="166"/>
      <c r="Q449" s="166"/>
      <c r="R449" s="166"/>
      <c r="S449" s="166"/>
      <c r="T449" s="166"/>
      <c r="U449" s="166"/>
      <c r="V449" s="166"/>
      <c r="W449" s="170"/>
      <c r="X449" s="447">
        <v>4.89E-7</v>
      </c>
      <c r="Y449" s="166"/>
      <c r="Z449" s="166"/>
      <c r="AA449" s="166"/>
      <c r="AB449" s="166"/>
      <c r="AC449" s="166"/>
      <c r="AD449" s="170"/>
      <c r="AE449" s="698"/>
      <c r="AF449" s="693"/>
      <c r="AG449" s="693"/>
      <c r="AH449" s="693"/>
      <c r="AI449" s="693"/>
      <c r="AJ449" s="693"/>
      <c r="AK449" s="693"/>
      <c r="AL449" s="693"/>
      <c r="AM449" s="694"/>
      <c r="AN449" s="698"/>
      <c r="AO449" s="693"/>
      <c r="AP449" s="693"/>
      <c r="AQ449" s="693"/>
      <c r="AR449" s="693"/>
      <c r="AS449" s="693"/>
      <c r="AT449" s="693"/>
      <c r="AU449" s="693"/>
      <c r="AV449" s="694"/>
      <c r="AW449" s="470"/>
      <c r="AX449" s="412"/>
      <c r="AY449" s="471"/>
      <c r="AZ449" s="470"/>
      <c r="BA449" s="412"/>
      <c r="BB449" s="412"/>
      <c r="BC449" s="412"/>
      <c r="BD449" s="412"/>
      <c r="BE449" s="471"/>
      <c r="BG449" s="401"/>
    </row>
    <row r="450" spans="1:64" x14ac:dyDescent="0.25">
      <c r="A450" s="429" t="s">
        <v>543</v>
      </c>
      <c r="B450" s="194"/>
      <c r="C450" s="166"/>
      <c r="D450" s="166"/>
      <c r="E450" s="166"/>
      <c r="F450" s="166"/>
      <c r="G450" s="166"/>
      <c r="H450" s="166"/>
      <c r="I450" s="170"/>
      <c r="J450" s="194"/>
      <c r="K450" s="166"/>
      <c r="L450" s="166"/>
      <c r="M450" s="166"/>
      <c r="N450" s="168">
        <v>1.55E-7</v>
      </c>
      <c r="O450" s="166"/>
      <c r="P450" s="166"/>
      <c r="Q450" s="166"/>
      <c r="R450" s="166"/>
      <c r="S450" s="166"/>
      <c r="T450" s="166"/>
      <c r="U450" s="166"/>
      <c r="V450" s="166"/>
      <c r="W450" s="170"/>
      <c r="X450" s="447">
        <v>1.55E-7</v>
      </c>
      <c r="Y450" s="166"/>
      <c r="Z450" s="166"/>
      <c r="AA450" s="166"/>
      <c r="AB450" s="166"/>
      <c r="AC450" s="166"/>
      <c r="AD450" s="170"/>
      <c r="AE450" s="699"/>
      <c r="AF450" s="696"/>
      <c r="AG450" s="696"/>
      <c r="AH450" s="696"/>
      <c r="AI450" s="696"/>
      <c r="AJ450" s="696"/>
      <c r="AK450" s="696"/>
      <c r="AL450" s="696"/>
      <c r="AM450" s="697"/>
      <c r="AN450" s="699"/>
      <c r="AO450" s="696"/>
      <c r="AP450" s="696"/>
      <c r="AQ450" s="696"/>
      <c r="AR450" s="696"/>
      <c r="AS450" s="696"/>
      <c r="AT450" s="696"/>
      <c r="AU450" s="696"/>
      <c r="AV450" s="697"/>
      <c r="AW450" s="470"/>
      <c r="AX450" s="412"/>
      <c r="AY450" s="471"/>
      <c r="AZ450" s="470"/>
      <c r="BA450" s="412"/>
      <c r="BB450" s="412"/>
      <c r="BC450" s="412"/>
      <c r="BD450" s="412"/>
      <c r="BE450" s="471"/>
      <c r="BG450" s="401"/>
    </row>
    <row r="451" spans="1:64" x14ac:dyDescent="0.25">
      <c r="A451" s="429" t="s">
        <v>544</v>
      </c>
      <c r="B451" s="194"/>
      <c r="C451" s="166"/>
      <c r="D451" s="166"/>
      <c r="E451" s="173">
        <v>3.1E-7</v>
      </c>
      <c r="F451" s="166"/>
      <c r="G451" s="166"/>
      <c r="H451" s="166"/>
      <c r="I451" s="170"/>
      <c r="J451" s="194"/>
      <c r="K451" s="166"/>
      <c r="L451" s="168">
        <v>3.1E-7</v>
      </c>
      <c r="M451" s="166"/>
      <c r="N451" s="166"/>
      <c r="O451" s="166"/>
      <c r="P451" s="166"/>
      <c r="Q451" s="168">
        <v>3.1E-7</v>
      </c>
      <c r="R451" s="166"/>
      <c r="S451" s="166"/>
      <c r="T451" s="166"/>
      <c r="U451" s="166"/>
      <c r="V451" s="166"/>
      <c r="W451" s="170"/>
      <c r="X451" s="194"/>
      <c r="Y451" s="166"/>
      <c r="Z451" s="166"/>
      <c r="AA451" s="169">
        <v>3.1E-7</v>
      </c>
      <c r="AB451" s="166"/>
      <c r="AC451" s="166"/>
      <c r="AD451" s="170"/>
      <c r="AE451" s="683">
        <f t="shared" ref="AE451:AN453" si="1">((3/(10000000000000))*Btu_per_gal_dies_LHV)*1000</f>
        <v>3.8999999999999999E-5</v>
      </c>
      <c r="AF451" s="683">
        <f t="shared" si="1"/>
        <v>3.8999999999999999E-5</v>
      </c>
      <c r="AG451" s="683">
        <f t="shared" si="1"/>
        <v>3.8999999999999999E-5</v>
      </c>
      <c r="AH451" s="683">
        <f t="shared" si="1"/>
        <v>3.8999999999999999E-5</v>
      </c>
      <c r="AI451" s="683">
        <f t="shared" si="1"/>
        <v>3.8999999999999999E-5</v>
      </c>
      <c r="AJ451" s="683">
        <f t="shared" si="1"/>
        <v>3.8999999999999999E-5</v>
      </c>
      <c r="AK451" s="684">
        <f t="shared" si="1"/>
        <v>3.8999999999999999E-5</v>
      </c>
      <c r="AL451" s="684">
        <f t="shared" si="1"/>
        <v>3.8999999999999999E-5</v>
      </c>
      <c r="AM451" s="685">
        <f t="shared" si="1"/>
        <v>3.8999999999999999E-5</v>
      </c>
      <c r="AN451" s="686">
        <f t="shared" si="1"/>
        <v>3.8999999999999999E-5</v>
      </c>
      <c r="AO451" s="686">
        <f t="shared" ref="AO451:AY453" si="2">((3/(10000000000000))*Btu_per_gal_dies_LHV)*1000</f>
        <v>3.8999999999999999E-5</v>
      </c>
      <c r="AP451" s="686">
        <f t="shared" si="2"/>
        <v>3.8999999999999999E-5</v>
      </c>
      <c r="AQ451" s="686">
        <f t="shared" si="2"/>
        <v>3.8999999999999999E-5</v>
      </c>
      <c r="AR451" s="686">
        <f t="shared" si="2"/>
        <v>3.8999999999999999E-5</v>
      </c>
      <c r="AS451" s="686">
        <f t="shared" si="2"/>
        <v>3.8999999999999999E-5</v>
      </c>
      <c r="AT451" s="687">
        <f t="shared" si="2"/>
        <v>3.8999999999999999E-5</v>
      </c>
      <c r="AU451" s="687">
        <f t="shared" si="2"/>
        <v>3.8999999999999999E-5</v>
      </c>
      <c r="AV451" s="688">
        <f t="shared" si="2"/>
        <v>3.8999999999999999E-5</v>
      </c>
      <c r="AW451" s="689">
        <f t="shared" si="2"/>
        <v>3.8999999999999999E-5</v>
      </c>
      <c r="AX451" s="690">
        <f t="shared" si="2"/>
        <v>3.8999999999999999E-5</v>
      </c>
      <c r="AY451" s="691">
        <f t="shared" si="2"/>
        <v>3.8999999999999999E-5</v>
      </c>
      <c r="AZ451" s="470"/>
      <c r="BA451" s="412"/>
      <c r="BB451" s="412"/>
      <c r="BC451" s="412"/>
      <c r="BD451" s="412"/>
      <c r="BE451" s="471"/>
      <c r="BF451" s="397"/>
      <c r="BG451" s="402"/>
      <c r="BH451" s="397"/>
      <c r="BI451" s="397"/>
      <c r="BJ451" s="397"/>
      <c r="BK451" s="397"/>
      <c r="BL451" s="397"/>
    </row>
    <row r="452" spans="1:64" x14ac:dyDescent="0.25">
      <c r="A452" s="429" t="s">
        <v>545</v>
      </c>
      <c r="B452" s="194"/>
      <c r="C452" s="166"/>
      <c r="D452" s="166"/>
      <c r="E452" s="173">
        <v>4.7999999999999998E-6</v>
      </c>
      <c r="F452" s="166"/>
      <c r="G452" s="166"/>
      <c r="H452" s="166"/>
      <c r="I452" s="170"/>
      <c r="J452" s="194"/>
      <c r="K452" s="166"/>
      <c r="L452" s="168">
        <v>4.7999999999999998E-6</v>
      </c>
      <c r="M452" s="166"/>
      <c r="N452" s="166"/>
      <c r="O452" s="166"/>
      <c r="P452" s="166"/>
      <c r="Q452" s="166"/>
      <c r="R452" s="166"/>
      <c r="S452" s="168">
        <v>4.7999999999999998E-6</v>
      </c>
      <c r="T452" s="166"/>
      <c r="U452" s="166"/>
      <c r="V452" s="166"/>
      <c r="W452" s="170"/>
      <c r="X452" s="194"/>
      <c r="Y452" s="166"/>
      <c r="Z452" s="166"/>
      <c r="AA452" s="169">
        <v>4.7999999999999998E-6</v>
      </c>
      <c r="AB452" s="166"/>
      <c r="AC452" s="166"/>
      <c r="AD452" s="170"/>
      <c r="AE452" s="683">
        <f t="shared" si="1"/>
        <v>3.8999999999999999E-5</v>
      </c>
      <c r="AF452" s="683">
        <f t="shared" si="1"/>
        <v>3.8999999999999999E-5</v>
      </c>
      <c r="AG452" s="683">
        <f t="shared" si="1"/>
        <v>3.8999999999999999E-5</v>
      </c>
      <c r="AH452" s="683">
        <f t="shared" si="1"/>
        <v>3.8999999999999999E-5</v>
      </c>
      <c r="AI452" s="683">
        <f t="shared" si="1"/>
        <v>3.8999999999999999E-5</v>
      </c>
      <c r="AJ452" s="683">
        <f t="shared" si="1"/>
        <v>3.8999999999999999E-5</v>
      </c>
      <c r="AK452" s="684">
        <f t="shared" si="1"/>
        <v>3.8999999999999999E-5</v>
      </c>
      <c r="AL452" s="684">
        <f t="shared" si="1"/>
        <v>3.8999999999999999E-5</v>
      </c>
      <c r="AM452" s="685">
        <f t="shared" si="1"/>
        <v>3.8999999999999999E-5</v>
      </c>
      <c r="AN452" s="686">
        <f t="shared" si="1"/>
        <v>3.8999999999999999E-5</v>
      </c>
      <c r="AO452" s="686">
        <f t="shared" si="2"/>
        <v>3.8999999999999999E-5</v>
      </c>
      <c r="AP452" s="686">
        <f t="shared" si="2"/>
        <v>3.8999999999999999E-5</v>
      </c>
      <c r="AQ452" s="686">
        <f t="shared" si="2"/>
        <v>3.8999999999999999E-5</v>
      </c>
      <c r="AR452" s="686">
        <f t="shared" si="2"/>
        <v>3.8999999999999999E-5</v>
      </c>
      <c r="AS452" s="686">
        <f t="shared" si="2"/>
        <v>3.8999999999999999E-5</v>
      </c>
      <c r="AT452" s="687">
        <f t="shared" si="2"/>
        <v>3.8999999999999999E-5</v>
      </c>
      <c r="AU452" s="687">
        <f t="shared" si="2"/>
        <v>3.8999999999999999E-5</v>
      </c>
      <c r="AV452" s="688">
        <f t="shared" si="2"/>
        <v>3.8999999999999999E-5</v>
      </c>
      <c r="AW452" s="689">
        <f t="shared" si="2"/>
        <v>3.8999999999999999E-5</v>
      </c>
      <c r="AX452" s="690">
        <f t="shared" si="2"/>
        <v>3.8999999999999999E-5</v>
      </c>
      <c r="AY452" s="691">
        <f t="shared" si="2"/>
        <v>3.8999999999999999E-5</v>
      </c>
      <c r="AZ452" s="470"/>
      <c r="BA452" s="412"/>
      <c r="BB452" s="412"/>
      <c r="BC452" s="412"/>
      <c r="BD452" s="412"/>
      <c r="BE452" s="471"/>
      <c r="BF452" s="397"/>
      <c r="BG452" s="402"/>
      <c r="BH452" s="397"/>
      <c r="BI452" s="397"/>
      <c r="BJ452" s="397"/>
      <c r="BK452" s="397"/>
      <c r="BL452" s="397"/>
    </row>
    <row r="453" spans="1:64" x14ac:dyDescent="0.25">
      <c r="A453" s="429" t="s">
        <v>546</v>
      </c>
      <c r="B453" s="194"/>
      <c r="C453" s="166"/>
      <c r="D453" s="166"/>
      <c r="E453" s="173">
        <v>1.1E-5</v>
      </c>
      <c r="F453" s="166"/>
      <c r="G453" s="166"/>
      <c r="H453" s="166"/>
      <c r="I453" s="170"/>
      <c r="J453" s="194"/>
      <c r="K453" s="166"/>
      <c r="L453" s="168">
        <v>1.1E-5</v>
      </c>
      <c r="M453" s="166"/>
      <c r="N453" s="166"/>
      <c r="O453" s="166"/>
      <c r="P453" s="166"/>
      <c r="Q453" s="166"/>
      <c r="R453" s="166"/>
      <c r="S453" s="168">
        <v>1.1E-5</v>
      </c>
      <c r="T453" s="166"/>
      <c r="U453" s="166"/>
      <c r="V453" s="166"/>
      <c r="W453" s="170"/>
      <c r="X453" s="194"/>
      <c r="Y453" s="166"/>
      <c r="Z453" s="166"/>
      <c r="AA453" s="169">
        <v>1.1E-5</v>
      </c>
      <c r="AB453" s="166"/>
      <c r="AC453" s="166"/>
      <c r="AD453" s="170"/>
      <c r="AE453" s="683">
        <f t="shared" si="1"/>
        <v>3.8999999999999999E-5</v>
      </c>
      <c r="AF453" s="683">
        <f t="shared" si="1"/>
        <v>3.8999999999999999E-5</v>
      </c>
      <c r="AG453" s="683">
        <f t="shared" si="1"/>
        <v>3.8999999999999999E-5</v>
      </c>
      <c r="AH453" s="683">
        <f t="shared" si="1"/>
        <v>3.8999999999999999E-5</v>
      </c>
      <c r="AI453" s="683">
        <f t="shared" si="1"/>
        <v>3.8999999999999999E-5</v>
      </c>
      <c r="AJ453" s="683">
        <f t="shared" si="1"/>
        <v>3.8999999999999999E-5</v>
      </c>
      <c r="AK453" s="684">
        <f t="shared" si="1"/>
        <v>3.8999999999999999E-5</v>
      </c>
      <c r="AL453" s="684">
        <f t="shared" si="1"/>
        <v>3.8999999999999999E-5</v>
      </c>
      <c r="AM453" s="685">
        <f t="shared" si="1"/>
        <v>3.8999999999999999E-5</v>
      </c>
      <c r="AN453" s="686">
        <f t="shared" si="1"/>
        <v>3.8999999999999999E-5</v>
      </c>
      <c r="AO453" s="686">
        <f t="shared" si="2"/>
        <v>3.8999999999999999E-5</v>
      </c>
      <c r="AP453" s="686">
        <f t="shared" si="2"/>
        <v>3.8999999999999999E-5</v>
      </c>
      <c r="AQ453" s="686">
        <f t="shared" si="2"/>
        <v>3.8999999999999999E-5</v>
      </c>
      <c r="AR453" s="686">
        <f t="shared" si="2"/>
        <v>3.8999999999999999E-5</v>
      </c>
      <c r="AS453" s="686">
        <f t="shared" si="2"/>
        <v>3.8999999999999999E-5</v>
      </c>
      <c r="AT453" s="687">
        <f t="shared" si="2"/>
        <v>3.8999999999999999E-5</v>
      </c>
      <c r="AU453" s="687">
        <f t="shared" si="2"/>
        <v>3.8999999999999999E-5</v>
      </c>
      <c r="AV453" s="688">
        <f t="shared" si="2"/>
        <v>3.8999999999999999E-5</v>
      </c>
      <c r="AW453" s="689">
        <f t="shared" si="2"/>
        <v>3.8999999999999999E-5</v>
      </c>
      <c r="AX453" s="690">
        <f t="shared" si="2"/>
        <v>3.8999999999999999E-5</v>
      </c>
      <c r="AY453" s="691">
        <f t="shared" si="2"/>
        <v>3.8999999999999999E-5</v>
      </c>
      <c r="AZ453" s="470"/>
      <c r="BA453" s="412"/>
      <c r="BB453" s="412"/>
      <c r="BC453" s="412"/>
      <c r="BD453" s="412"/>
      <c r="BE453" s="471"/>
      <c r="BF453" s="397"/>
      <c r="BG453" s="397"/>
      <c r="BH453" s="397"/>
      <c r="BI453" s="397"/>
      <c r="BJ453" s="397"/>
      <c r="BK453" s="397"/>
      <c r="BL453" s="397"/>
    </row>
    <row r="454" spans="1:64" x14ac:dyDescent="0.25">
      <c r="A454" s="429" t="s">
        <v>547</v>
      </c>
      <c r="B454" s="436">
        <v>1.2E-5</v>
      </c>
      <c r="C454" s="166"/>
      <c r="D454" s="166"/>
      <c r="E454" s="166"/>
      <c r="F454" s="166"/>
      <c r="G454" s="166"/>
      <c r="H454" s="166"/>
      <c r="I454" s="170"/>
      <c r="J454" s="194"/>
      <c r="K454" s="166"/>
      <c r="L454" s="168">
        <v>0.18</v>
      </c>
      <c r="M454" s="166"/>
      <c r="N454" s="168">
        <v>3.53E-7</v>
      </c>
      <c r="O454" s="166"/>
      <c r="P454" s="166"/>
      <c r="Q454" s="166"/>
      <c r="R454" s="166"/>
      <c r="S454" s="168">
        <v>4.4499999999999997E-7</v>
      </c>
      <c r="T454" s="166"/>
      <c r="U454" s="166"/>
      <c r="V454" s="166"/>
      <c r="W454" s="170"/>
      <c r="X454" s="447">
        <v>3.53E-7</v>
      </c>
      <c r="Y454" s="166"/>
      <c r="Z454" s="166"/>
      <c r="AA454" s="166"/>
      <c r="AB454" s="166"/>
      <c r="AC454" s="166"/>
      <c r="AD454" s="170"/>
      <c r="AE454" s="699"/>
      <c r="AF454" s="696"/>
      <c r="AG454" s="696"/>
      <c r="AH454" s="696"/>
      <c r="AI454" s="696"/>
      <c r="AJ454" s="696"/>
      <c r="AK454" s="696"/>
      <c r="AL454" s="696"/>
      <c r="AM454" s="697"/>
      <c r="AN454" s="699"/>
      <c r="AO454" s="696"/>
      <c r="AP454" s="696"/>
      <c r="AQ454" s="696"/>
      <c r="AR454" s="696"/>
      <c r="AS454" s="696"/>
      <c r="AT454" s="696"/>
      <c r="AU454" s="696"/>
      <c r="AV454" s="697"/>
      <c r="AW454" s="470"/>
      <c r="AX454" s="412"/>
      <c r="AY454" s="471"/>
      <c r="AZ454" s="470"/>
      <c r="BA454" s="412"/>
      <c r="BB454" s="412"/>
      <c r="BC454" s="412"/>
      <c r="BD454" s="412"/>
      <c r="BE454" s="471"/>
    </row>
    <row r="455" spans="1:64" x14ac:dyDescent="0.25">
      <c r="A455" s="429" t="s">
        <v>1206</v>
      </c>
      <c r="B455" s="436"/>
      <c r="C455" s="166"/>
      <c r="D455" s="166"/>
      <c r="E455" s="166"/>
      <c r="F455" s="166"/>
      <c r="G455" s="166"/>
      <c r="H455" s="166"/>
      <c r="I455" s="170"/>
      <c r="J455" s="194"/>
      <c r="K455" s="166"/>
      <c r="L455" s="168"/>
      <c r="M455" s="166"/>
      <c r="N455" s="168"/>
      <c r="O455" s="166"/>
      <c r="P455" s="166"/>
      <c r="Q455" s="166"/>
      <c r="R455" s="166"/>
      <c r="S455" s="168"/>
      <c r="T455" s="166"/>
      <c r="U455" s="166"/>
      <c r="V455" s="166"/>
      <c r="W455" s="170"/>
      <c r="X455" s="447"/>
      <c r="Y455" s="166"/>
      <c r="Z455" s="166"/>
      <c r="AA455" s="166"/>
      <c r="AB455" s="166"/>
      <c r="AC455" s="166"/>
      <c r="AD455" s="170"/>
      <c r="AE455" s="683">
        <f t="shared" ref="AE455" si="3">((3/(10000000000000))*Btu_per_gal_dies_LHV)*1000</f>
        <v>3.8999999999999999E-5</v>
      </c>
      <c r="AF455" s="683">
        <f t="shared" ref="AF455:AY455" si="4">((6/(10000000000000))*Btu_per_gal_dies_LHV)*1000</f>
        <v>7.7999999999999999E-5</v>
      </c>
      <c r="AG455" s="683">
        <f t="shared" si="4"/>
        <v>7.7999999999999999E-5</v>
      </c>
      <c r="AH455" s="683">
        <f t="shared" si="4"/>
        <v>7.7999999999999999E-5</v>
      </c>
      <c r="AI455" s="683">
        <f t="shared" si="4"/>
        <v>7.7999999999999999E-5</v>
      </c>
      <c r="AJ455" s="683">
        <f t="shared" si="4"/>
        <v>7.7999999999999999E-5</v>
      </c>
      <c r="AK455" s="683">
        <f t="shared" si="4"/>
        <v>7.7999999999999999E-5</v>
      </c>
      <c r="AL455" s="683">
        <f t="shared" si="4"/>
        <v>7.7999999999999999E-5</v>
      </c>
      <c r="AM455" s="683">
        <f t="shared" si="4"/>
        <v>7.7999999999999999E-5</v>
      </c>
      <c r="AN455" s="686">
        <f t="shared" si="4"/>
        <v>7.7999999999999999E-5</v>
      </c>
      <c r="AO455" s="686">
        <f t="shared" si="4"/>
        <v>7.7999999999999999E-5</v>
      </c>
      <c r="AP455" s="686">
        <f t="shared" si="4"/>
        <v>7.7999999999999999E-5</v>
      </c>
      <c r="AQ455" s="686">
        <f t="shared" si="4"/>
        <v>7.7999999999999999E-5</v>
      </c>
      <c r="AR455" s="686">
        <f t="shared" si="4"/>
        <v>7.7999999999999999E-5</v>
      </c>
      <c r="AS455" s="686">
        <f t="shared" si="4"/>
        <v>7.7999999999999999E-5</v>
      </c>
      <c r="AT455" s="686">
        <f t="shared" si="4"/>
        <v>7.7999999999999999E-5</v>
      </c>
      <c r="AU455" s="686">
        <f t="shared" si="4"/>
        <v>7.7999999999999999E-5</v>
      </c>
      <c r="AV455" s="686">
        <f t="shared" si="4"/>
        <v>7.7999999999999999E-5</v>
      </c>
      <c r="AW455" s="689">
        <f t="shared" si="4"/>
        <v>7.7999999999999999E-5</v>
      </c>
      <c r="AX455" s="689">
        <f t="shared" si="4"/>
        <v>7.7999999999999999E-5</v>
      </c>
      <c r="AY455" s="689">
        <f t="shared" si="4"/>
        <v>7.7999999999999999E-5</v>
      </c>
      <c r="AZ455" s="470"/>
      <c r="BA455" s="412"/>
      <c r="BB455" s="412"/>
      <c r="BC455" s="412"/>
      <c r="BD455" s="412"/>
      <c r="BE455" s="471"/>
      <c r="BF455" s="397"/>
      <c r="BG455" s="397"/>
      <c r="BH455" s="397"/>
      <c r="BI455" s="397"/>
      <c r="BJ455" s="397"/>
      <c r="BK455" s="397"/>
      <c r="BL455" s="397"/>
    </row>
    <row r="456" spans="1:64" x14ac:dyDescent="0.25">
      <c r="A456" s="431" t="s">
        <v>548</v>
      </c>
      <c r="B456" s="436">
        <v>130</v>
      </c>
      <c r="C456" s="166"/>
      <c r="D456" s="166"/>
      <c r="E456" s="173">
        <v>3.3E-3</v>
      </c>
      <c r="F456" s="166"/>
      <c r="G456" s="166"/>
      <c r="H456" s="174"/>
      <c r="I456" s="437">
        <v>7.5999999999999998E-2</v>
      </c>
      <c r="J456" s="194"/>
      <c r="K456" s="166"/>
      <c r="L456" s="168">
        <v>3.3E-3</v>
      </c>
      <c r="M456" s="168">
        <v>7.5999999999999998E-2</v>
      </c>
      <c r="N456" s="168">
        <v>130</v>
      </c>
      <c r="O456" s="166"/>
      <c r="P456" s="166"/>
      <c r="Q456" s="166"/>
      <c r="R456" s="166"/>
      <c r="S456" s="168">
        <v>3.3E-3</v>
      </c>
      <c r="T456" s="168">
        <v>7.5999999999999998E-2</v>
      </c>
      <c r="U456" s="168">
        <v>130</v>
      </c>
      <c r="V456" s="166"/>
      <c r="W456" s="170"/>
      <c r="X456" s="447">
        <v>130</v>
      </c>
      <c r="Y456" s="166"/>
      <c r="Z456" s="166"/>
      <c r="AA456" s="169">
        <v>3.3E-3</v>
      </c>
      <c r="AB456" s="166"/>
      <c r="AC456" s="166"/>
      <c r="AD456" s="448">
        <v>7.5999999999999998E-2</v>
      </c>
      <c r="AE456" s="700">
        <f>5</f>
        <v>5</v>
      </c>
      <c r="AF456" s="701">
        <f>5</f>
        <v>5</v>
      </c>
      <c r="AG456" s="701">
        <f>5</f>
        <v>5</v>
      </c>
      <c r="AH456" s="701">
        <v>5</v>
      </c>
      <c r="AI456" s="701">
        <v>5</v>
      </c>
      <c r="AJ456" s="701">
        <v>5</v>
      </c>
      <c r="AK456" s="702">
        <v>5</v>
      </c>
      <c r="AL456" s="684">
        <v>5</v>
      </c>
      <c r="AM456" s="685">
        <v>5</v>
      </c>
      <c r="AN456" s="703">
        <v>5</v>
      </c>
      <c r="AO456" s="704">
        <v>5</v>
      </c>
      <c r="AP456" s="704">
        <v>5</v>
      </c>
      <c r="AQ456" s="704">
        <v>5</v>
      </c>
      <c r="AR456" s="704">
        <v>5</v>
      </c>
      <c r="AS456" s="704">
        <v>5</v>
      </c>
      <c r="AT456" s="705">
        <v>5</v>
      </c>
      <c r="AU456" s="687">
        <v>5</v>
      </c>
      <c r="AV456" s="688">
        <v>5</v>
      </c>
      <c r="AW456" s="689">
        <v>5</v>
      </c>
      <c r="AX456" s="690">
        <v>5</v>
      </c>
      <c r="AY456" s="691">
        <v>5</v>
      </c>
      <c r="AZ456" s="706">
        <v>1.1000000000000001</v>
      </c>
      <c r="BA456" s="707">
        <v>1.1000000000000001</v>
      </c>
      <c r="BB456" s="707">
        <v>1.4</v>
      </c>
      <c r="BC456" s="707">
        <v>1.4</v>
      </c>
      <c r="BD456" s="708">
        <v>1.1000000000000001</v>
      </c>
      <c r="BE456" s="709">
        <v>1.1000000000000001</v>
      </c>
    </row>
    <row r="457" spans="1:64" ht="18" x14ac:dyDescent="0.35">
      <c r="A457" s="431" t="s">
        <v>549</v>
      </c>
      <c r="B457" s="194"/>
      <c r="C457" s="166"/>
      <c r="D457" s="166"/>
      <c r="E457" s="173">
        <v>157</v>
      </c>
      <c r="F457" s="166"/>
      <c r="G457" s="166"/>
      <c r="H457" s="166"/>
      <c r="I457" s="170"/>
      <c r="J457" s="194"/>
      <c r="K457" s="166"/>
      <c r="L457" s="168">
        <v>157</v>
      </c>
      <c r="M457" s="166"/>
      <c r="N457" s="168">
        <v>22600</v>
      </c>
      <c r="O457" s="166"/>
      <c r="P457" s="166"/>
      <c r="Q457" s="166"/>
      <c r="R457" s="166"/>
      <c r="S457" s="168">
        <v>157</v>
      </c>
      <c r="T457" s="166"/>
      <c r="U457" s="166"/>
      <c r="V457" s="166"/>
      <c r="W457" s="170"/>
      <c r="X457" s="447">
        <v>22600</v>
      </c>
      <c r="Y457" s="166"/>
      <c r="Z457" s="166"/>
      <c r="AA457" s="169">
        <v>157</v>
      </c>
      <c r="AB457" s="166"/>
      <c r="AC457" s="166"/>
      <c r="AD457" s="170"/>
      <c r="AE457" s="683">
        <v>22300</v>
      </c>
      <c r="AF457" s="683">
        <v>22300</v>
      </c>
      <c r="AG457" s="683">
        <v>22300</v>
      </c>
      <c r="AH457" s="683">
        <v>22300</v>
      </c>
      <c r="AI457" s="683">
        <v>22300</v>
      </c>
      <c r="AJ457" s="683">
        <v>22300</v>
      </c>
      <c r="AK457" s="683">
        <v>22300</v>
      </c>
      <c r="AL457" s="683">
        <v>22300</v>
      </c>
      <c r="AM457" s="683">
        <v>22300</v>
      </c>
      <c r="AN457" s="686">
        <v>22300</v>
      </c>
      <c r="AO457" s="686">
        <v>22300</v>
      </c>
      <c r="AP457" s="686">
        <v>22300</v>
      </c>
      <c r="AQ457" s="686">
        <v>22300</v>
      </c>
      <c r="AR457" s="686">
        <v>22300</v>
      </c>
      <c r="AS457" s="686">
        <v>22300</v>
      </c>
      <c r="AT457" s="686">
        <v>22300</v>
      </c>
      <c r="AU457" s="686">
        <v>22300</v>
      </c>
      <c r="AV457" s="686">
        <v>22300</v>
      </c>
      <c r="AW457" s="689">
        <v>22300</v>
      </c>
      <c r="AX457" s="689">
        <v>22300</v>
      </c>
      <c r="AY457" s="689">
        <v>22300</v>
      </c>
      <c r="AZ457" s="706">
        <v>670</v>
      </c>
      <c r="BA457" s="707">
        <v>640</v>
      </c>
      <c r="BB457" s="707">
        <v>620</v>
      </c>
      <c r="BC457" s="707">
        <v>580</v>
      </c>
      <c r="BD457" s="708">
        <v>719.47909523809528</v>
      </c>
      <c r="BE457" s="709">
        <v>685.26542857142852</v>
      </c>
    </row>
    <row r="458" spans="1:64" x14ac:dyDescent="0.25">
      <c r="A458" s="429" t="s">
        <v>550</v>
      </c>
      <c r="B458" s="435"/>
      <c r="C458" s="166"/>
      <c r="D458" s="166"/>
      <c r="E458" s="166"/>
      <c r="F458" s="166"/>
      <c r="G458" s="165"/>
      <c r="H458" s="166"/>
      <c r="I458" s="170"/>
      <c r="J458" s="194"/>
      <c r="K458" s="166"/>
      <c r="L458" s="166"/>
      <c r="M458" s="166"/>
      <c r="N458" s="168">
        <v>5.8299999999999997E-7</v>
      </c>
      <c r="O458" s="166"/>
      <c r="P458" s="166"/>
      <c r="Q458" s="166"/>
      <c r="R458" s="166"/>
      <c r="S458" s="166"/>
      <c r="T458" s="166"/>
      <c r="U458" s="166"/>
      <c r="V458" s="166"/>
      <c r="W458" s="170"/>
      <c r="X458" s="447">
        <v>5.8299999999999997E-7</v>
      </c>
      <c r="Y458" s="166"/>
      <c r="Z458" s="166"/>
      <c r="AA458" s="166"/>
      <c r="AB458" s="166"/>
      <c r="AC458" s="166"/>
      <c r="AD458" s="170"/>
      <c r="AE458" s="692"/>
      <c r="AF458" s="427"/>
      <c r="AG458" s="427"/>
      <c r="AH458" s="427"/>
      <c r="AI458" s="427"/>
      <c r="AJ458" s="427"/>
      <c r="AK458" s="696"/>
      <c r="AL458" s="696"/>
      <c r="AM458" s="697"/>
      <c r="AN458" s="692"/>
      <c r="AO458" s="427"/>
      <c r="AP458" s="427"/>
      <c r="AQ458" s="427"/>
      <c r="AR458" s="427"/>
      <c r="AS458" s="427"/>
      <c r="AT458" s="695"/>
      <c r="AU458" s="696"/>
      <c r="AV458" s="697"/>
      <c r="AW458" s="699"/>
      <c r="AX458" s="696"/>
      <c r="AY458" s="697"/>
      <c r="AZ458" s="470"/>
      <c r="BA458" s="412"/>
      <c r="BB458" s="412"/>
      <c r="BC458" s="412"/>
      <c r="BD458" s="412"/>
      <c r="BE458" s="471"/>
    </row>
    <row r="459" spans="1:64" x14ac:dyDescent="0.25">
      <c r="A459" s="429" t="s">
        <v>551</v>
      </c>
      <c r="B459" s="436">
        <v>3.0699999999999998E-3</v>
      </c>
      <c r="C459" s="166"/>
      <c r="D459" s="166"/>
      <c r="E459" s="166"/>
      <c r="F459" s="166"/>
      <c r="G459" s="165"/>
      <c r="H459" s="166"/>
      <c r="I459" s="170"/>
      <c r="J459" s="194"/>
      <c r="K459" s="166"/>
      <c r="L459" s="166"/>
      <c r="M459" s="166"/>
      <c r="N459" s="166"/>
      <c r="O459" s="166"/>
      <c r="P459" s="166"/>
      <c r="Q459" s="166"/>
      <c r="R459" s="166"/>
      <c r="S459" s="166"/>
      <c r="T459" s="166"/>
      <c r="U459" s="166"/>
      <c r="V459" s="166"/>
      <c r="W459" s="170"/>
      <c r="X459" s="194"/>
      <c r="Y459" s="166"/>
      <c r="Z459" s="166"/>
      <c r="AA459" s="166"/>
      <c r="AB459" s="166"/>
      <c r="AC459" s="166"/>
      <c r="AD459" s="170"/>
      <c r="AE459" s="692"/>
      <c r="AF459" s="427"/>
      <c r="AG459" s="427"/>
      <c r="AH459" s="427"/>
      <c r="AI459" s="427"/>
      <c r="AJ459" s="427"/>
      <c r="AK459" s="696"/>
      <c r="AL459" s="696"/>
      <c r="AM459" s="697"/>
      <c r="AN459" s="692"/>
      <c r="AO459" s="427"/>
      <c r="AP459" s="427"/>
      <c r="AQ459" s="427"/>
      <c r="AR459" s="427"/>
      <c r="AS459" s="427"/>
      <c r="AT459" s="695"/>
      <c r="AU459" s="696"/>
      <c r="AV459" s="697"/>
      <c r="AW459" s="699"/>
      <c r="AX459" s="696"/>
      <c r="AY459" s="697"/>
      <c r="AZ459" s="470"/>
      <c r="BA459" s="412"/>
      <c r="BB459" s="412"/>
      <c r="BC459" s="412"/>
      <c r="BD459" s="412"/>
      <c r="BE459" s="471"/>
    </row>
    <row r="460" spans="1:64" x14ac:dyDescent="0.25">
      <c r="A460" s="429" t="s">
        <v>552</v>
      </c>
      <c r="B460" s="436">
        <v>1.3100000000000001E-4</v>
      </c>
      <c r="C460" s="166"/>
      <c r="D460" s="166"/>
      <c r="E460" s="166"/>
      <c r="F460" s="166"/>
      <c r="G460" s="166"/>
      <c r="H460" s="166"/>
      <c r="I460" s="170"/>
      <c r="J460" s="194"/>
      <c r="K460" s="166"/>
      <c r="L460" s="168">
        <v>0.94</v>
      </c>
      <c r="M460" s="166"/>
      <c r="N460" s="168">
        <v>7.61E-6</v>
      </c>
      <c r="O460" s="166"/>
      <c r="P460" s="166"/>
      <c r="Q460" s="166"/>
      <c r="R460" s="166"/>
      <c r="S460" s="166"/>
      <c r="T460" s="166"/>
      <c r="U460" s="168">
        <v>1.27E-5</v>
      </c>
      <c r="V460" s="166"/>
      <c r="W460" s="170"/>
      <c r="X460" s="447">
        <v>7.61E-6</v>
      </c>
      <c r="Y460" s="166"/>
      <c r="Z460" s="166"/>
      <c r="AA460" s="166"/>
      <c r="AB460" s="166"/>
      <c r="AC460" s="166"/>
      <c r="AD460" s="170"/>
      <c r="AE460" s="692"/>
      <c r="AF460" s="427"/>
      <c r="AG460" s="427"/>
      <c r="AH460" s="427"/>
      <c r="AI460" s="427"/>
      <c r="AJ460" s="427"/>
      <c r="AK460" s="696"/>
      <c r="AL460" s="696"/>
      <c r="AM460" s="697"/>
      <c r="AN460" s="692"/>
      <c r="AO460" s="427"/>
      <c r="AP460" s="427"/>
      <c r="AQ460" s="427"/>
      <c r="AR460" s="427"/>
      <c r="AS460" s="427"/>
      <c r="AT460" s="695"/>
      <c r="AU460" s="696"/>
      <c r="AV460" s="697"/>
      <c r="AW460" s="699"/>
      <c r="AX460" s="696"/>
      <c r="AY460" s="697"/>
      <c r="AZ460" s="470"/>
      <c r="BA460" s="412"/>
      <c r="BB460" s="412"/>
      <c r="BC460" s="412"/>
      <c r="BD460" s="412"/>
      <c r="BE460" s="471"/>
    </row>
    <row r="461" spans="1:64" x14ac:dyDescent="0.25">
      <c r="A461" s="429" t="s">
        <v>553</v>
      </c>
      <c r="B461" s="194"/>
      <c r="C461" s="166"/>
      <c r="D461" s="166"/>
      <c r="E461" s="166"/>
      <c r="F461" s="166"/>
      <c r="G461" s="166"/>
      <c r="H461" s="166"/>
      <c r="I461" s="170"/>
      <c r="J461" s="194"/>
      <c r="K461" s="166"/>
      <c r="L461" s="166"/>
      <c r="M461" s="166"/>
      <c r="N461" s="168">
        <v>2.9200000000000002E-5</v>
      </c>
      <c r="O461" s="166"/>
      <c r="P461" s="166"/>
      <c r="Q461" s="166"/>
      <c r="R461" s="166"/>
      <c r="S461" s="166"/>
      <c r="T461" s="166"/>
      <c r="U461" s="166"/>
      <c r="V461" s="166"/>
      <c r="W461" s="170"/>
      <c r="X461" s="447">
        <v>2.9200000000000002E-5</v>
      </c>
      <c r="Y461" s="166"/>
      <c r="Z461" s="166"/>
      <c r="AA461" s="166"/>
      <c r="AB461" s="166"/>
      <c r="AC461" s="166"/>
      <c r="AD461" s="170"/>
      <c r="AE461" s="692"/>
      <c r="AF461" s="427"/>
      <c r="AG461" s="427"/>
      <c r="AH461" s="427"/>
      <c r="AI461" s="427"/>
      <c r="AJ461" s="427"/>
      <c r="AK461" s="696"/>
      <c r="AL461" s="696"/>
      <c r="AM461" s="697"/>
      <c r="AN461" s="692"/>
      <c r="AO461" s="427"/>
      <c r="AP461" s="427"/>
      <c r="AQ461" s="427"/>
      <c r="AR461" s="427"/>
      <c r="AS461" s="427"/>
      <c r="AT461" s="695"/>
      <c r="AU461" s="696"/>
      <c r="AV461" s="697"/>
      <c r="AW461" s="699"/>
      <c r="AX461" s="696"/>
      <c r="AY461" s="697"/>
      <c r="AZ461" s="470"/>
      <c r="BA461" s="412"/>
      <c r="BB461" s="412"/>
      <c r="BC461" s="412"/>
      <c r="BD461" s="412"/>
      <c r="BE461" s="471"/>
    </row>
    <row r="462" spans="1:64" x14ac:dyDescent="0.25">
      <c r="A462" s="429" t="s">
        <v>554</v>
      </c>
      <c r="B462" s="436">
        <v>6.6299999999999998E-2</v>
      </c>
      <c r="C462" s="166"/>
      <c r="D462" s="166"/>
      <c r="E462" s="173">
        <v>2.7999999999999998E-4</v>
      </c>
      <c r="F462" s="166"/>
      <c r="G462" s="166"/>
      <c r="H462" s="173">
        <v>1.01E-3</v>
      </c>
      <c r="I462" s="170"/>
      <c r="J462" s="194"/>
      <c r="K462" s="166"/>
      <c r="L462" s="168">
        <v>2.7999999999999998E-4</v>
      </c>
      <c r="M462" s="166"/>
      <c r="N462" s="168">
        <v>1.1800000000000001E-3</v>
      </c>
      <c r="O462" s="166"/>
      <c r="P462" s="166"/>
      <c r="Q462" s="166"/>
      <c r="R462" s="166"/>
      <c r="S462" s="168">
        <v>2.7999999999999998E-4</v>
      </c>
      <c r="T462" s="166"/>
      <c r="U462" s="168">
        <v>1.3799999999999999E-3</v>
      </c>
      <c r="V462" s="166"/>
      <c r="W462" s="170"/>
      <c r="X462" s="447">
        <v>1.1800000000000001E-3</v>
      </c>
      <c r="Y462" s="166"/>
      <c r="Z462" s="166"/>
      <c r="AA462" s="169">
        <v>2.7999999999999998E-4</v>
      </c>
      <c r="AB462" s="166"/>
      <c r="AC462" s="166"/>
      <c r="AD462" s="170"/>
      <c r="AE462" s="683">
        <f>AVERAGE(0.035,0.061)</f>
        <v>4.8000000000000001E-2</v>
      </c>
      <c r="AF462" s="683">
        <f t="shared" ref="AF462:AY462" si="5">AVERAGE(0.035,0.061)</f>
        <v>4.8000000000000001E-2</v>
      </c>
      <c r="AG462" s="683">
        <f t="shared" si="5"/>
        <v>4.8000000000000001E-2</v>
      </c>
      <c r="AH462" s="683">
        <f t="shared" si="5"/>
        <v>4.8000000000000001E-2</v>
      </c>
      <c r="AI462" s="683">
        <f t="shared" si="5"/>
        <v>4.8000000000000001E-2</v>
      </c>
      <c r="AJ462" s="683">
        <f t="shared" si="5"/>
        <v>4.8000000000000001E-2</v>
      </c>
      <c r="AK462" s="683">
        <f t="shared" si="5"/>
        <v>4.8000000000000001E-2</v>
      </c>
      <c r="AL462" s="683">
        <f t="shared" si="5"/>
        <v>4.8000000000000001E-2</v>
      </c>
      <c r="AM462" s="683">
        <f t="shared" si="5"/>
        <v>4.8000000000000001E-2</v>
      </c>
      <c r="AN462" s="686">
        <f t="shared" si="5"/>
        <v>4.8000000000000001E-2</v>
      </c>
      <c r="AO462" s="686">
        <f t="shared" si="5"/>
        <v>4.8000000000000001E-2</v>
      </c>
      <c r="AP462" s="686">
        <f t="shared" si="5"/>
        <v>4.8000000000000001E-2</v>
      </c>
      <c r="AQ462" s="686">
        <f t="shared" si="5"/>
        <v>4.8000000000000001E-2</v>
      </c>
      <c r="AR462" s="686">
        <f t="shared" si="5"/>
        <v>4.8000000000000001E-2</v>
      </c>
      <c r="AS462" s="686">
        <f t="shared" si="5"/>
        <v>4.8000000000000001E-2</v>
      </c>
      <c r="AT462" s="686">
        <f t="shared" si="5"/>
        <v>4.8000000000000001E-2</v>
      </c>
      <c r="AU462" s="686">
        <f t="shared" si="5"/>
        <v>4.8000000000000001E-2</v>
      </c>
      <c r="AV462" s="686">
        <f t="shared" si="5"/>
        <v>4.8000000000000001E-2</v>
      </c>
      <c r="AW462" s="689">
        <f t="shared" si="5"/>
        <v>4.8000000000000001E-2</v>
      </c>
      <c r="AX462" s="689">
        <f t="shared" si="5"/>
        <v>4.8000000000000001E-2</v>
      </c>
      <c r="AY462" s="689">
        <f t="shared" si="5"/>
        <v>4.8000000000000001E-2</v>
      </c>
      <c r="AZ462" s="470"/>
      <c r="BA462" s="412"/>
      <c r="BB462" s="412"/>
      <c r="BC462" s="412"/>
      <c r="BD462" s="412"/>
      <c r="BE462" s="471"/>
    </row>
    <row r="463" spans="1:64" x14ac:dyDescent="0.25">
      <c r="A463" s="429" t="s">
        <v>555</v>
      </c>
      <c r="B463" s="194"/>
      <c r="C463" s="166"/>
      <c r="D463" s="166"/>
      <c r="E463" s="166"/>
      <c r="F463" s="166"/>
      <c r="G463" s="166"/>
      <c r="H463" s="166"/>
      <c r="I463" s="170"/>
      <c r="J463" s="194"/>
      <c r="K463" s="166"/>
      <c r="L463" s="166"/>
      <c r="M463" s="166"/>
      <c r="N463" s="168">
        <v>3.7500000000000001E-7</v>
      </c>
      <c r="O463" s="166"/>
      <c r="P463" s="166"/>
      <c r="Q463" s="166"/>
      <c r="R463" s="166"/>
      <c r="S463" s="166"/>
      <c r="T463" s="166"/>
      <c r="U463" s="166"/>
      <c r="V463" s="166"/>
      <c r="W463" s="170"/>
      <c r="X463" s="447">
        <v>3.7500000000000001E-7</v>
      </c>
      <c r="Y463" s="166"/>
      <c r="Z463" s="166"/>
      <c r="AA463" s="166"/>
      <c r="AB463" s="166"/>
      <c r="AC463" s="166"/>
      <c r="AD463" s="170"/>
      <c r="AE463" s="692"/>
      <c r="AF463" s="427"/>
      <c r="AG463" s="427"/>
      <c r="AH463" s="427"/>
      <c r="AI463" s="427"/>
      <c r="AJ463" s="427"/>
      <c r="AK463" s="696"/>
      <c r="AL463" s="696"/>
      <c r="AM463" s="697"/>
      <c r="AN463" s="692"/>
      <c r="AO463" s="427"/>
      <c r="AP463" s="427"/>
      <c r="AQ463" s="427"/>
      <c r="AR463" s="427"/>
      <c r="AS463" s="427"/>
      <c r="AT463" s="695"/>
      <c r="AU463" s="696"/>
      <c r="AV463" s="697"/>
      <c r="AW463" s="699"/>
      <c r="AX463" s="696"/>
      <c r="AY463" s="697"/>
      <c r="AZ463" s="470"/>
      <c r="BA463" s="412"/>
      <c r="BB463" s="412"/>
      <c r="BC463" s="412"/>
      <c r="BD463" s="412"/>
      <c r="BE463" s="471"/>
    </row>
    <row r="464" spans="1:64" x14ac:dyDescent="0.25">
      <c r="A464" s="429" t="s">
        <v>556</v>
      </c>
      <c r="B464" s="436">
        <v>6.8399999999999997E-3</v>
      </c>
      <c r="C464" s="166"/>
      <c r="D464" s="166"/>
      <c r="E464" s="166"/>
      <c r="F464" s="166"/>
      <c r="G464" s="166"/>
      <c r="H464" s="166"/>
      <c r="I464" s="170"/>
      <c r="J464" s="194"/>
      <c r="K464" s="166"/>
      <c r="L464" s="166"/>
      <c r="M464" s="166"/>
      <c r="N464" s="168">
        <v>2.8499999999999999E-4</v>
      </c>
      <c r="O464" s="166"/>
      <c r="P464" s="166"/>
      <c r="Q464" s="166"/>
      <c r="R464" s="166"/>
      <c r="S464" s="166"/>
      <c r="T464" s="166"/>
      <c r="U464" s="168">
        <v>3.1100000000000002E-4</v>
      </c>
      <c r="V464" s="166"/>
      <c r="W464" s="170"/>
      <c r="X464" s="447">
        <v>2.8499999999999999E-4</v>
      </c>
      <c r="Y464" s="166"/>
      <c r="Z464" s="166"/>
      <c r="AA464" s="166"/>
      <c r="AB464" s="166"/>
      <c r="AC464" s="166"/>
      <c r="AD464" s="170"/>
      <c r="AE464" s="692"/>
      <c r="AF464" s="427"/>
      <c r="AG464" s="427"/>
      <c r="AH464" s="427"/>
      <c r="AI464" s="427"/>
      <c r="AJ464" s="427"/>
      <c r="AK464" s="696"/>
      <c r="AL464" s="696"/>
      <c r="AM464" s="697"/>
      <c r="AN464" s="692"/>
      <c r="AO464" s="427"/>
      <c r="AP464" s="427"/>
      <c r="AQ464" s="427"/>
      <c r="AR464" s="427"/>
      <c r="AS464" s="427"/>
      <c r="AT464" s="695"/>
      <c r="AU464" s="696"/>
      <c r="AV464" s="697"/>
      <c r="AW464" s="699"/>
      <c r="AX464" s="696"/>
      <c r="AY464" s="697"/>
      <c r="AZ464" s="470"/>
      <c r="BA464" s="412"/>
      <c r="BB464" s="412"/>
      <c r="BC464" s="412"/>
      <c r="BD464" s="412"/>
      <c r="BE464" s="471"/>
    </row>
    <row r="465" spans="1:59" x14ac:dyDescent="0.25">
      <c r="A465" s="429" t="s">
        <v>557</v>
      </c>
      <c r="B465" s="194"/>
      <c r="C465" s="166"/>
      <c r="D465" s="166"/>
      <c r="E465" s="173">
        <v>1.4E-5</v>
      </c>
      <c r="F465" s="166"/>
      <c r="G465" s="166"/>
      <c r="H465" s="166"/>
      <c r="I465" s="170"/>
      <c r="J465" s="194"/>
      <c r="K465" s="166"/>
      <c r="L465" s="168">
        <v>1.4E-5</v>
      </c>
      <c r="M465" s="166"/>
      <c r="N465" s="166"/>
      <c r="O465" s="166"/>
      <c r="P465" s="166"/>
      <c r="Q465" s="166"/>
      <c r="R465" s="166"/>
      <c r="S465" s="168">
        <v>1.4E-5</v>
      </c>
      <c r="T465" s="166"/>
      <c r="U465" s="166"/>
      <c r="V465" s="166"/>
      <c r="W465" s="170"/>
      <c r="X465" s="194"/>
      <c r="Y465" s="166"/>
      <c r="Z465" s="166"/>
      <c r="AA465" s="169">
        <v>1.4E-5</v>
      </c>
      <c r="AB465" s="166"/>
      <c r="AC465" s="166"/>
      <c r="AD465" s="170"/>
      <c r="AE465" s="683">
        <f t="shared" ref="AE465:AY465" si="6">((9/(10000000000000))*Btu_per_gal_dies_LHV)*1000</f>
        <v>1.17E-4</v>
      </c>
      <c r="AF465" s="683">
        <f t="shared" si="6"/>
        <v>1.17E-4</v>
      </c>
      <c r="AG465" s="683">
        <f t="shared" si="6"/>
        <v>1.17E-4</v>
      </c>
      <c r="AH465" s="683">
        <f t="shared" si="6"/>
        <v>1.17E-4</v>
      </c>
      <c r="AI465" s="683">
        <f t="shared" si="6"/>
        <v>1.17E-4</v>
      </c>
      <c r="AJ465" s="683">
        <f t="shared" si="6"/>
        <v>1.17E-4</v>
      </c>
      <c r="AK465" s="684">
        <f t="shared" si="6"/>
        <v>1.17E-4</v>
      </c>
      <c r="AL465" s="684">
        <f t="shared" si="6"/>
        <v>1.17E-4</v>
      </c>
      <c r="AM465" s="685">
        <f t="shared" si="6"/>
        <v>1.17E-4</v>
      </c>
      <c r="AN465" s="686">
        <f t="shared" si="6"/>
        <v>1.17E-4</v>
      </c>
      <c r="AO465" s="686">
        <f t="shared" si="6"/>
        <v>1.17E-4</v>
      </c>
      <c r="AP465" s="686">
        <f t="shared" si="6"/>
        <v>1.17E-4</v>
      </c>
      <c r="AQ465" s="686">
        <f t="shared" si="6"/>
        <v>1.17E-4</v>
      </c>
      <c r="AR465" s="686">
        <f t="shared" si="6"/>
        <v>1.17E-4</v>
      </c>
      <c r="AS465" s="686">
        <f t="shared" si="6"/>
        <v>1.17E-4</v>
      </c>
      <c r="AT465" s="687">
        <f t="shared" si="6"/>
        <v>1.17E-4</v>
      </c>
      <c r="AU465" s="687">
        <f t="shared" si="6"/>
        <v>1.17E-4</v>
      </c>
      <c r="AV465" s="688">
        <f t="shared" si="6"/>
        <v>1.17E-4</v>
      </c>
      <c r="AW465" s="689">
        <f t="shared" si="6"/>
        <v>1.17E-4</v>
      </c>
      <c r="AX465" s="690">
        <f t="shared" si="6"/>
        <v>1.17E-4</v>
      </c>
      <c r="AY465" s="691">
        <f t="shared" si="6"/>
        <v>1.17E-4</v>
      </c>
      <c r="AZ465" s="470"/>
      <c r="BA465" s="412"/>
      <c r="BB465" s="412"/>
      <c r="BC465" s="412"/>
      <c r="BD465" s="412"/>
      <c r="BE465" s="471"/>
    </row>
    <row r="466" spans="1:59" x14ac:dyDescent="0.25">
      <c r="A466" s="429" t="s">
        <v>558</v>
      </c>
      <c r="B466" s="194"/>
      <c r="C466" s="166"/>
      <c r="D466" s="166"/>
      <c r="E466" s="173">
        <v>7.9000000000000001E-4</v>
      </c>
      <c r="F466" s="166"/>
      <c r="G466" s="166"/>
      <c r="H466" s="166"/>
      <c r="I466" s="170"/>
      <c r="J466" s="194"/>
      <c r="K466" s="166"/>
      <c r="L466" s="168">
        <v>7.9000000000000001E-4</v>
      </c>
      <c r="M466" s="166"/>
      <c r="N466" s="166"/>
      <c r="O466" s="166"/>
      <c r="P466" s="166"/>
      <c r="Q466" s="166"/>
      <c r="R466" s="166"/>
      <c r="S466" s="168">
        <v>7.9000000000000001E-4</v>
      </c>
      <c r="T466" s="166"/>
      <c r="U466" s="166"/>
      <c r="V466" s="166"/>
      <c r="W466" s="170"/>
      <c r="X466" s="194"/>
      <c r="Y466" s="166"/>
      <c r="Z466" s="166"/>
      <c r="AA466" s="169">
        <v>7.9000000000000001E-4</v>
      </c>
      <c r="AB466" s="166"/>
      <c r="AC466" s="166"/>
      <c r="AD466" s="170"/>
      <c r="AE466" s="683">
        <f t="shared" ref="AE466:AY466" si="7">((6/(10000000000000))*Btu_per_gal_dies_LHV)*1000</f>
        <v>7.7999999999999999E-5</v>
      </c>
      <c r="AF466" s="683">
        <f t="shared" si="7"/>
        <v>7.7999999999999999E-5</v>
      </c>
      <c r="AG466" s="683">
        <f t="shared" si="7"/>
        <v>7.7999999999999999E-5</v>
      </c>
      <c r="AH466" s="683">
        <f t="shared" si="7"/>
        <v>7.7999999999999999E-5</v>
      </c>
      <c r="AI466" s="683">
        <f t="shared" si="7"/>
        <v>7.7999999999999999E-5</v>
      </c>
      <c r="AJ466" s="683">
        <f t="shared" si="7"/>
        <v>7.7999999999999999E-5</v>
      </c>
      <c r="AK466" s="684">
        <f t="shared" si="7"/>
        <v>7.7999999999999999E-5</v>
      </c>
      <c r="AL466" s="684">
        <f t="shared" si="7"/>
        <v>7.7999999999999999E-5</v>
      </c>
      <c r="AM466" s="685">
        <f t="shared" si="7"/>
        <v>7.7999999999999999E-5</v>
      </c>
      <c r="AN466" s="686">
        <f t="shared" si="7"/>
        <v>7.7999999999999999E-5</v>
      </c>
      <c r="AO466" s="686">
        <f t="shared" si="7"/>
        <v>7.7999999999999999E-5</v>
      </c>
      <c r="AP466" s="686">
        <f t="shared" si="7"/>
        <v>7.7999999999999999E-5</v>
      </c>
      <c r="AQ466" s="686">
        <f t="shared" si="7"/>
        <v>7.7999999999999999E-5</v>
      </c>
      <c r="AR466" s="686">
        <f t="shared" si="7"/>
        <v>7.7999999999999999E-5</v>
      </c>
      <c r="AS466" s="686">
        <f t="shared" si="7"/>
        <v>7.7999999999999999E-5</v>
      </c>
      <c r="AT466" s="687">
        <f t="shared" si="7"/>
        <v>7.7999999999999999E-5</v>
      </c>
      <c r="AU466" s="687">
        <f t="shared" si="7"/>
        <v>7.7999999999999999E-5</v>
      </c>
      <c r="AV466" s="688">
        <f t="shared" si="7"/>
        <v>7.7999999999999999E-5</v>
      </c>
      <c r="AW466" s="689">
        <f t="shared" si="7"/>
        <v>7.7999999999999999E-5</v>
      </c>
      <c r="AX466" s="690">
        <f t="shared" si="7"/>
        <v>7.7999999999999999E-5</v>
      </c>
      <c r="AY466" s="691">
        <f t="shared" si="7"/>
        <v>7.7999999999999999E-5</v>
      </c>
      <c r="AZ466" s="470"/>
      <c r="BA466" s="412"/>
      <c r="BB466" s="412"/>
      <c r="BC466" s="412"/>
      <c r="BD466" s="412"/>
      <c r="BE466" s="471"/>
    </row>
    <row r="467" spans="1:59" x14ac:dyDescent="0.25">
      <c r="A467" s="429" t="s">
        <v>559</v>
      </c>
      <c r="B467" s="194"/>
      <c r="C467" s="166"/>
      <c r="D467" s="166"/>
      <c r="E467" s="173">
        <v>1.1999999999999999E-6</v>
      </c>
      <c r="F467" s="166"/>
      <c r="G467" s="166"/>
      <c r="H467" s="166"/>
      <c r="I467" s="170"/>
      <c r="J467" s="194"/>
      <c r="K467" s="166"/>
      <c r="L467" s="168">
        <v>1.1999999999999999E-6</v>
      </c>
      <c r="M467" s="166"/>
      <c r="N467" s="168">
        <v>3.0139999999999999E-7</v>
      </c>
      <c r="O467" s="166"/>
      <c r="P467" s="166"/>
      <c r="Q467" s="166"/>
      <c r="R467" s="166"/>
      <c r="S467" s="168">
        <v>1.1999999999999999E-6</v>
      </c>
      <c r="T467" s="166"/>
      <c r="U467" s="166"/>
      <c r="V467" s="166"/>
      <c r="W467" s="170"/>
      <c r="X467" s="194"/>
      <c r="Y467" s="166"/>
      <c r="Z467" s="166"/>
      <c r="AA467" s="169">
        <v>1.1999999999999999E-6</v>
      </c>
      <c r="AB467" s="166"/>
      <c r="AC467" s="166"/>
      <c r="AD467" s="170"/>
      <c r="AE467" s="683">
        <f t="shared" ref="AE467:AY467" si="8">((3/(10000000000000))*Btu_per_gal_dies_LHV)*1000</f>
        <v>3.8999999999999999E-5</v>
      </c>
      <c r="AF467" s="683">
        <f t="shared" si="8"/>
        <v>3.8999999999999999E-5</v>
      </c>
      <c r="AG467" s="683">
        <f t="shared" si="8"/>
        <v>3.8999999999999999E-5</v>
      </c>
      <c r="AH467" s="683">
        <f t="shared" si="8"/>
        <v>3.8999999999999999E-5</v>
      </c>
      <c r="AI467" s="683">
        <f t="shared" si="8"/>
        <v>3.8999999999999999E-5</v>
      </c>
      <c r="AJ467" s="683">
        <f t="shared" si="8"/>
        <v>3.8999999999999999E-5</v>
      </c>
      <c r="AK467" s="684">
        <f t="shared" si="8"/>
        <v>3.8999999999999999E-5</v>
      </c>
      <c r="AL467" s="684">
        <f t="shared" si="8"/>
        <v>3.8999999999999999E-5</v>
      </c>
      <c r="AM467" s="685">
        <f t="shared" si="8"/>
        <v>3.8999999999999999E-5</v>
      </c>
      <c r="AN467" s="686">
        <f t="shared" si="8"/>
        <v>3.8999999999999999E-5</v>
      </c>
      <c r="AO467" s="686">
        <f t="shared" si="8"/>
        <v>3.8999999999999999E-5</v>
      </c>
      <c r="AP467" s="686">
        <f t="shared" si="8"/>
        <v>3.8999999999999999E-5</v>
      </c>
      <c r="AQ467" s="686">
        <f t="shared" si="8"/>
        <v>3.8999999999999999E-5</v>
      </c>
      <c r="AR467" s="686">
        <f t="shared" si="8"/>
        <v>3.8999999999999999E-5</v>
      </c>
      <c r="AS467" s="686">
        <f t="shared" si="8"/>
        <v>3.8999999999999999E-5</v>
      </c>
      <c r="AT467" s="687">
        <f t="shared" si="8"/>
        <v>3.8999999999999999E-5</v>
      </c>
      <c r="AU467" s="687">
        <f t="shared" si="8"/>
        <v>3.8999999999999999E-5</v>
      </c>
      <c r="AV467" s="688">
        <f t="shared" si="8"/>
        <v>3.8999999999999999E-5</v>
      </c>
      <c r="AW467" s="689">
        <f t="shared" si="8"/>
        <v>3.8999999999999999E-5</v>
      </c>
      <c r="AX467" s="690">
        <f t="shared" si="8"/>
        <v>3.8999999999999999E-5</v>
      </c>
      <c r="AY467" s="691">
        <f t="shared" si="8"/>
        <v>3.8999999999999999E-5</v>
      </c>
      <c r="AZ467" s="470"/>
      <c r="BA467" s="412"/>
      <c r="BB467" s="412"/>
      <c r="BC467" s="412"/>
      <c r="BD467" s="412"/>
      <c r="BE467" s="471"/>
    </row>
    <row r="468" spans="1:59" x14ac:dyDescent="0.25">
      <c r="A468" s="429" t="s">
        <v>1199</v>
      </c>
      <c r="B468" s="194"/>
      <c r="C468" s="166"/>
      <c r="D468" s="166"/>
      <c r="E468" s="173"/>
      <c r="F468" s="166"/>
      <c r="G468" s="166"/>
      <c r="H468" s="166"/>
      <c r="I468" s="170"/>
      <c r="J468" s="194"/>
      <c r="K468" s="166"/>
      <c r="L468" s="168"/>
      <c r="M468" s="166"/>
      <c r="N468" s="168"/>
      <c r="O468" s="166"/>
      <c r="P468" s="166"/>
      <c r="Q468" s="166"/>
      <c r="R468" s="166"/>
      <c r="S468" s="168"/>
      <c r="T468" s="166"/>
      <c r="U468" s="166"/>
      <c r="V468" s="166"/>
      <c r="W468" s="170"/>
      <c r="X468" s="194"/>
      <c r="Y468" s="166"/>
      <c r="Z468" s="166"/>
      <c r="AA468" s="169"/>
      <c r="AB468" s="166"/>
      <c r="AC468" s="166"/>
      <c r="AD468" s="170"/>
      <c r="AE468" s="700">
        <v>5.1999999999999998E-2</v>
      </c>
      <c r="AF468" s="701">
        <v>5.1999999999999998E-2</v>
      </c>
      <c r="AG468" s="701">
        <v>5.1999999999999998E-2</v>
      </c>
      <c r="AH468" s="701">
        <v>5.1999999999999998E-2</v>
      </c>
      <c r="AI468" s="701">
        <v>5.1999999999999998E-2</v>
      </c>
      <c r="AJ468" s="701">
        <v>5.1999999999999998E-2</v>
      </c>
      <c r="AK468" s="701">
        <v>5.1999999999999998E-2</v>
      </c>
      <c r="AL468" s="701">
        <v>5.1999999999999998E-2</v>
      </c>
      <c r="AM468" s="701">
        <v>5.1999999999999998E-2</v>
      </c>
      <c r="AN468" s="703">
        <v>0.216</v>
      </c>
      <c r="AO468" s="704">
        <v>0.216</v>
      </c>
      <c r="AP468" s="704">
        <v>0.216</v>
      </c>
      <c r="AQ468" s="704">
        <v>0.216</v>
      </c>
      <c r="AR468" s="704">
        <v>0.216</v>
      </c>
      <c r="AS468" s="704">
        <v>0.216</v>
      </c>
      <c r="AT468" s="704">
        <v>0.216</v>
      </c>
      <c r="AU468" s="704">
        <v>0.216</v>
      </c>
      <c r="AV468" s="704">
        <v>0.216</v>
      </c>
      <c r="AW468" s="710">
        <v>5.1999999999999998E-2</v>
      </c>
      <c r="AX468" s="710">
        <v>5.1999999999999998E-2</v>
      </c>
      <c r="AY468" s="710">
        <v>5.1999999999999998E-2</v>
      </c>
      <c r="AZ468" s="706">
        <f>4.3*0.001</f>
        <v>4.3E-3</v>
      </c>
      <c r="BA468" s="707">
        <f>4.3*0.001</f>
        <v>4.3E-3</v>
      </c>
      <c r="BB468" s="707">
        <v>0.01</v>
      </c>
      <c r="BC468" s="707">
        <v>0.01</v>
      </c>
      <c r="BD468" s="708">
        <v>4.0000000000000001E-3</v>
      </c>
      <c r="BE468" s="709">
        <v>4.0000000000000001E-3</v>
      </c>
    </row>
    <row r="469" spans="1:59" x14ac:dyDescent="0.25">
      <c r="A469" s="429" t="s">
        <v>560</v>
      </c>
      <c r="B469" s="436">
        <v>1.29E-2</v>
      </c>
      <c r="C469" s="166"/>
      <c r="D469" s="166"/>
      <c r="E469" s="173">
        <v>3.4999999999999997E-5</v>
      </c>
      <c r="F469" s="166"/>
      <c r="G469" s="166"/>
      <c r="H469" s="166"/>
      <c r="I469" s="170"/>
      <c r="J469" s="194"/>
      <c r="K469" s="166"/>
      <c r="L469" s="168">
        <v>3.4999999999999997E-5</v>
      </c>
      <c r="M469" s="166"/>
      <c r="N469" s="168">
        <v>8.4800000000000001E-5</v>
      </c>
      <c r="O469" s="166"/>
      <c r="P469" s="166"/>
      <c r="Q469" s="166"/>
      <c r="R469" s="166"/>
      <c r="S469" s="168">
        <v>3.4999999999999997E-5</v>
      </c>
      <c r="T469" s="166"/>
      <c r="U469" s="168">
        <v>5.2500000000000002E-5</v>
      </c>
      <c r="V469" s="166"/>
      <c r="W469" s="170"/>
      <c r="X469" s="447">
        <v>8.4800000000000001E-5</v>
      </c>
      <c r="Y469" s="166"/>
      <c r="Z469" s="166"/>
      <c r="AA469" s="169">
        <v>3.4999999999999997E-5</v>
      </c>
      <c r="AB469" s="166"/>
      <c r="AC469" s="166"/>
      <c r="AD469" s="170"/>
      <c r="AE469" s="692"/>
      <c r="AF469" s="427"/>
      <c r="AG469" s="427"/>
      <c r="AH469" s="427"/>
      <c r="AI469" s="427"/>
      <c r="AJ469" s="427"/>
      <c r="AK469" s="696"/>
      <c r="AL469" s="696"/>
      <c r="AM469" s="697"/>
      <c r="AN469" s="692"/>
      <c r="AO469" s="427"/>
      <c r="AP469" s="427"/>
      <c r="AQ469" s="427"/>
      <c r="AR469" s="427"/>
      <c r="AS469" s="427"/>
      <c r="AT469" s="695"/>
      <c r="AU469" s="696"/>
      <c r="AV469" s="697"/>
      <c r="AW469" s="699"/>
      <c r="AX469" s="696"/>
      <c r="AY469" s="697"/>
      <c r="AZ469" s="470"/>
      <c r="BA469" s="412"/>
      <c r="BB469" s="412"/>
      <c r="BC469" s="412"/>
      <c r="BD469" s="412"/>
      <c r="BE469" s="471"/>
    </row>
    <row r="470" spans="1:59" ht="18" x14ac:dyDescent="0.35">
      <c r="A470" s="431" t="s">
        <v>561</v>
      </c>
      <c r="B470" s="194"/>
      <c r="C470" s="173">
        <v>2.9</v>
      </c>
      <c r="D470" s="173">
        <v>1.4</v>
      </c>
      <c r="E470" s="166"/>
      <c r="F470" s="173">
        <v>1.4</v>
      </c>
      <c r="G470" s="173">
        <v>2.9</v>
      </c>
      <c r="H470" s="166"/>
      <c r="I470" s="170"/>
      <c r="J470" s="442">
        <v>2.9</v>
      </c>
      <c r="K470" s="168">
        <v>1.4</v>
      </c>
      <c r="L470" s="166"/>
      <c r="M470" s="166"/>
      <c r="N470" s="166"/>
      <c r="O470" s="168">
        <v>2.9</v>
      </c>
      <c r="P470" s="168">
        <v>1.4</v>
      </c>
      <c r="Q470" s="168">
        <v>1.4</v>
      </c>
      <c r="R470" s="168">
        <v>2.9</v>
      </c>
      <c r="S470" s="166"/>
      <c r="T470" s="166"/>
      <c r="U470" s="166"/>
      <c r="V470" s="168">
        <v>1.4</v>
      </c>
      <c r="W470" s="443">
        <v>2.9</v>
      </c>
      <c r="X470" s="194"/>
      <c r="Y470" s="169">
        <v>1.4</v>
      </c>
      <c r="Z470" s="169">
        <v>2.9</v>
      </c>
      <c r="AA470" s="166"/>
      <c r="AB470" s="169">
        <v>1.4</v>
      </c>
      <c r="AC470" s="169">
        <v>2.9</v>
      </c>
      <c r="AD470" s="170"/>
      <c r="AE470" s="683">
        <v>0.8</v>
      </c>
      <c r="AF470" s="684">
        <v>1.4</v>
      </c>
      <c r="AG470" s="684">
        <v>2.9</v>
      </c>
      <c r="AH470" s="684">
        <v>0.8</v>
      </c>
      <c r="AI470" s="684">
        <v>1.4</v>
      </c>
      <c r="AJ470" s="684">
        <v>2.9</v>
      </c>
      <c r="AK470" s="684">
        <v>0.8</v>
      </c>
      <c r="AL470" s="684">
        <v>0.8</v>
      </c>
      <c r="AM470" s="684">
        <v>0.8</v>
      </c>
      <c r="AN470" s="686">
        <v>0.8</v>
      </c>
      <c r="AO470" s="687">
        <v>1.4</v>
      </c>
      <c r="AP470" s="687">
        <v>2.9</v>
      </c>
      <c r="AQ470" s="687">
        <v>0.8</v>
      </c>
      <c r="AR470" s="687">
        <v>1.4</v>
      </c>
      <c r="AS470" s="687">
        <v>2.9</v>
      </c>
      <c r="AT470" s="687">
        <v>0.8</v>
      </c>
      <c r="AU470" s="687">
        <v>0.8</v>
      </c>
      <c r="AV470" s="687">
        <v>0.8</v>
      </c>
      <c r="AW470" s="690">
        <v>0.8</v>
      </c>
      <c r="AX470" s="690">
        <v>0.8</v>
      </c>
      <c r="AY470" s="690">
        <v>0.8</v>
      </c>
      <c r="AZ470" s="470"/>
      <c r="BA470" s="412"/>
      <c r="BB470" s="412"/>
      <c r="BC470" s="412"/>
      <c r="BD470" s="412"/>
      <c r="BE470" s="471"/>
    </row>
    <row r="471" spans="1:59" x14ac:dyDescent="0.25">
      <c r="A471" s="429" t="s">
        <v>562</v>
      </c>
      <c r="B471" s="194"/>
      <c r="C471" s="166"/>
      <c r="D471" s="166"/>
      <c r="E471" s="173">
        <v>4.6E-6</v>
      </c>
      <c r="F471" s="166"/>
      <c r="G471" s="166"/>
      <c r="H471" s="166"/>
      <c r="I471" s="170"/>
      <c r="J471" s="194"/>
      <c r="K471" s="166"/>
      <c r="L471" s="168">
        <v>4.6E-6</v>
      </c>
      <c r="M471" s="166"/>
      <c r="N471" s="166"/>
      <c r="O471" s="166"/>
      <c r="P471" s="166"/>
      <c r="Q471" s="166"/>
      <c r="R471" s="166"/>
      <c r="S471" s="168">
        <v>4.6E-6</v>
      </c>
      <c r="T471" s="166"/>
      <c r="U471" s="166"/>
      <c r="V471" s="166"/>
      <c r="W471" s="170"/>
      <c r="X471" s="194"/>
      <c r="Y471" s="166"/>
      <c r="Z471" s="166"/>
      <c r="AA471" s="169">
        <v>4.6E-6</v>
      </c>
      <c r="AB471" s="166"/>
      <c r="AC471" s="166"/>
      <c r="AD471" s="170"/>
      <c r="AE471" s="683">
        <f t="shared" ref="AE471:AY471" si="9">((3/(10000000000000))*Btu_per_gal_dies_LHV)*1000</f>
        <v>3.8999999999999999E-5</v>
      </c>
      <c r="AF471" s="683">
        <f t="shared" si="9"/>
        <v>3.8999999999999999E-5</v>
      </c>
      <c r="AG471" s="683">
        <f t="shared" si="9"/>
        <v>3.8999999999999999E-5</v>
      </c>
      <c r="AH471" s="683">
        <f t="shared" si="9"/>
        <v>3.8999999999999999E-5</v>
      </c>
      <c r="AI471" s="683">
        <f t="shared" si="9"/>
        <v>3.8999999999999999E-5</v>
      </c>
      <c r="AJ471" s="683">
        <f t="shared" si="9"/>
        <v>3.8999999999999999E-5</v>
      </c>
      <c r="AK471" s="684">
        <f t="shared" si="9"/>
        <v>3.8999999999999999E-5</v>
      </c>
      <c r="AL471" s="684">
        <f t="shared" si="9"/>
        <v>3.8999999999999999E-5</v>
      </c>
      <c r="AM471" s="685">
        <f t="shared" si="9"/>
        <v>3.8999999999999999E-5</v>
      </c>
      <c r="AN471" s="686">
        <f t="shared" si="9"/>
        <v>3.8999999999999999E-5</v>
      </c>
      <c r="AO471" s="686">
        <f t="shared" si="9"/>
        <v>3.8999999999999999E-5</v>
      </c>
      <c r="AP471" s="686">
        <f t="shared" si="9"/>
        <v>3.8999999999999999E-5</v>
      </c>
      <c r="AQ471" s="686">
        <f t="shared" si="9"/>
        <v>3.8999999999999999E-5</v>
      </c>
      <c r="AR471" s="686">
        <f t="shared" si="9"/>
        <v>3.8999999999999999E-5</v>
      </c>
      <c r="AS471" s="686">
        <f t="shared" si="9"/>
        <v>3.8999999999999999E-5</v>
      </c>
      <c r="AT471" s="687">
        <f t="shared" si="9"/>
        <v>3.8999999999999999E-5</v>
      </c>
      <c r="AU471" s="687">
        <f t="shared" si="9"/>
        <v>3.8999999999999999E-5</v>
      </c>
      <c r="AV471" s="688">
        <f t="shared" si="9"/>
        <v>3.8999999999999999E-5</v>
      </c>
      <c r="AW471" s="689">
        <f t="shared" si="9"/>
        <v>3.8999999999999999E-5</v>
      </c>
      <c r="AX471" s="690">
        <f t="shared" si="9"/>
        <v>3.8999999999999999E-5</v>
      </c>
      <c r="AY471" s="691">
        <f t="shared" si="9"/>
        <v>3.8999999999999999E-5</v>
      </c>
      <c r="AZ471" s="470"/>
      <c r="BA471" s="412"/>
      <c r="BB471" s="412"/>
      <c r="BC471" s="412"/>
      <c r="BD471" s="412"/>
      <c r="BE471" s="471"/>
    </row>
    <row r="472" spans="1:59" ht="18" x14ac:dyDescent="0.35">
      <c r="A472" s="431" t="s">
        <v>563</v>
      </c>
      <c r="B472" s="436">
        <v>604</v>
      </c>
      <c r="C472" s="166"/>
      <c r="D472" s="166"/>
      <c r="E472" s="173">
        <v>0.88</v>
      </c>
      <c r="F472" s="166"/>
      <c r="G472" s="166"/>
      <c r="H472" s="166"/>
      <c r="I472" s="437">
        <v>0.24</v>
      </c>
      <c r="J472" s="194"/>
      <c r="K472" s="166"/>
      <c r="L472" s="168">
        <v>0.88</v>
      </c>
      <c r="M472" s="168">
        <v>0.24</v>
      </c>
      <c r="N472" s="168">
        <v>604</v>
      </c>
      <c r="O472" s="166"/>
      <c r="P472" s="166"/>
      <c r="Q472" s="166"/>
      <c r="R472" s="166"/>
      <c r="S472" s="168">
        <v>0.88</v>
      </c>
      <c r="T472" s="168">
        <v>0.24</v>
      </c>
      <c r="U472" s="168">
        <v>604</v>
      </c>
      <c r="V472" s="166"/>
      <c r="W472" s="170"/>
      <c r="X472" s="447">
        <v>604</v>
      </c>
      <c r="Y472" s="166"/>
      <c r="Z472" s="166"/>
      <c r="AA472" s="169">
        <v>0.88</v>
      </c>
      <c r="AB472" s="166"/>
      <c r="AC472" s="166"/>
      <c r="AD472" s="448">
        <v>0.24</v>
      </c>
      <c r="AE472" s="700">
        <v>20</v>
      </c>
      <c r="AF472" s="701">
        <f>20*(1-0.8)</f>
        <v>3.9999999999999991</v>
      </c>
      <c r="AG472" s="701">
        <f>20*(1-0.4)</f>
        <v>12</v>
      </c>
      <c r="AH472" s="701">
        <v>20</v>
      </c>
      <c r="AI472" s="701">
        <f>20*(1-0.8)</f>
        <v>3.9999999999999991</v>
      </c>
      <c r="AJ472" s="701">
        <f>20*(1-0.4)</f>
        <v>12</v>
      </c>
      <c r="AK472" s="701">
        <v>24</v>
      </c>
      <c r="AL472" s="701">
        <v>10</v>
      </c>
      <c r="AM472" s="711">
        <v>10</v>
      </c>
      <c r="AN472" s="703">
        <v>20</v>
      </c>
      <c r="AO472" s="704">
        <f>20*(1-0.8)</f>
        <v>3.9999999999999991</v>
      </c>
      <c r="AP472" s="704">
        <f>20*(1-0.4)</f>
        <v>12</v>
      </c>
      <c r="AQ472" s="704">
        <v>20</v>
      </c>
      <c r="AR472" s="704">
        <f>20*(1-0.8)</f>
        <v>3.9999999999999991</v>
      </c>
      <c r="AS472" s="704">
        <f>20*(1-0.4)</f>
        <v>12</v>
      </c>
      <c r="AT472" s="704">
        <v>24</v>
      </c>
      <c r="AU472" s="704">
        <v>10</v>
      </c>
      <c r="AV472" s="712">
        <v>10</v>
      </c>
      <c r="AW472" s="713">
        <v>24</v>
      </c>
      <c r="AX472" s="710">
        <v>10</v>
      </c>
      <c r="AY472" s="714">
        <v>10</v>
      </c>
      <c r="AZ472" s="706">
        <v>13</v>
      </c>
      <c r="BA472" s="707">
        <v>12</v>
      </c>
      <c r="BB472" s="707">
        <v>16</v>
      </c>
      <c r="BC472" s="707">
        <v>15</v>
      </c>
      <c r="BD472" s="708">
        <v>14.7</v>
      </c>
      <c r="BE472" s="709">
        <v>13.9</v>
      </c>
      <c r="BF472" s="403"/>
    </row>
    <row r="473" spans="1:59" x14ac:dyDescent="0.25">
      <c r="A473" s="431" t="s">
        <v>1204</v>
      </c>
      <c r="B473" s="436"/>
      <c r="C473" s="166"/>
      <c r="D473" s="166"/>
      <c r="E473" s="173"/>
      <c r="F473" s="166"/>
      <c r="G473" s="166"/>
      <c r="H473" s="166"/>
      <c r="I473" s="437"/>
      <c r="J473" s="194"/>
      <c r="K473" s="166"/>
      <c r="L473" s="168"/>
      <c r="M473" s="168"/>
      <c r="N473" s="168"/>
      <c r="O473" s="166"/>
      <c r="P473" s="166"/>
      <c r="Q473" s="166"/>
      <c r="R473" s="166"/>
      <c r="S473" s="168"/>
      <c r="T473" s="168"/>
      <c r="U473" s="168"/>
      <c r="V473" s="166"/>
      <c r="W473" s="170"/>
      <c r="X473" s="447"/>
      <c r="Y473" s="166"/>
      <c r="Z473" s="166"/>
      <c r="AA473" s="169"/>
      <c r="AB473" s="166"/>
      <c r="AC473" s="166"/>
      <c r="AD473" s="448"/>
      <c r="AE473" s="683">
        <v>0.26</v>
      </c>
      <c r="AF473" s="683">
        <v>0.26</v>
      </c>
      <c r="AG473" s="683">
        <v>0.26</v>
      </c>
      <c r="AH473" s="683">
        <v>0.26</v>
      </c>
      <c r="AI473" s="683">
        <v>0.26</v>
      </c>
      <c r="AJ473" s="683">
        <v>0.26</v>
      </c>
      <c r="AK473" s="683">
        <v>0.26</v>
      </c>
      <c r="AL473" s="683">
        <v>0.26</v>
      </c>
      <c r="AM473" s="683">
        <v>0.26</v>
      </c>
      <c r="AN473" s="686">
        <v>0.26</v>
      </c>
      <c r="AO473" s="686">
        <v>0.26</v>
      </c>
      <c r="AP473" s="686">
        <v>0.26</v>
      </c>
      <c r="AQ473" s="686">
        <v>0.26</v>
      </c>
      <c r="AR473" s="686">
        <v>0.26</v>
      </c>
      <c r="AS473" s="686">
        <v>0.26</v>
      </c>
      <c r="AT473" s="686">
        <v>0.26</v>
      </c>
      <c r="AU473" s="686">
        <v>0.26</v>
      </c>
      <c r="AV473" s="686">
        <v>0.26</v>
      </c>
      <c r="AW473" s="689">
        <v>0.26</v>
      </c>
      <c r="AX473" s="689">
        <v>0.26</v>
      </c>
      <c r="AY473" s="689">
        <v>0.26</v>
      </c>
      <c r="AZ473" s="706">
        <v>0.03</v>
      </c>
      <c r="BA473" s="707">
        <v>0.03</v>
      </c>
      <c r="BB473" s="707">
        <v>0.03</v>
      </c>
      <c r="BC473" s="707">
        <v>0.03</v>
      </c>
      <c r="BD473" s="708">
        <v>3.1E-2</v>
      </c>
      <c r="BE473" s="709">
        <v>3.1E-2</v>
      </c>
    </row>
    <row r="474" spans="1:59" x14ac:dyDescent="0.25">
      <c r="A474" s="429" t="s">
        <v>564</v>
      </c>
      <c r="B474" s="194"/>
      <c r="C474" s="166"/>
      <c r="D474" s="166"/>
      <c r="E474" s="166"/>
      <c r="F474" s="166"/>
      <c r="G474" s="166"/>
      <c r="H474" s="166"/>
      <c r="I474" s="170"/>
      <c r="J474" s="194"/>
      <c r="K474" s="166"/>
      <c r="L474" s="166"/>
      <c r="M474" s="166"/>
      <c r="N474" s="168">
        <v>2.94E-5</v>
      </c>
      <c r="O474" s="166"/>
      <c r="P474" s="166"/>
      <c r="Q474" s="166"/>
      <c r="R474" s="166"/>
      <c r="S474" s="166"/>
      <c r="T474" s="166"/>
      <c r="U474" s="166"/>
      <c r="V474" s="166"/>
      <c r="W474" s="170"/>
      <c r="X474" s="447">
        <v>2.94E-5</v>
      </c>
      <c r="Y474" s="166"/>
      <c r="Z474" s="166"/>
      <c r="AA474" s="166"/>
      <c r="AB474" s="166"/>
      <c r="AC474" s="166"/>
      <c r="AD474" s="170"/>
      <c r="AE474" s="692"/>
      <c r="AF474" s="427"/>
      <c r="AG474" s="427"/>
      <c r="AH474" s="427"/>
      <c r="AI474" s="427"/>
      <c r="AJ474" s="427"/>
      <c r="AK474" s="696"/>
      <c r="AL474" s="696"/>
      <c r="AM474" s="697"/>
      <c r="AN474" s="692"/>
      <c r="AO474" s="427"/>
      <c r="AP474" s="427"/>
      <c r="AQ474" s="427"/>
      <c r="AR474" s="427"/>
      <c r="AS474" s="427"/>
      <c r="AT474" s="695"/>
      <c r="AU474" s="696"/>
      <c r="AV474" s="697"/>
      <c r="AW474" s="699"/>
      <c r="AX474" s="696"/>
      <c r="AY474" s="697"/>
      <c r="AZ474" s="470"/>
      <c r="BA474" s="412"/>
      <c r="BB474" s="412"/>
      <c r="BC474" s="412"/>
      <c r="BD474" s="412"/>
      <c r="BE474" s="471"/>
    </row>
    <row r="475" spans="1:59" x14ac:dyDescent="0.25">
      <c r="A475" s="429" t="s">
        <v>565</v>
      </c>
      <c r="B475" s="194"/>
      <c r="C475" s="166"/>
      <c r="D475" s="166"/>
      <c r="E475" s="166"/>
      <c r="F475" s="166"/>
      <c r="G475" s="166"/>
      <c r="H475" s="166"/>
      <c r="I475" s="437">
        <v>7.1999999999999998E-3</v>
      </c>
      <c r="J475" s="194"/>
      <c r="K475" s="166"/>
      <c r="L475" s="166"/>
      <c r="M475" s="168">
        <v>7.1999999999999998E-3</v>
      </c>
      <c r="N475" s="166"/>
      <c r="O475" s="166"/>
      <c r="P475" s="166"/>
      <c r="Q475" s="166"/>
      <c r="R475" s="166"/>
      <c r="S475" s="166"/>
      <c r="T475" s="168">
        <v>7.1999999999999998E-3</v>
      </c>
      <c r="U475" s="166"/>
      <c r="V475" s="166"/>
      <c r="W475" s="170"/>
      <c r="X475" s="194"/>
      <c r="Y475" s="166"/>
      <c r="Z475" s="166"/>
      <c r="AA475" s="166"/>
      <c r="AB475" s="166"/>
      <c r="AC475" s="166"/>
      <c r="AD475" s="448">
        <v>7.1999999999999998E-3</v>
      </c>
      <c r="AE475" s="700">
        <v>1.3</v>
      </c>
      <c r="AF475" s="701">
        <v>1.3</v>
      </c>
      <c r="AG475" s="701">
        <v>1.3</v>
      </c>
      <c r="AH475" s="701">
        <v>1.3</v>
      </c>
      <c r="AI475" s="701">
        <v>1.3</v>
      </c>
      <c r="AJ475" s="701">
        <v>1.3</v>
      </c>
      <c r="AK475" s="684">
        <v>1.3</v>
      </c>
      <c r="AL475" s="684">
        <v>1.3</v>
      </c>
      <c r="AM475" s="685">
        <v>1.3</v>
      </c>
      <c r="AN475" s="686">
        <v>1.3</v>
      </c>
      <c r="AO475" s="687">
        <v>1.3</v>
      </c>
      <c r="AP475" s="687">
        <v>1.3</v>
      </c>
      <c r="AQ475" s="687">
        <v>1.3</v>
      </c>
      <c r="AR475" s="687">
        <v>1.3</v>
      </c>
      <c r="AS475" s="687">
        <v>1.3</v>
      </c>
      <c r="AT475" s="687">
        <v>1.3</v>
      </c>
      <c r="AU475" s="687">
        <v>1.3</v>
      </c>
      <c r="AV475" s="687">
        <v>1.3</v>
      </c>
      <c r="AW475" s="690">
        <v>1.3</v>
      </c>
      <c r="AX475" s="710">
        <v>1.3</v>
      </c>
      <c r="AY475" s="714">
        <v>1.3</v>
      </c>
      <c r="AZ475" s="470"/>
      <c r="BA475" s="412"/>
      <c r="BB475" s="412"/>
      <c r="BC475" s="412"/>
      <c r="BD475" s="412"/>
      <c r="BE475" s="471"/>
    </row>
    <row r="476" spans="1:59" x14ac:dyDescent="0.25">
      <c r="A476" s="429" t="s">
        <v>566</v>
      </c>
      <c r="B476" s="436">
        <v>14</v>
      </c>
      <c r="C476" s="166"/>
      <c r="D476" s="166"/>
      <c r="E476" s="166"/>
      <c r="F476" s="166"/>
      <c r="G476" s="166"/>
      <c r="H476" s="166"/>
      <c r="I476" s="437">
        <v>4.3E-3</v>
      </c>
      <c r="J476" s="194"/>
      <c r="K476" s="166"/>
      <c r="L476" s="166"/>
      <c r="M476" s="168">
        <v>4.3E-3</v>
      </c>
      <c r="N476" s="168">
        <v>42.5</v>
      </c>
      <c r="O476" s="166"/>
      <c r="P476" s="166"/>
      <c r="Q476" s="166"/>
      <c r="R476" s="166"/>
      <c r="S476" s="166"/>
      <c r="T476" s="168">
        <v>4.3E-3</v>
      </c>
      <c r="U476" s="168">
        <v>42.5</v>
      </c>
      <c r="V476" s="166"/>
      <c r="W476" s="170"/>
      <c r="X476" s="447">
        <v>42.5</v>
      </c>
      <c r="Y476" s="166"/>
      <c r="Z476" s="166"/>
      <c r="AA476" s="166"/>
      <c r="AB476" s="166"/>
      <c r="AC476" s="166"/>
      <c r="AD476" s="448">
        <v>4.3E-3</v>
      </c>
      <c r="AE476" s="700">
        <v>2</v>
      </c>
      <c r="AF476" s="701">
        <v>2</v>
      </c>
      <c r="AG476" s="701">
        <v>2</v>
      </c>
      <c r="AH476" s="701">
        <v>2</v>
      </c>
      <c r="AI476" s="701">
        <v>2</v>
      </c>
      <c r="AJ476" s="701">
        <v>2</v>
      </c>
      <c r="AK476" s="684">
        <v>2</v>
      </c>
      <c r="AL476" s="701">
        <v>2</v>
      </c>
      <c r="AM476" s="711">
        <v>2</v>
      </c>
      <c r="AN476" s="686">
        <v>2</v>
      </c>
      <c r="AO476" s="687">
        <v>2</v>
      </c>
      <c r="AP476" s="687">
        <v>2</v>
      </c>
      <c r="AQ476" s="687">
        <v>2</v>
      </c>
      <c r="AR476" s="687">
        <v>2</v>
      </c>
      <c r="AS476" s="687">
        <v>2</v>
      </c>
      <c r="AT476" s="687">
        <v>2</v>
      </c>
      <c r="AU476" s="687">
        <v>2</v>
      </c>
      <c r="AV476" s="687">
        <v>2</v>
      </c>
      <c r="AW476" s="690">
        <v>2</v>
      </c>
      <c r="AX476" s="710">
        <v>2</v>
      </c>
      <c r="AY476" s="714">
        <v>2</v>
      </c>
      <c r="AZ476" s="470"/>
      <c r="BA476" s="412"/>
      <c r="BB476" s="412"/>
      <c r="BC476" s="412"/>
      <c r="BD476" s="412"/>
      <c r="BE476" s="471"/>
    </row>
    <row r="477" spans="1:59" x14ac:dyDescent="0.25">
      <c r="A477" s="429" t="s">
        <v>567</v>
      </c>
      <c r="B477" s="194"/>
      <c r="C477" s="166"/>
      <c r="D477" s="166"/>
      <c r="E477" s="166"/>
      <c r="F477" s="166"/>
      <c r="G477" s="166"/>
      <c r="H477" s="166"/>
      <c r="I477" s="437">
        <v>1.2E-2</v>
      </c>
      <c r="J477" s="194"/>
      <c r="K477" s="166"/>
      <c r="L477" s="166"/>
      <c r="M477" s="168">
        <v>1.2E-2</v>
      </c>
      <c r="N477" s="166"/>
      <c r="O477" s="166"/>
      <c r="P477" s="166"/>
      <c r="Q477" s="166"/>
      <c r="R477" s="166"/>
      <c r="S477" s="166"/>
      <c r="T477" s="168">
        <v>1.2E-2</v>
      </c>
      <c r="U477" s="166"/>
      <c r="V477" s="166"/>
      <c r="W477" s="170"/>
      <c r="X477" s="194"/>
      <c r="Y477" s="166"/>
      <c r="Z477" s="166"/>
      <c r="AA477" s="166"/>
      <c r="AB477" s="166"/>
      <c r="AC477" s="166"/>
      <c r="AD477" s="448">
        <v>1.2E-2</v>
      </c>
      <c r="AE477" s="692"/>
      <c r="AF477" s="427"/>
      <c r="AG477" s="427"/>
      <c r="AH477" s="427"/>
      <c r="AI477" s="427"/>
      <c r="AJ477" s="427"/>
      <c r="AK477" s="696"/>
      <c r="AL477" s="696"/>
      <c r="AM477" s="697"/>
      <c r="AN477" s="692"/>
      <c r="AO477" s="427"/>
      <c r="AP477" s="427"/>
      <c r="AQ477" s="427"/>
      <c r="AR477" s="427"/>
      <c r="AS477" s="427"/>
      <c r="AT477" s="695"/>
      <c r="AU477" s="695"/>
      <c r="AV477" s="695"/>
      <c r="AW477" s="699"/>
      <c r="AX477" s="696"/>
      <c r="AY477" s="697"/>
      <c r="AZ477" s="470"/>
      <c r="BA477" s="412"/>
      <c r="BB477" s="412"/>
      <c r="BC477" s="412"/>
      <c r="BD477" s="412"/>
      <c r="BE477" s="471"/>
    </row>
    <row r="478" spans="1:59" x14ac:dyDescent="0.25">
      <c r="A478" s="431" t="s">
        <v>568</v>
      </c>
      <c r="B478" s="436">
        <v>14</v>
      </c>
      <c r="C478" s="166"/>
      <c r="D478" s="166"/>
      <c r="E478" s="166"/>
      <c r="F478" s="166"/>
      <c r="G478" s="166"/>
      <c r="H478" s="166"/>
      <c r="I478" s="437">
        <v>4.13E-3</v>
      </c>
      <c r="J478" s="194"/>
      <c r="K478" s="166"/>
      <c r="L478" s="166"/>
      <c r="M478" s="168">
        <v>4.13E-3</v>
      </c>
      <c r="N478" s="168">
        <v>42.5</v>
      </c>
      <c r="O478" s="166"/>
      <c r="P478" s="166"/>
      <c r="Q478" s="166"/>
      <c r="R478" s="166"/>
      <c r="S478" s="166"/>
      <c r="T478" s="168">
        <v>4.13E-3</v>
      </c>
      <c r="U478" s="168">
        <v>42.5</v>
      </c>
      <c r="V478" s="166"/>
      <c r="W478" s="170"/>
      <c r="X478" s="447">
        <v>42.5</v>
      </c>
      <c r="Y478" s="166"/>
      <c r="Z478" s="166"/>
      <c r="AA478" s="166"/>
      <c r="AB478" s="166"/>
      <c r="AC478" s="166"/>
      <c r="AD478" s="448">
        <v>4.13E-3</v>
      </c>
      <c r="AE478" s="700">
        <v>1</v>
      </c>
      <c r="AF478" s="701">
        <v>1</v>
      </c>
      <c r="AG478" s="701">
        <v>1</v>
      </c>
      <c r="AH478" s="701">
        <v>1</v>
      </c>
      <c r="AI478" s="701">
        <v>1</v>
      </c>
      <c r="AJ478" s="701">
        <v>1</v>
      </c>
      <c r="AK478" s="684">
        <v>1</v>
      </c>
      <c r="AL478" s="684">
        <v>1</v>
      </c>
      <c r="AM478" s="685">
        <v>1</v>
      </c>
      <c r="AN478" s="703">
        <v>1.08</v>
      </c>
      <c r="AO478" s="704">
        <v>1.08</v>
      </c>
      <c r="AP478" s="704">
        <v>0</v>
      </c>
      <c r="AQ478" s="704">
        <v>1.08</v>
      </c>
      <c r="AR478" s="704">
        <v>1.08</v>
      </c>
      <c r="AS478" s="704">
        <v>1.08</v>
      </c>
      <c r="AT478" s="687">
        <v>1.08</v>
      </c>
      <c r="AU478" s="687">
        <v>1.08</v>
      </c>
      <c r="AV478" s="687">
        <v>1.08</v>
      </c>
      <c r="AW478" s="690">
        <v>1</v>
      </c>
      <c r="AX478" s="690">
        <v>1</v>
      </c>
      <c r="AY478" s="691">
        <v>1</v>
      </c>
      <c r="AZ478" s="706">
        <v>1.4</v>
      </c>
      <c r="BA478" s="707">
        <v>0.21</v>
      </c>
      <c r="BB478" s="707">
        <v>1.4</v>
      </c>
      <c r="BC478" s="707">
        <v>0.22</v>
      </c>
      <c r="BD478" s="708">
        <v>1.44</v>
      </c>
      <c r="BE478" s="709">
        <v>0.217</v>
      </c>
    </row>
    <row r="479" spans="1:59" x14ac:dyDescent="0.25">
      <c r="A479" s="429" t="s">
        <v>569</v>
      </c>
      <c r="B479" s="194"/>
      <c r="C479" s="166"/>
      <c r="D479" s="166"/>
      <c r="E479" s="166"/>
      <c r="F479" s="166"/>
      <c r="G479" s="166"/>
      <c r="H479" s="166"/>
      <c r="I479" s="437">
        <v>1.133E-2</v>
      </c>
      <c r="J479" s="194"/>
      <c r="K479" s="166"/>
      <c r="L479" s="166"/>
      <c r="M479" s="168">
        <v>1.133E-2</v>
      </c>
      <c r="N479" s="166"/>
      <c r="O479" s="166"/>
      <c r="P479" s="166"/>
      <c r="Q479" s="166"/>
      <c r="R479" s="166"/>
      <c r="S479" s="166"/>
      <c r="T479" s="168">
        <v>1.133E-2</v>
      </c>
      <c r="U479" s="166"/>
      <c r="V479" s="166"/>
      <c r="W479" s="170"/>
      <c r="X479" s="194"/>
      <c r="Y479" s="166"/>
      <c r="Z479" s="166"/>
      <c r="AA479" s="166"/>
      <c r="AB479" s="166"/>
      <c r="AC479" s="166"/>
      <c r="AD479" s="448">
        <v>1.133E-2</v>
      </c>
      <c r="AE479" s="700">
        <v>2.2999999999999998</v>
      </c>
      <c r="AF479" s="701">
        <v>2.2999999999999998</v>
      </c>
      <c r="AG479" s="701">
        <v>2.2999999999999998</v>
      </c>
      <c r="AH479" s="701">
        <v>2.2999999999999998</v>
      </c>
      <c r="AI479" s="701">
        <v>2.2999999999999998</v>
      </c>
      <c r="AJ479" s="701">
        <v>2.2999999999999998</v>
      </c>
      <c r="AK479" s="684">
        <v>2.2999999999999998</v>
      </c>
      <c r="AL479" s="684">
        <v>2.2999999999999998</v>
      </c>
      <c r="AM479" s="685">
        <v>2.2999999999999998</v>
      </c>
      <c r="AN479" s="703">
        <v>2.38</v>
      </c>
      <c r="AO479" s="704">
        <v>2.38</v>
      </c>
      <c r="AP479" s="704">
        <v>2.38</v>
      </c>
      <c r="AQ479" s="704">
        <v>2.38</v>
      </c>
      <c r="AR479" s="704">
        <v>2.38</v>
      </c>
      <c r="AS479" s="704">
        <v>2.38</v>
      </c>
      <c r="AT479" s="687">
        <v>2.38</v>
      </c>
      <c r="AU479" s="687">
        <v>2.38</v>
      </c>
      <c r="AV479" s="687">
        <v>2.38</v>
      </c>
      <c r="AW479" s="690">
        <v>2.2999999999999998</v>
      </c>
      <c r="AX479" s="690">
        <v>2.2999999999999998</v>
      </c>
      <c r="AY479" s="691">
        <v>2.2999999999999998</v>
      </c>
      <c r="AZ479" s="715"/>
      <c r="BA479" s="716"/>
      <c r="BB479" s="716"/>
      <c r="BC479" s="716"/>
      <c r="BD479" s="781"/>
      <c r="BE479" s="782"/>
    </row>
    <row r="480" spans="1:59" x14ac:dyDescent="0.25">
      <c r="A480" s="431" t="s">
        <v>570</v>
      </c>
      <c r="B480" s="436">
        <v>14</v>
      </c>
      <c r="C480" s="166"/>
      <c r="D480" s="166"/>
      <c r="E480" s="166"/>
      <c r="F480" s="166"/>
      <c r="G480" s="166"/>
      <c r="H480" s="166"/>
      <c r="I480" s="437">
        <v>3.8700000000000002E-3</v>
      </c>
      <c r="J480" s="194"/>
      <c r="K480" s="166"/>
      <c r="L480" s="166"/>
      <c r="M480" s="168">
        <v>3.8700000000000002E-3</v>
      </c>
      <c r="N480" s="168">
        <v>42.5</v>
      </c>
      <c r="O480" s="166"/>
      <c r="P480" s="166"/>
      <c r="Q480" s="166"/>
      <c r="R480" s="166"/>
      <c r="S480" s="166"/>
      <c r="T480" s="168">
        <v>3.8700000000000002E-3</v>
      </c>
      <c r="U480" s="168">
        <v>42.5</v>
      </c>
      <c r="V480" s="166"/>
      <c r="W480" s="170"/>
      <c r="X480" s="447">
        <v>42.5</v>
      </c>
      <c r="Y480" s="166"/>
      <c r="Z480" s="166"/>
      <c r="AA480" s="166"/>
      <c r="AB480" s="166"/>
      <c r="AC480" s="166"/>
      <c r="AD480" s="448">
        <v>3.8700000000000002E-3</v>
      </c>
      <c r="AE480" s="700">
        <v>0.25</v>
      </c>
      <c r="AF480" s="701">
        <v>0.25</v>
      </c>
      <c r="AG480" s="701">
        <v>0.25</v>
      </c>
      <c r="AH480" s="701">
        <v>0.25</v>
      </c>
      <c r="AI480" s="701">
        <v>0.25</v>
      </c>
      <c r="AJ480" s="701">
        <v>0.25</v>
      </c>
      <c r="AK480" s="684">
        <v>0.25</v>
      </c>
      <c r="AL480" s="684">
        <v>0.25</v>
      </c>
      <c r="AM480" s="685">
        <v>0.25</v>
      </c>
      <c r="AN480" s="703">
        <v>0.83</v>
      </c>
      <c r="AO480" s="704">
        <v>0.83</v>
      </c>
      <c r="AP480" s="704">
        <v>0.83</v>
      </c>
      <c r="AQ480" s="704">
        <v>0.83</v>
      </c>
      <c r="AR480" s="704">
        <v>0.83</v>
      </c>
      <c r="AS480" s="704">
        <v>0.83</v>
      </c>
      <c r="AT480" s="687">
        <v>0.83</v>
      </c>
      <c r="AU480" s="687">
        <v>0.83</v>
      </c>
      <c r="AV480" s="687">
        <v>0.83</v>
      </c>
      <c r="AW480" s="690">
        <v>0.25</v>
      </c>
      <c r="AX480" s="690">
        <v>0.25</v>
      </c>
      <c r="AY480" s="691">
        <v>0.25</v>
      </c>
      <c r="AZ480" s="706">
        <v>1.3</v>
      </c>
      <c r="BA480" s="707">
        <v>0.17</v>
      </c>
      <c r="BB480" s="707">
        <v>1.3</v>
      </c>
      <c r="BC480" s="707">
        <v>0.19</v>
      </c>
      <c r="BD480" s="708">
        <v>1.32</v>
      </c>
      <c r="BE480" s="709">
        <v>0.17699999999999999</v>
      </c>
      <c r="BG480" s="185"/>
    </row>
    <row r="481" spans="1:64" x14ac:dyDescent="0.25">
      <c r="A481" s="429" t="s">
        <v>571</v>
      </c>
      <c r="B481" s="435"/>
      <c r="C481" s="166"/>
      <c r="D481" s="166"/>
      <c r="E481" s="166"/>
      <c r="F481" s="166"/>
      <c r="G481" s="165"/>
      <c r="H481" s="166"/>
      <c r="I481" s="437">
        <v>1.107E-2</v>
      </c>
      <c r="J481" s="194"/>
      <c r="K481" s="166"/>
      <c r="L481" s="166"/>
      <c r="M481" s="168">
        <v>1.107E-2</v>
      </c>
      <c r="N481" s="166"/>
      <c r="O481" s="166"/>
      <c r="P481" s="166"/>
      <c r="Q481" s="166"/>
      <c r="R481" s="166"/>
      <c r="S481" s="166"/>
      <c r="T481" s="168">
        <v>1.107E-2</v>
      </c>
      <c r="U481" s="166"/>
      <c r="V481" s="166"/>
      <c r="W481" s="170"/>
      <c r="X481" s="194"/>
      <c r="Y481" s="166"/>
      <c r="Z481" s="166"/>
      <c r="AA481" s="166"/>
      <c r="AB481" s="166"/>
      <c r="AC481" s="166"/>
      <c r="AD481" s="448">
        <v>1.107E-2</v>
      </c>
      <c r="AE481" s="700">
        <v>1.55</v>
      </c>
      <c r="AF481" s="701">
        <v>1.55</v>
      </c>
      <c r="AG481" s="701">
        <v>1.55</v>
      </c>
      <c r="AH481" s="701">
        <v>1.55</v>
      </c>
      <c r="AI481" s="701">
        <v>1.55</v>
      </c>
      <c r="AJ481" s="701">
        <v>1.55</v>
      </c>
      <c r="AK481" s="684">
        <v>1.55</v>
      </c>
      <c r="AL481" s="684">
        <v>1.55</v>
      </c>
      <c r="AM481" s="685">
        <v>1.55</v>
      </c>
      <c r="AN481" s="703">
        <v>2.13</v>
      </c>
      <c r="AO481" s="704">
        <v>2.13</v>
      </c>
      <c r="AP481" s="704">
        <v>2.13</v>
      </c>
      <c r="AQ481" s="704">
        <v>2.13</v>
      </c>
      <c r="AR481" s="704">
        <v>2.13</v>
      </c>
      <c r="AS481" s="704">
        <v>2.13</v>
      </c>
      <c r="AT481" s="687">
        <v>2.13</v>
      </c>
      <c r="AU481" s="687">
        <v>2.13</v>
      </c>
      <c r="AV481" s="687">
        <v>2.13</v>
      </c>
      <c r="AW481" s="690">
        <v>1.55</v>
      </c>
      <c r="AX481" s="690">
        <v>1.55</v>
      </c>
      <c r="AY481" s="691">
        <v>1.55</v>
      </c>
      <c r="AZ481" s="715"/>
      <c r="BA481" s="716"/>
      <c r="BB481" s="716"/>
      <c r="BC481" s="716"/>
      <c r="BD481" s="781"/>
      <c r="BE481" s="782"/>
      <c r="BG481" s="185"/>
    </row>
    <row r="482" spans="1:64" x14ac:dyDescent="0.25">
      <c r="A482" s="429" t="s">
        <v>572</v>
      </c>
      <c r="B482" s="435"/>
      <c r="C482" s="166"/>
      <c r="D482" s="166"/>
      <c r="E482" s="173">
        <v>4.0000000000000003E-5</v>
      </c>
      <c r="F482" s="166"/>
      <c r="G482" s="165"/>
      <c r="H482" s="166"/>
      <c r="I482" s="170"/>
      <c r="J482" s="194"/>
      <c r="K482" s="166"/>
      <c r="L482" s="168">
        <v>4.0000000000000003E-5</v>
      </c>
      <c r="M482" s="166"/>
      <c r="N482" s="168">
        <v>1.6799999999999999E-4</v>
      </c>
      <c r="O482" s="166"/>
      <c r="P482" s="166"/>
      <c r="Q482" s="166"/>
      <c r="R482" s="166"/>
      <c r="S482" s="168">
        <v>4.0000000000000003E-5</v>
      </c>
      <c r="T482" s="166"/>
      <c r="U482" s="166"/>
      <c r="V482" s="166"/>
      <c r="W482" s="170"/>
      <c r="X482" s="447">
        <v>1.6799999999999999E-4</v>
      </c>
      <c r="Y482" s="166"/>
      <c r="Z482" s="166"/>
      <c r="AA482" s="169">
        <v>4.0000000000000003E-5</v>
      </c>
      <c r="AB482" s="166"/>
      <c r="AC482" s="166"/>
      <c r="AD482" s="170"/>
      <c r="AE482" s="692"/>
      <c r="AF482" s="427"/>
      <c r="AG482" s="427"/>
      <c r="AH482" s="427"/>
      <c r="AI482" s="427"/>
      <c r="AJ482" s="427"/>
      <c r="AK482" s="427"/>
      <c r="AL482" s="427"/>
      <c r="AM482" s="465"/>
      <c r="AN482" s="692"/>
      <c r="AO482" s="427"/>
      <c r="AP482" s="427"/>
      <c r="AQ482" s="427"/>
      <c r="AR482" s="427"/>
      <c r="AS482" s="427"/>
      <c r="AT482" s="695"/>
      <c r="AU482" s="696"/>
      <c r="AV482" s="697"/>
      <c r="AW482" s="699"/>
      <c r="AX482" s="696"/>
      <c r="AY482" s="697"/>
      <c r="AZ482" s="470"/>
      <c r="BA482" s="412"/>
      <c r="BB482" s="412"/>
      <c r="BC482" s="412"/>
      <c r="BD482" s="412"/>
      <c r="BE482" s="471"/>
      <c r="BG482" s="185"/>
    </row>
    <row r="483" spans="1:64" x14ac:dyDescent="0.25">
      <c r="A483" s="429" t="s">
        <v>573</v>
      </c>
      <c r="B483" s="194"/>
      <c r="C483" s="166"/>
      <c r="D483" s="166"/>
      <c r="E483" s="166"/>
      <c r="F483" s="166"/>
      <c r="G483" s="166"/>
      <c r="H483" s="166"/>
      <c r="I483" s="170"/>
      <c r="J483" s="194"/>
      <c r="K483" s="166"/>
      <c r="L483" s="166"/>
      <c r="M483" s="166"/>
      <c r="N483" s="168">
        <v>2.5799999999999998E-3</v>
      </c>
      <c r="O483" s="166"/>
      <c r="P483" s="166"/>
      <c r="Q483" s="166"/>
      <c r="R483" s="166"/>
      <c r="S483" s="166"/>
      <c r="T483" s="166"/>
      <c r="U483" s="166"/>
      <c r="V483" s="166"/>
      <c r="W483" s="170"/>
      <c r="X483" s="447">
        <v>2.5799999999999998E-3</v>
      </c>
      <c r="Y483" s="166"/>
      <c r="Z483" s="166"/>
      <c r="AA483" s="166"/>
      <c r="AB483" s="166"/>
      <c r="AC483" s="166"/>
      <c r="AD483" s="170"/>
      <c r="AE483" s="692"/>
      <c r="AF483" s="427"/>
      <c r="AG483" s="427"/>
      <c r="AH483" s="427"/>
      <c r="AI483" s="427"/>
      <c r="AJ483" s="427"/>
      <c r="AK483" s="427"/>
      <c r="AL483" s="427"/>
      <c r="AM483" s="465"/>
      <c r="AN483" s="692"/>
      <c r="AO483" s="427"/>
      <c r="AP483" s="427"/>
      <c r="AQ483" s="427"/>
      <c r="AR483" s="427"/>
      <c r="AS483" s="427"/>
      <c r="AT483" s="695"/>
      <c r="AU483" s="696"/>
      <c r="AV483" s="697"/>
      <c r="AW483" s="699"/>
      <c r="AX483" s="696"/>
      <c r="AY483" s="697"/>
      <c r="AZ483" s="470"/>
      <c r="BA483" s="412"/>
      <c r="BB483" s="412"/>
      <c r="BC483" s="412"/>
      <c r="BD483" s="412"/>
      <c r="BE483" s="471"/>
      <c r="BG483" s="185"/>
    </row>
    <row r="484" spans="1:64" x14ac:dyDescent="0.25">
      <c r="A484" s="429" t="s">
        <v>574</v>
      </c>
      <c r="B484" s="194"/>
      <c r="C484" s="166"/>
      <c r="D484" s="166"/>
      <c r="E484" s="166"/>
      <c r="F484" s="166"/>
      <c r="G484" s="166"/>
      <c r="H484" s="166"/>
      <c r="I484" s="170"/>
      <c r="J484" s="194"/>
      <c r="K484" s="166"/>
      <c r="L484" s="166"/>
      <c r="M484" s="166"/>
      <c r="N484" s="168">
        <v>4.78E-6</v>
      </c>
      <c r="O484" s="166"/>
      <c r="P484" s="166"/>
      <c r="Q484" s="166"/>
      <c r="R484" s="166"/>
      <c r="S484" s="166"/>
      <c r="T484" s="166"/>
      <c r="U484" s="166"/>
      <c r="V484" s="166"/>
      <c r="W484" s="170"/>
      <c r="X484" s="447">
        <v>4.78E-6</v>
      </c>
      <c r="Y484" s="166"/>
      <c r="Z484" s="166"/>
      <c r="AA484" s="166"/>
      <c r="AB484" s="166"/>
      <c r="AC484" s="166"/>
      <c r="AD484" s="170"/>
      <c r="AE484" s="692"/>
      <c r="AF484" s="427"/>
      <c r="AG484" s="427"/>
      <c r="AH484" s="427"/>
      <c r="AI484" s="427"/>
      <c r="AJ484" s="427"/>
      <c r="AK484" s="696"/>
      <c r="AL484" s="696"/>
      <c r="AM484" s="697"/>
      <c r="AN484" s="692"/>
      <c r="AO484" s="427"/>
      <c r="AP484" s="427"/>
      <c r="AQ484" s="427"/>
      <c r="AR484" s="427"/>
      <c r="AS484" s="427"/>
      <c r="AT484" s="695"/>
      <c r="AU484" s="696"/>
      <c r="AV484" s="697"/>
      <c r="AW484" s="699"/>
      <c r="AX484" s="696"/>
      <c r="AY484" s="697"/>
      <c r="AZ484" s="470"/>
      <c r="BA484" s="412"/>
      <c r="BB484" s="412"/>
      <c r="BC484" s="412"/>
      <c r="BD484" s="412"/>
      <c r="BE484" s="471"/>
      <c r="BG484" s="185"/>
    </row>
    <row r="485" spans="1:64" x14ac:dyDescent="0.25">
      <c r="A485" s="429" t="s">
        <v>575</v>
      </c>
      <c r="B485" s="194"/>
      <c r="C485" s="166"/>
      <c r="D485" s="166"/>
      <c r="E485" s="173">
        <v>2.5000000000000001E-5</v>
      </c>
      <c r="F485" s="166"/>
      <c r="G485" s="166"/>
      <c r="H485" s="166"/>
      <c r="I485" s="170"/>
      <c r="J485" s="194"/>
      <c r="K485" s="166"/>
      <c r="L485" s="168">
        <v>2.5000000000000001E-5</v>
      </c>
      <c r="M485" s="166"/>
      <c r="N485" s="166"/>
      <c r="O485" s="166"/>
      <c r="P485" s="166"/>
      <c r="Q485" s="166"/>
      <c r="R485" s="166"/>
      <c r="S485" s="168">
        <v>2.5000000000000001E-5</v>
      </c>
      <c r="T485" s="166"/>
      <c r="U485" s="166"/>
      <c r="V485" s="166"/>
      <c r="W485" s="170"/>
      <c r="X485" s="194"/>
      <c r="Y485" s="166"/>
      <c r="Z485" s="166"/>
      <c r="AA485" s="169">
        <v>2.5000000000000001E-5</v>
      </c>
      <c r="AB485" s="166"/>
      <c r="AC485" s="166"/>
      <c r="AD485" s="170"/>
      <c r="AE485" s="683">
        <f t="shared" ref="AE485:AY485" si="10">((15/(10000000000000))*Btu_per_gal_dies_LHV)*1000</f>
        <v>1.9500000000000002E-4</v>
      </c>
      <c r="AF485" s="683">
        <f t="shared" si="10"/>
        <v>1.9500000000000002E-4</v>
      </c>
      <c r="AG485" s="683">
        <f t="shared" si="10"/>
        <v>1.9500000000000002E-4</v>
      </c>
      <c r="AH485" s="683">
        <f t="shared" si="10"/>
        <v>1.9500000000000002E-4</v>
      </c>
      <c r="AI485" s="683">
        <f t="shared" si="10"/>
        <v>1.9500000000000002E-4</v>
      </c>
      <c r="AJ485" s="683">
        <f t="shared" si="10"/>
        <v>1.9500000000000002E-4</v>
      </c>
      <c r="AK485" s="684">
        <f t="shared" si="10"/>
        <v>1.9500000000000002E-4</v>
      </c>
      <c r="AL485" s="684">
        <f t="shared" si="10"/>
        <v>1.9500000000000002E-4</v>
      </c>
      <c r="AM485" s="685">
        <f t="shared" si="10"/>
        <v>1.9500000000000002E-4</v>
      </c>
      <c r="AN485" s="686">
        <f t="shared" si="10"/>
        <v>1.9500000000000002E-4</v>
      </c>
      <c r="AO485" s="686">
        <f t="shared" si="10"/>
        <v>1.9500000000000002E-4</v>
      </c>
      <c r="AP485" s="686">
        <f t="shared" si="10"/>
        <v>1.9500000000000002E-4</v>
      </c>
      <c r="AQ485" s="686">
        <f t="shared" si="10"/>
        <v>1.9500000000000002E-4</v>
      </c>
      <c r="AR485" s="686">
        <f t="shared" si="10"/>
        <v>1.9500000000000002E-4</v>
      </c>
      <c r="AS485" s="686">
        <f t="shared" si="10"/>
        <v>1.9500000000000002E-4</v>
      </c>
      <c r="AT485" s="687">
        <f t="shared" si="10"/>
        <v>1.9500000000000002E-4</v>
      </c>
      <c r="AU485" s="687">
        <f t="shared" si="10"/>
        <v>1.9500000000000002E-4</v>
      </c>
      <c r="AV485" s="688">
        <f t="shared" si="10"/>
        <v>1.9500000000000002E-4</v>
      </c>
      <c r="AW485" s="689">
        <f t="shared" si="10"/>
        <v>1.9500000000000002E-4</v>
      </c>
      <c r="AX485" s="690">
        <f t="shared" si="10"/>
        <v>1.9500000000000002E-4</v>
      </c>
      <c r="AY485" s="691">
        <f t="shared" si="10"/>
        <v>1.9500000000000002E-4</v>
      </c>
      <c r="AZ485" s="470"/>
      <c r="BA485" s="412"/>
      <c r="BB485" s="412"/>
      <c r="BC485" s="412"/>
      <c r="BD485" s="412"/>
      <c r="BE485" s="471"/>
      <c r="BG485" s="185"/>
    </row>
    <row r="486" spans="1:64" ht="18" x14ac:dyDescent="0.35">
      <c r="A486" s="429" t="s">
        <v>576</v>
      </c>
      <c r="B486" s="194"/>
      <c r="C486" s="166"/>
      <c r="D486" s="166"/>
      <c r="E486" s="173">
        <v>3.3000000000000002E-2</v>
      </c>
      <c r="F486" s="166"/>
      <c r="G486" s="166"/>
      <c r="H486" s="166"/>
      <c r="I486" s="170"/>
      <c r="J486" s="194"/>
      <c r="K486" s="166"/>
      <c r="L486" s="168">
        <v>3.3000000000000002E-2</v>
      </c>
      <c r="M486" s="166"/>
      <c r="N486" s="166"/>
      <c r="O486" s="166"/>
      <c r="P486" s="166"/>
      <c r="Q486" s="166"/>
      <c r="R486" s="166"/>
      <c r="S486" s="168">
        <v>3.3000000000000002E-2</v>
      </c>
      <c r="T486" s="166"/>
      <c r="U486" s="166"/>
      <c r="V486" s="166"/>
      <c r="W486" s="170"/>
      <c r="X486" s="194"/>
      <c r="Y486" s="166"/>
      <c r="Z486" s="166"/>
      <c r="AA486" s="169">
        <v>3.3000000000000002E-2</v>
      </c>
      <c r="AB486" s="166"/>
      <c r="AC486" s="166"/>
      <c r="AD486" s="170"/>
      <c r="AE486" s="683">
        <f>0.3*142</f>
        <v>42.6</v>
      </c>
      <c r="AF486" s="683">
        <f t="shared" ref="AF486:AY486" si="11">0.3*142</f>
        <v>42.6</v>
      </c>
      <c r="AG486" s="683">
        <f t="shared" si="11"/>
        <v>42.6</v>
      </c>
      <c r="AH486" s="683">
        <f t="shared" si="11"/>
        <v>42.6</v>
      </c>
      <c r="AI486" s="683">
        <f t="shared" si="11"/>
        <v>42.6</v>
      </c>
      <c r="AJ486" s="683">
        <f t="shared" si="11"/>
        <v>42.6</v>
      </c>
      <c r="AK486" s="683">
        <f t="shared" si="11"/>
        <v>42.6</v>
      </c>
      <c r="AL486" s="683">
        <f t="shared" si="11"/>
        <v>42.6</v>
      </c>
      <c r="AM486" s="683">
        <f t="shared" si="11"/>
        <v>42.6</v>
      </c>
      <c r="AN486" s="686">
        <f t="shared" si="11"/>
        <v>42.6</v>
      </c>
      <c r="AO486" s="686">
        <f t="shared" si="11"/>
        <v>42.6</v>
      </c>
      <c r="AP486" s="686">
        <f t="shared" si="11"/>
        <v>42.6</v>
      </c>
      <c r="AQ486" s="686">
        <f t="shared" si="11"/>
        <v>42.6</v>
      </c>
      <c r="AR486" s="686">
        <f t="shared" si="11"/>
        <v>42.6</v>
      </c>
      <c r="AS486" s="686">
        <f t="shared" si="11"/>
        <v>42.6</v>
      </c>
      <c r="AT486" s="686">
        <f t="shared" si="11"/>
        <v>42.6</v>
      </c>
      <c r="AU486" s="686">
        <f t="shared" si="11"/>
        <v>42.6</v>
      </c>
      <c r="AV486" s="686">
        <f t="shared" si="11"/>
        <v>42.6</v>
      </c>
      <c r="AW486" s="689">
        <f t="shared" si="11"/>
        <v>42.6</v>
      </c>
      <c r="AX486" s="689">
        <f t="shared" si="11"/>
        <v>42.6</v>
      </c>
      <c r="AY486" s="689">
        <f t="shared" si="11"/>
        <v>42.6</v>
      </c>
      <c r="AZ486" s="715"/>
      <c r="BA486" s="716"/>
      <c r="BB486" s="716"/>
      <c r="BC486" s="716"/>
      <c r="BD486" s="412"/>
      <c r="BE486" s="471"/>
      <c r="BF486" s="404"/>
      <c r="BH486" s="404"/>
      <c r="BI486" s="404"/>
      <c r="BJ486" s="404"/>
      <c r="BK486" s="404"/>
      <c r="BL486" s="404"/>
    </row>
    <row r="487" spans="1:64" ht="18" x14ac:dyDescent="0.35">
      <c r="A487" s="429" t="s">
        <v>1200</v>
      </c>
      <c r="B487" s="194"/>
      <c r="C487" s="166"/>
      <c r="D487" s="166"/>
      <c r="E487" s="173"/>
      <c r="F487" s="166"/>
      <c r="G487" s="166"/>
      <c r="H487" s="166"/>
      <c r="I487" s="170"/>
      <c r="J487" s="194"/>
      <c r="K487" s="166"/>
      <c r="L487" s="168"/>
      <c r="M487" s="166"/>
      <c r="N487" s="166"/>
      <c r="O487" s="166"/>
      <c r="P487" s="166"/>
      <c r="Q487" s="166"/>
      <c r="R487" s="166"/>
      <c r="S487" s="168"/>
      <c r="T487" s="166"/>
      <c r="U487" s="166"/>
      <c r="V487" s="166"/>
      <c r="W487" s="170"/>
      <c r="X487" s="194"/>
      <c r="Y487" s="166"/>
      <c r="Z487" s="166"/>
      <c r="AA487" s="169"/>
      <c r="AB487" s="166"/>
      <c r="AC487" s="166"/>
      <c r="AD487" s="170"/>
      <c r="AE487" s="683">
        <v>0.6</v>
      </c>
      <c r="AF487" s="683">
        <v>0.6</v>
      </c>
      <c r="AG487" s="683">
        <v>0.6</v>
      </c>
      <c r="AH487" s="683">
        <v>0.6</v>
      </c>
      <c r="AI487" s="683">
        <v>0.6</v>
      </c>
      <c r="AJ487" s="683">
        <v>0.6</v>
      </c>
      <c r="AK487" s="683">
        <v>0.6</v>
      </c>
      <c r="AL487" s="683">
        <v>0.6</v>
      </c>
      <c r="AM487" s="683">
        <v>0.6</v>
      </c>
      <c r="AN487" s="686">
        <v>0.6</v>
      </c>
      <c r="AO487" s="686">
        <v>0.6</v>
      </c>
      <c r="AP487" s="686">
        <v>0.6</v>
      </c>
      <c r="AQ487" s="686">
        <v>0.6</v>
      </c>
      <c r="AR487" s="686">
        <v>0.6</v>
      </c>
      <c r="AS487" s="686">
        <v>0.6</v>
      </c>
      <c r="AT487" s="686">
        <v>0.6</v>
      </c>
      <c r="AU487" s="686">
        <v>0.6</v>
      </c>
      <c r="AV487" s="686">
        <v>0.6</v>
      </c>
      <c r="AW487" s="689">
        <f>0.3*5.7</f>
        <v>1.71</v>
      </c>
      <c r="AX487" s="689">
        <f t="shared" ref="AX487:AY487" si="12">0.3*5.7</f>
        <v>1.71</v>
      </c>
      <c r="AY487" s="689">
        <f t="shared" si="12"/>
        <v>1.71</v>
      </c>
      <c r="AZ487" s="470"/>
      <c r="BA487" s="412"/>
      <c r="BB487" s="412"/>
      <c r="BC487" s="412"/>
      <c r="BD487" s="412"/>
      <c r="BE487" s="471"/>
      <c r="BF487" s="404"/>
      <c r="BG487" s="185"/>
      <c r="BH487" s="404"/>
      <c r="BI487" s="404"/>
      <c r="BJ487" s="404"/>
      <c r="BK487" s="404"/>
      <c r="BL487" s="404"/>
    </row>
    <row r="488" spans="1:64" x14ac:dyDescent="0.25">
      <c r="A488" s="431" t="s">
        <v>577</v>
      </c>
      <c r="B488" s="436">
        <v>39.700000000000003</v>
      </c>
      <c r="C488" s="166"/>
      <c r="D488" s="166"/>
      <c r="E488" s="166"/>
      <c r="F488" s="166"/>
      <c r="G488" s="166"/>
      <c r="H488" s="166"/>
      <c r="I488" s="170"/>
      <c r="J488" s="194"/>
      <c r="K488" s="166"/>
      <c r="L488" s="166"/>
      <c r="M488" s="166"/>
      <c r="N488" s="168">
        <v>39.700000000000003</v>
      </c>
      <c r="O488" s="166"/>
      <c r="P488" s="166"/>
      <c r="Q488" s="166"/>
      <c r="R488" s="166"/>
      <c r="S488" s="166"/>
      <c r="T488" s="166"/>
      <c r="U488" s="168">
        <v>39.700000000000003</v>
      </c>
      <c r="V488" s="166"/>
      <c r="W488" s="170"/>
      <c r="X488" s="447">
        <v>39.700000000000003</v>
      </c>
      <c r="Y488" s="166"/>
      <c r="Z488" s="166"/>
      <c r="AA488" s="166"/>
      <c r="AB488" s="166"/>
      <c r="AC488" s="166"/>
      <c r="AD488" s="170"/>
      <c r="AE488" s="683">
        <f>0.3*143.6</f>
        <v>43.08</v>
      </c>
      <c r="AF488" s="683">
        <f t="shared" ref="AF488:AY488" si="13">0.3*143.6</f>
        <v>43.08</v>
      </c>
      <c r="AG488" s="683">
        <f t="shared" si="13"/>
        <v>43.08</v>
      </c>
      <c r="AH488" s="683">
        <f t="shared" si="13"/>
        <v>43.08</v>
      </c>
      <c r="AI488" s="683">
        <f t="shared" si="13"/>
        <v>43.08</v>
      </c>
      <c r="AJ488" s="683">
        <f t="shared" si="13"/>
        <v>43.08</v>
      </c>
      <c r="AK488" s="683">
        <f t="shared" si="13"/>
        <v>43.08</v>
      </c>
      <c r="AL488" s="683">
        <f t="shared" si="13"/>
        <v>43.08</v>
      </c>
      <c r="AM488" s="683">
        <f t="shared" si="13"/>
        <v>43.08</v>
      </c>
      <c r="AN488" s="686">
        <f t="shared" si="13"/>
        <v>43.08</v>
      </c>
      <c r="AO488" s="686">
        <f t="shared" si="13"/>
        <v>43.08</v>
      </c>
      <c r="AP488" s="686">
        <f t="shared" si="13"/>
        <v>43.08</v>
      </c>
      <c r="AQ488" s="686">
        <f t="shared" si="13"/>
        <v>43.08</v>
      </c>
      <c r="AR488" s="686">
        <f t="shared" si="13"/>
        <v>43.08</v>
      </c>
      <c r="AS488" s="686">
        <f t="shared" si="13"/>
        <v>43.08</v>
      </c>
      <c r="AT488" s="686">
        <f t="shared" si="13"/>
        <v>43.08</v>
      </c>
      <c r="AU488" s="686">
        <f t="shared" si="13"/>
        <v>43.08</v>
      </c>
      <c r="AV488" s="686">
        <f t="shared" si="13"/>
        <v>43.08</v>
      </c>
      <c r="AW488" s="689">
        <f t="shared" si="13"/>
        <v>43.08</v>
      </c>
      <c r="AX488" s="689">
        <f t="shared" si="13"/>
        <v>43.08</v>
      </c>
      <c r="AY488" s="689">
        <f t="shared" si="13"/>
        <v>43.08</v>
      </c>
      <c r="AZ488" s="706">
        <v>12</v>
      </c>
      <c r="BA488" s="707">
        <v>0.81</v>
      </c>
      <c r="BB488" s="707">
        <v>11</v>
      </c>
      <c r="BC488" s="707">
        <v>0.74</v>
      </c>
      <c r="BD488" s="708">
        <v>12.257999999999999</v>
      </c>
      <c r="BE488" s="709">
        <v>0.86799999999999988</v>
      </c>
      <c r="BG488" s="185"/>
    </row>
    <row r="489" spans="1:64" x14ac:dyDescent="0.25">
      <c r="A489" s="431" t="s">
        <v>578</v>
      </c>
      <c r="B489" s="436">
        <v>49.3</v>
      </c>
      <c r="C489" s="166"/>
      <c r="D489" s="166"/>
      <c r="E489" s="173">
        <v>4.0000000000000001E-3</v>
      </c>
      <c r="F489" s="166"/>
      <c r="G489" s="166"/>
      <c r="H489" s="166"/>
      <c r="I489" s="170"/>
      <c r="J489" s="194"/>
      <c r="K489" s="166"/>
      <c r="L489" s="168">
        <v>4.0000000000000001E-3</v>
      </c>
      <c r="M489" s="166"/>
      <c r="N489" s="168">
        <v>49.3</v>
      </c>
      <c r="O489" s="166"/>
      <c r="P489" s="166"/>
      <c r="Q489" s="166"/>
      <c r="R489" s="166"/>
      <c r="S489" s="168">
        <v>4.0000000000000001E-3</v>
      </c>
      <c r="T489" s="166"/>
      <c r="U489" s="168">
        <v>49.3</v>
      </c>
      <c r="V489" s="166"/>
      <c r="W489" s="170"/>
      <c r="X489" s="447">
        <v>49.3</v>
      </c>
      <c r="Y489" s="166"/>
      <c r="Z489" s="166"/>
      <c r="AA489" s="169">
        <v>4.0000000000000001E-3</v>
      </c>
      <c r="AB489" s="166"/>
      <c r="AC489" s="166"/>
      <c r="AD489" s="170"/>
      <c r="AE489" s="700">
        <v>0.252</v>
      </c>
      <c r="AF489" s="701">
        <v>0.252</v>
      </c>
      <c r="AG489" s="701">
        <v>0.252</v>
      </c>
      <c r="AH489" s="701">
        <v>0.252</v>
      </c>
      <c r="AI489" s="701">
        <v>0.252</v>
      </c>
      <c r="AJ489" s="701">
        <v>0.252</v>
      </c>
      <c r="AK489" s="701">
        <v>0.252</v>
      </c>
      <c r="AL489" s="701">
        <v>0.252</v>
      </c>
      <c r="AM489" s="711">
        <v>0.252</v>
      </c>
      <c r="AN489" s="703">
        <v>0.56000000000000005</v>
      </c>
      <c r="AO489" s="704">
        <v>0.56000000000000005</v>
      </c>
      <c r="AP489" s="704">
        <v>0.56000000000000005</v>
      </c>
      <c r="AQ489" s="704">
        <v>0.56000000000000005</v>
      </c>
      <c r="AR489" s="704">
        <v>0.56000000000000005</v>
      </c>
      <c r="AS489" s="704">
        <v>0.56000000000000005</v>
      </c>
      <c r="AT489" s="687">
        <v>0.55600000000000005</v>
      </c>
      <c r="AU489" s="687">
        <v>0.55600000000000005</v>
      </c>
      <c r="AV489" s="688">
        <v>0.55600000000000005</v>
      </c>
      <c r="AW489" s="699"/>
      <c r="AX489" s="696"/>
      <c r="AY489" s="697"/>
      <c r="AZ489" s="470"/>
      <c r="BA489" s="412"/>
      <c r="BB489" s="412"/>
      <c r="BC489" s="412"/>
      <c r="BD489" s="708">
        <v>0.51480000000000004</v>
      </c>
      <c r="BE489" s="709">
        <v>6.9029999999999994E-2</v>
      </c>
      <c r="BG489" s="185"/>
    </row>
    <row r="490" spans="1:64" x14ac:dyDescent="0.25">
      <c r="A490" s="487" t="s">
        <v>1148</v>
      </c>
      <c r="B490" s="436"/>
      <c r="C490" s="166"/>
      <c r="D490" s="166"/>
      <c r="E490" s="173"/>
      <c r="F490" s="166"/>
      <c r="G490" s="166"/>
      <c r="H490" s="166"/>
      <c r="I490" s="170"/>
      <c r="J490" s="194"/>
      <c r="K490" s="166"/>
      <c r="L490" s="168"/>
      <c r="M490" s="166"/>
      <c r="N490" s="168"/>
      <c r="O490" s="166"/>
      <c r="P490" s="166"/>
      <c r="Q490" s="166"/>
      <c r="R490" s="166"/>
      <c r="S490" s="168"/>
      <c r="T490" s="166"/>
      <c r="U490" s="168"/>
      <c r="V490" s="166"/>
      <c r="W490" s="170"/>
      <c r="X490" s="447"/>
      <c r="Y490" s="166"/>
      <c r="Z490" s="166"/>
      <c r="AA490" s="169"/>
      <c r="AB490" s="166"/>
      <c r="AC490" s="166"/>
      <c r="AD490" s="170"/>
      <c r="AE490" s="700">
        <v>0.2</v>
      </c>
      <c r="AF490" s="701">
        <v>0.2</v>
      </c>
      <c r="AG490" s="701">
        <v>0.2</v>
      </c>
      <c r="AH490" s="701">
        <v>0.2</v>
      </c>
      <c r="AI490" s="701">
        <v>0.2</v>
      </c>
      <c r="AJ490" s="701">
        <v>0.2</v>
      </c>
      <c r="AK490" s="701">
        <v>0.2</v>
      </c>
      <c r="AL490" s="701">
        <v>0.2</v>
      </c>
      <c r="AM490" s="711">
        <v>0.2</v>
      </c>
      <c r="AN490" s="703">
        <v>0.34</v>
      </c>
      <c r="AO490" s="704">
        <v>0.34</v>
      </c>
      <c r="AP490" s="704">
        <v>0.34</v>
      </c>
      <c r="AQ490" s="704">
        <v>0.34</v>
      </c>
      <c r="AR490" s="704">
        <v>0.34</v>
      </c>
      <c r="AS490" s="704">
        <v>0.34</v>
      </c>
      <c r="AT490" s="687">
        <v>0.34</v>
      </c>
      <c r="AU490" s="687">
        <v>0.34</v>
      </c>
      <c r="AV490" s="688">
        <v>0.34</v>
      </c>
      <c r="AW490" s="699"/>
      <c r="AX490" s="696"/>
      <c r="AY490" s="697"/>
      <c r="AZ490" s="470"/>
      <c r="BA490" s="412"/>
      <c r="BB490" s="412"/>
      <c r="BC490" s="412"/>
      <c r="BD490" s="412"/>
      <c r="BE490" s="471"/>
    </row>
    <row r="491" spans="1:64" x14ac:dyDescent="0.25">
      <c r="A491" s="429" t="s">
        <v>579</v>
      </c>
      <c r="B491" s="436">
        <v>3.8600000000000002E-2</v>
      </c>
      <c r="C491" s="166"/>
      <c r="D491" s="166"/>
      <c r="E491" s="166"/>
      <c r="F491" s="166"/>
      <c r="G491" s="166"/>
      <c r="H491" s="166"/>
      <c r="I491" s="170"/>
      <c r="J491" s="194"/>
      <c r="K491" s="166"/>
      <c r="L491" s="166"/>
      <c r="M491" s="166"/>
      <c r="N491" s="168">
        <v>4.0900000000000002E-4</v>
      </c>
      <c r="O491" s="166"/>
      <c r="P491" s="166"/>
      <c r="Q491" s="166"/>
      <c r="R491" s="166"/>
      <c r="S491" s="166"/>
      <c r="T491" s="166"/>
      <c r="U491" s="168">
        <v>2.63E-4</v>
      </c>
      <c r="V491" s="166"/>
      <c r="W491" s="170"/>
      <c r="X491" s="447">
        <v>4.0900000000000002E-4</v>
      </c>
      <c r="Y491" s="166"/>
      <c r="Z491" s="166"/>
      <c r="AA491" s="166"/>
      <c r="AB491" s="166"/>
      <c r="AC491" s="166"/>
      <c r="AD491" s="170"/>
      <c r="AE491" s="692"/>
      <c r="AF491" s="427"/>
      <c r="AG491" s="427"/>
      <c r="AH491" s="427"/>
      <c r="AI491" s="427"/>
      <c r="AJ491" s="427"/>
      <c r="AK491" s="696"/>
      <c r="AL491" s="696"/>
      <c r="AM491" s="697"/>
      <c r="AN491" s="692"/>
      <c r="AO491" s="427"/>
      <c r="AP491" s="427"/>
      <c r="AQ491" s="427"/>
      <c r="AR491" s="427"/>
      <c r="AS491" s="427"/>
      <c r="AT491" s="696"/>
      <c r="AU491" s="696"/>
      <c r="AV491" s="697"/>
      <c r="AW491" s="699"/>
      <c r="AX491" s="696"/>
      <c r="AY491" s="697"/>
      <c r="AZ491" s="470"/>
      <c r="BA491" s="412"/>
      <c r="BB491" s="412"/>
      <c r="BC491" s="412"/>
      <c r="BD491" s="412"/>
      <c r="BE491" s="471"/>
    </row>
    <row r="492" spans="1:64" ht="13.5" customHeight="1" x14ac:dyDescent="0.25">
      <c r="A492" s="429" t="s">
        <v>580</v>
      </c>
      <c r="B492" s="194"/>
      <c r="C492" s="166"/>
      <c r="D492" s="166"/>
      <c r="E492" s="173">
        <v>4.0999999999999999E-4</v>
      </c>
      <c r="F492" s="166"/>
      <c r="G492" s="166"/>
      <c r="H492" s="166"/>
      <c r="I492" s="170"/>
      <c r="J492" s="194"/>
      <c r="K492" s="166"/>
      <c r="L492" s="168">
        <v>4.0999999999999999E-4</v>
      </c>
      <c r="M492" s="166"/>
      <c r="N492" s="166"/>
      <c r="O492" s="166"/>
      <c r="P492" s="166"/>
      <c r="Q492" s="166"/>
      <c r="R492" s="166"/>
      <c r="S492" s="168">
        <v>4.0999999999999999E-4</v>
      </c>
      <c r="T492" s="166"/>
      <c r="U492" s="166"/>
      <c r="V492" s="166"/>
      <c r="W492" s="170"/>
      <c r="X492" s="194"/>
      <c r="Y492" s="166"/>
      <c r="Z492" s="166"/>
      <c r="AA492" s="169">
        <v>4.0999999999999999E-4</v>
      </c>
      <c r="AB492" s="166"/>
      <c r="AC492" s="166"/>
      <c r="AD492" s="170"/>
      <c r="AE492" s="692"/>
      <c r="AF492" s="427"/>
      <c r="AG492" s="427"/>
      <c r="AH492" s="427"/>
      <c r="AI492" s="427"/>
      <c r="AJ492" s="427"/>
      <c r="AK492" s="696"/>
      <c r="AL492" s="696"/>
      <c r="AM492" s="697"/>
      <c r="AN492" s="692"/>
      <c r="AO492" s="427"/>
      <c r="AP492" s="427"/>
      <c r="AQ492" s="427"/>
      <c r="AR492" s="427"/>
      <c r="AS492" s="427"/>
      <c r="AT492" s="696"/>
      <c r="AU492" s="696"/>
      <c r="AV492" s="697"/>
      <c r="AW492" s="699"/>
      <c r="AX492" s="696"/>
      <c r="AY492" s="697"/>
      <c r="AZ492" s="706">
        <v>0.5</v>
      </c>
      <c r="BA492" s="707">
        <v>0.5</v>
      </c>
      <c r="BB492" s="707">
        <v>0.6</v>
      </c>
      <c r="BC492" s="707">
        <v>0.6</v>
      </c>
      <c r="BD492" s="708">
        <v>0.4</v>
      </c>
      <c r="BE492" s="709">
        <v>0.4</v>
      </c>
    </row>
    <row r="493" spans="1:64" x14ac:dyDescent="0.25">
      <c r="A493" s="430" t="s">
        <v>1207</v>
      </c>
      <c r="B493" s="194"/>
      <c r="C493" s="166"/>
      <c r="D493" s="167"/>
      <c r="E493" s="174"/>
      <c r="F493" s="167"/>
      <c r="G493" s="166"/>
      <c r="H493" s="166"/>
      <c r="I493" s="170"/>
      <c r="J493" s="194"/>
      <c r="K493" s="166"/>
      <c r="L493" s="168"/>
      <c r="M493" s="166"/>
      <c r="N493" s="166"/>
      <c r="O493" s="166"/>
      <c r="P493" s="166"/>
      <c r="Q493" s="166"/>
      <c r="R493" s="166"/>
      <c r="S493" s="168"/>
      <c r="T493" s="166"/>
      <c r="U493" s="166"/>
      <c r="V493" s="166"/>
      <c r="W493" s="170"/>
      <c r="X493" s="194"/>
      <c r="Y493" s="166"/>
      <c r="Z493" s="166"/>
      <c r="AA493" s="169"/>
      <c r="AB493" s="166"/>
      <c r="AC493" s="166"/>
      <c r="AD493" s="170"/>
      <c r="AE493" s="683">
        <f t="shared" ref="AE493:AY493" si="14">((15/(10000000000000))*Btu_per_gal_dies_LHV)*1000</f>
        <v>1.9500000000000002E-4</v>
      </c>
      <c r="AF493" s="683">
        <f t="shared" si="14"/>
        <v>1.9500000000000002E-4</v>
      </c>
      <c r="AG493" s="683">
        <f t="shared" si="14"/>
        <v>1.9500000000000002E-4</v>
      </c>
      <c r="AH493" s="683">
        <f t="shared" si="14"/>
        <v>1.9500000000000002E-4</v>
      </c>
      <c r="AI493" s="683">
        <f t="shared" si="14"/>
        <v>1.9500000000000002E-4</v>
      </c>
      <c r="AJ493" s="683">
        <f t="shared" si="14"/>
        <v>1.9500000000000002E-4</v>
      </c>
      <c r="AK493" s="684">
        <f t="shared" si="14"/>
        <v>1.9500000000000002E-4</v>
      </c>
      <c r="AL493" s="684">
        <f t="shared" si="14"/>
        <v>1.9500000000000002E-4</v>
      </c>
      <c r="AM493" s="685">
        <f t="shared" si="14"/>
        <v>1.9500000000000002E-4</v>
      </c>
      <c r="AN493" s="686">
        <f t="shared" si="14"/>
        <v>1.9500000000000002E-4</v>
      </c>
      <c r="AO493" s="686">
        <f t="shared" si="14"/>
        <v>1.9500000000000002E-4</v>
      </c>
      <c r="AP493" s="686">
        <f t="shared" si="14"/>
        <v>1.9500000000000002E-4</v>
      </c>
      <c r="AQ493" s="686">
        <f t="shared" si="14"/>
        <v>1.9500000000000002E-4</v>
      </c>
      <c r="AR493" s="686">
        <f t="shared" si="14"/>
        <v>1.9500000000000002E-4</v>
      </c>
      <c r="AS493" s="686">
        <f t="shared" si="14"/>
        <v>1.9500000000000002E-4</v>
      </c>
      <c r="AT493" s="687">
        <f t="shared" si="14"/>
        <v>1.9500000000000002E-4</v>
      </c>
      <c r="AU493" s="687">
        <f t="shared" si="14"/>
        <v>1.9500000000000002E-4</v>
      </c>
      <c r="AV493" s="688">
        <f t="shared" si="14"/>
        <v>1.9500000000000002E-4</v>
      </c>
      <c r="AW493" s="689">
        <f t="shared" si="14"/>
        <v>1.9500000000000002E-4</v>
      </c>
      <c r="AX493" s="690">
        <f t="shared" si="14"/>
        <v>1.9500000000000002E-4</v>
      </c>
      <c r="AY493" s="691">
        <f t="shared" si="14"/>
        <v>1.9500000000000002E-4</v>
      </c>
      <c r="AZ493" s="470"/>
      <c r="BA493" s="412"/>
      <c r="BB493" s="412"/>
      <c r="BC493" s="412"/>
      <c r="BD493" s="412"/>
      <c r="BE493" s="471"/>
    </row>
    <row r="494" spans="1:64" ht="15.75" thickBot="1" x14ac:dyDescent="0.3">
      <c r="A494" s="430" t="s">
        <v>1022</v>
      </c>
      <c r="B494" s="438"/>
      <c r="C494" s="177"/>
      <c r="D494" s="421"/>
      <c r="E494" s="422"/>
      <c r="F494" s="421"/>
      <c r="G494" s="177"/>
      <c r="H494" s="177"/>
      <c r="I494" s="180"/>
      <c r="J494" s="438"/>
      <c r="K494" s="177"/>
      <c r="L494" s="178"/>
      <c r="M494" s="177"/>
      <c r="N494" s="177"/>
      <c r="O494" s="177"/>
      <c r="P494" s="177"/>
      <c r="Q494" s="177"/>
      <c r="R494" s="177"/>
      <c r="S494" s="178"/>
      <c r="T494" s="177"/>
      <c r="U494" s="177"/>
      <c r="V494" s="177"/>
      <c r="W494" s="180"/>
      <c r="X494" s="438"/>
      <c r="Y494" s="177"/>
      <c r="Z494" s="177"/>
      <c r="AA494" s="179"/>
      <c r="AB494" s="177"/>
      <c r="AC494" s="177"/>
      <c r="AD494" s="180"/>
      <c r="AE494" s="717">
        <f>0.03*AE480</f>
        <v>7.4999999999999997E-3</v>
      </c>
      <c r="AF494" s="717">
        <f t="shared" ref="AF494:AM494" si="15">0.03*AF480</f>
        <v>7.4999999999999997E-3</v>
      </c>
      <c r="AG494" s="717">
        <f>0.03*AG480</f>
        <v>7.4999999999999997E-3</v>
      </c>
      <c r="AH494" s="717">
        <f t="shared" si="15"/>
        <v>7.4999999999999997E-3</v>
      </c>
      <c r="AI494" s="717">
        <f t="shared" si="15"/>
        <v>7.4999999999999997E-3</v>
      </c>
      <c r="AJ494" s="717">
        <f t="shared" si="15"/>
        <v>7.4999999999999997E-3</v>
      </c>
      <c r="AK494" s="717">
        <f t="shared" si="15"/>
        <v>7.4999999999999997E-3</v>
      </c>
      <c r="AL494" s="717">
        <f t="shared" si="15"/>
        <v>7.4999999999999997E-3</v>
      </c>
      <c r="AM494" s="717">
        <f t="shared" si="15"/>
        <v>7.4999999999999997E-3</v>
      </c>
      <c r="AN494" s="718">
        <f>0.05*AN480</f>
        <v>4.1500000000000002E-2</v>
      </c>
      <c r="AO494" s="718">
        <f t="shared" ref="AO494:AV494" si="16">0.05*AO480</f>
        <v>4.1500000000000002E-2</v>
      </c>
      <c r="AP494" s="718">
        <f t="shared" si="16"/>
        <v>4.1500000000000002E-2</v>
      </c>
      <c r="AQ494" s="718">
        <f t="shared" si="16"/>
        <v>4.1500000000000002E-2</v>
      </c>
      <c r="AR494" s="718">
        <f t="shared" si="16"/>
        <v>4.1500000000000002E-2</v>
      </c>
      <c r="AS494" s="718">
        <f t="shared" si="16"/>
        <v>4.1500000000000002E-2</v>
      </c>
      <c r="AT494" s="718">
        <f t="shared" si="16"/>
        <v>4.1500000000000002E-2</v>
      </c>
      <c r="AU494" s="718">
        <f t="shared" si="16"/>
        <v>4.1500000000000002E-2</v>
      </c>
      <c r="AV494" s="718">
        <f t="shared" si="16"/>
        <v>4.1500000000000002E-2</v>
      </c>
      <c r="AW494" s="719">
        <f>0.1*AW480</f>
        <v>2.5000000000000001E-2</v>
      </c>
      <c r="AX494" s="719">
        <f>0.1*AX480</f>
        <v>2.5000000000000001E-2</v>
      </c>
      <c r="AY494" s="720">
        <f t="shared" ref="AY494" si="17">0.1*AY480</f>
        <v>2.5000000000000001E-2</v>
      </c>
      <c r="AZ494" s="721">
        <v>0.03</v>
      </c>
      <c r="BA494" s="722">
        <f>4.3*0.001</f>
        <v>4.3E-3</v>
      </c>
      <c r="BB494" s="722">
        <v>0.03</v>
      </c>
      <c r="BC494" s="722">
        <f>4.3*0.001</f>
        <v>4.3E-3</v>
      </c>
      <c r="BD494" s="723">
        <v>0.19800000000000001</v>
      </c>
      <c r="BE494" s="724">
        <v>2.6549999999999997E-2</v>
      </c>
    </row>
    <row r="495" spans="1:64" x14ac:dyDescent="0.25">
      <c r="A495" s="201"/>
      <c r="B495" s="182"/>
      <c r="C495" s="182"/>
      <c r="D495" s="183"/>
      <c r="E495" s="184"/>
      <c r="F495" s="183"/>
      <c r="G495" s="182"/>
      <c r="H495" s="182"/>
      <c r="I495" s="182"/>
      <c r="J495" s="182"/>
      <c r="K495" s="182"/>
      <c r="L495" s="184"/>
      <c r="M495" s="182"/>
      <c r="N495" s="182"/>
      <c r="O495" s="182"/>
      <c r="P495" s="182"/>
      <c r="Q495" s="182"/>
      <c r="R495" s="182"/>
      <c r="S495" s="184"/>
      <c r="T495" s="182"/>
      <c r="U495" s="182"/>
      <c r="V495" s="182"/>
      <c r="W495" s="182"/>
      <c r="X495" s="182"/>
      <c r="Y495" s="182"/>
      <c r="Z495" s="182"/>
      <c r="AA495" s="184"/>
      <c r="AB495" s="182"/>
      <c r="AC495" s="182"/>
      <c r="AD495" s="182"/>
      <c r="AW495" s="185"/>
      <c r="AX495" s="185"/>
      <c r="AY495" s="185"/>
      <c r="BF495" s="201"/>
      <c r="BG495" s="182"/>
    </row>
    <row r="496" spans="1:64" x14ac:dyDescent="0.25">
      <c r="AW496" s="185"/>
      <c r="AX496" s="185"/>
      <c r="AY496" s="185"/>
    </row>
    <row r="499" spans="1:59" ht="15.75" thickBot="1" x14ac:dyDescent="0.3">
      <c r="A499" s="185" t="s">
        <v>581</v>
      </c>
    </row>
    <row r="500" spans="1:59" ht="15.75" thickBot="1" x14ac:dyDescent="0.3">
      <c r="A500" s="160" t="s">
        <v>499</v>
      </c>
      <c r="B500" s="952" t="s">
        <v>500</v>
      </c>
      <c r="C500" s="953"/>
      <c r="D500" s="953"/>
      <c r="E500" s="953"/>
      <c r="F500" s="953"/>
      <c r="G500" s="953"/>
      <c r="H500" s="953"/>
      <c r="I500" s="953"/>
      <c r="J500" s="953"/>
      <c r="K500" s="953"/>
      <c r="L500" s="953"/>
      <c r="M500" s="953"/>
      <c r="N500" s="953"/>
      <c r="O500" s="953"/>
      <c r="P500" s="953"/>
      <c r="Q500" s="953"/>
      <c r="R500" s="953"/>
      <c r="S500" s="953"/>
      <c r="T500" s="953"/>
      <c r="U500" s="953"/>
      <c r="V500" s="953"/>
      <c r="W500" s="953"/>
      <c r="X500" s="953"/>
      <c r="Y500" s="953"/>
      <c r="Z500" s="953"/>
      <c r="AA500" s="953"/>
      <c r="AB500" s="953"/>
      <c r="AC500" s="953"/>
      <c r="AD500" s="954"/>
      <c r="AE500" s="206"/>
      <c r="AF500" s="206"/>
      <c r="AG500" s="206"/>
      <c r="AH500" s="206"/>
      <c r="AI500" s="206"/>
      <c r="AJ500" s="206"/>
      <c r="AK500" s="206"/>
      <c r="AL500" s="206"/>
      <c r="AM500" s="206"/>
      <c r="AN500" s="206"/>
      <c r="AO500" s="206"/>
      <c r="AP500" s="206"/>
      <c r="AQ500" s="206"/>
      <c r="AR500" s="206"/>
      <c r="AS500" s="206"/>
      <c r="AT500" s="206"/>
      <c r="AU500" s="206"/>
      <c r="AV500" s="206"/>
      <c r="AW500" s="206"/>
      <c r="AX500" s="206"/>
      <c r="AY500" s="206"/>
      <c r="AZ500" s="424"/>
      <c r="BA500" s="425"/>
      <c r="BB500" s="425"/>
      <c r="BC500" s="425"/>
      <c r="BD500" s="206"/>
      <c r="BE500" s="207"/>
    </row>
    <row r="501" spans="1:59" ht="94.5" x14ac:dyDescent="0.25">
      <c r="A501" s="161"/>
      <c r="B501" s="162" t="s">
        <v>501</v>
      </c>
      <c r="C501" s="162" t="s">
        <v>502</v>
      </c>
      <c r="D501" s="162" t="s">
        <v>503</v>
      </c>
      <c r="E501" s="162" t="s">
        <v>504</v>
      </c>
      <c r="F501" s="162" t="s">
        <v>505</v>
      </c>
      <c r="G501" s="162" t="s">
        <v>506</v>
      </c>
      <c r="H501" s="162" t="s">
        <v>507</v>
      </c>
      <c r="I501" s="162" t="s">
        <v>508</v>
      </c>
      <c r="J501" s="163" t="s">
        <v>509</v>
      </c>
      <c r="K501" s="163" t="s">
        <v>510</v>
      </c>
      <c r="L501" s="163" t="s">
        <v>511</v>
      </c>
      <c r="M501" s="163" t="s">
        <v>512</v>
      </c>
      <c r="N501" s="163" t="s">
        <v>513</v>
      </c>
      <c r="O501" s="163" t="s">
        <v>514</v>
      </c>
      <c r="P501" s="163" t="s">
        <v>515</v>
      </c>
      <c r="Q501" s="163" t="s">
        <v>516</v>
      </c>
      <c r="R501" s="163" t="s">
        <v>517</v>
      </c>
      <c r="S501" s="163" t="s">
        <v>518</v>
      </c>
      <c r="T501" s="163" t="s">
        <v>519</v>
      </c>
      <c r="U501" s="163" t="s">
        <v>520</v>
      </c>
      <c r="V501" s="163" t="s">
        <v>521</v>
      </c>
      <c r="W501" s="163" t="s">
        <v>522</v>
      </c>
      <c r="X501" s="164" t="s">
        <v>523</v>
      </c>
      <c r="Y501" s="164" t="s">
        <v>524</v>
      </c>
      <c r="Z501" s="164" t="s">
        <v>525</v>
      </c>
      <c r="AA501" s="164" t="s">
        <v>526</v>
      </c>
      <c r="AB501" s="164" t="s">
        <v>527</v>
      </c>
      <c r="AC501" s="164" t="s">
        <v>528</v>
      </c>
      <c r="AD501" s="407" t="s">
        <v>529</v>
      </c>
      <c r="AE501" s="449" t="s">
        <v>1180</v>
      </c>
      <c r="AF501" s="450" t="s">
        <v>1181</v>
      </c>
      <c r="AG501" s="450" t="s">
        <v>1182</v>
      </c>
      <c r="AH501" s="450" t="s">
        <v>1183</v>
      </c>
      <c r="AI501" s="450" t="s">
        <v>1184</v>
      </c>
      <c r="AJ501" s="450" t="s">
        <v>1185</v>
      </c>
      <c r="AK501" s="450" t="s">
        <v>1202</v>
      </c>
      <c r="AL501" s="450" t="s">
        <v>1192</v>
      </c>
      <c r="AM501" s="451" t="s">
        <v>1193</v>
      </c>
      <c r="AN501" s="452" t="s">
        <v>1186</v>
      </c>
      <c r="AO501" s="453" t="s">
        <v>1187</v>
      </c>
      <c r="AP501" s="453" t="s">
        <v>1188</v>
      </c>
      <c r="AQ501" s="453" t="s">
        <v>1189</v>
      </c>
      <c r="AR501" s="453" t="s">
        <v>1190</v>
      </c>
      <c r="AS501" s="453" t="s">
        <v>1191</v>
      </c>
      <c r="AT501" s="453" t="s">
        <v>1203</v>
      </c>
      <c r="AU501" s="453" t="s">
        <v>1194</v>
      </c>
      <c r="AV501" s="454" t="s">
        <v>1195</v>
      </c>
      <c r="AW501" s="455" t="s">
        <v>1198</v>
      </c>
      <c r="AX501" s="456" t="s">
        <v>1197</v>
      </c>
      <c r="AY501" s="457" t="s">
        <v>1196</v>
      </c>
      <c r="AZ501" s="458" t="s">
        <v>1242</v>
      </c>
      <c r="BA501" s="459" t="s">
        <v>1243</v>
      </c>
      <c r="BB501" s="459" t="s">
        <v>1244</v>
      </c>
      <c r="BC501" s="459" t="s">
        <v>1245</v>
      </c>
      <c r="BD501" s="459" t="s">
        <v>1246</v>
      </c>
      <c r="BE501" s="460" t="s">
        <v>1247</v>
      </c>
    </row>
    <row r="502" spans="1:59" x14ac:dyDescent="0.25">
      <c r="A502" s="161" t="s">
        <v>582</v>
      </c>
      <c r="B502" s="165"/>
      <c r="C502" s="166"/>
      <c r="D502" s="166"/>
      <c r="E502" s="167"/>
      <c r="F502" s="166"/>
      <c r="G502" s="165"/>
      <c r="H502" s="166"/>
      <c r="I502" s="166"/>
      <c r="J502" s="166"/>
      <c r="K502" s="166"/>
      <c r="L502" s="186">
        <f>L437/1000000/'Conversions_(X)'!C8*'Conversions_(X)'!C9/'Conversions_(X)'!C12</f>
        <v>2.9560752589304299E-7</v>
      </c>
      <c r="M502" s="166"/>
      <c r="N502" s="168">
        <f>N437/1000000/'Conversions_(X)'!$C$8*'Conversions_(X)'!$C$9/'Conversions_(X)'!$C$12</f>
        <v>7.2239089140112373E-7</v>
      </c>
      <c r="O502" s="166"/>
      <c r="P502" s="166"/>
      <c r="Q502" s="168">
        <f>Q437/1000000/'Conversions_(X)'!C8*'Conversions_(X)'!C9/'Conversions_(X)'!C12</f>
        <v>2.9560752589304299E-7</v>
      </c>
      <c r="R502" s="166"/>
      <c r="S502" s="166"/>
      <c r="T502" s="166"/>
      <c r="U502" s="168">
        <f>U437/1000000/'Conversions_(X)'!$C$8*'Conversions_(X)'!$C$9/'Conversions_(X)'!$C$12</f>
        <v>2.9560752589304299E-7</v>
      </c>
      <c r="V502" s="166"/>
      <c r="W502" s="166"/>
      <c r="X502" s="169">
        <f>X437/1000000/'Conversions_(X)'!$C$8*'Conversions_(X)'!$C$9/'Conversions_(X)'!$C$12</f>
        <v>7.2239089140112373E-7</v>
      </c>
      <c r="Y502" s="166"/>
      <c r="Z502" s="166"/>
      <c r="AA502" s="169">
        <f>AA437/1000000/'Conversions_(X)'!$C$8*'Conversions_(X)'!$C$9/'Conversions_(X)'!$C$12</f>
        <v>2.9560752589304299E-7</v>
      </c>
      <c r="AB502" s="166"/>
      <c r="AC502" s="166"/>
      <c r="AD502" s="408"/>
      <c r="AE502" s="462"/>
      <c r="AF502" s="410"/>
      <c r="AG502" s="410"/>
      <c r="AH502" s="410"/>
      <c r="AI502" s="410"/>
      <c r="AJ502" s="410"/>
      <c r="AK502" s="410"/>
      <c r="AL502" s="410"/>
      <c r="AM502" s="417"/>
      <c r="AN502" s="470"/>
      <c r="AO502" s="412"/>
      <c r="AP502" s="412"/>
      <c r="AQ502" s="412"/>
      <c r="AR502" s="412"/>
      <c r="AS502" s="412"/>
      <c r="AT502" s="412"/>
      <c r="AU502" s="412"/>
      <c r="AV502" s="471"/>
      <c r="AW502" s="462"/>
      <c r="AX502" s="410"/>
      <c r="AY502" s="417"/>
      <c r="AZ502" s="461">
        <v>7.2239175050594664E-7</v>
      </c>
      <c r="BA502" s="426">
        <v>7.2239175050594664E-7</v>
      </c>
      <c r="BB502" s="426">
        <v>7.2239175050594664E-7</v>
      </c>
      <c r="BC502" s="426">
        <v>7.2239175050594664E-7</v>
      </c>
      <c r="BD502" s="410"/>
      <c r="BE502" s="417"/>
    </row>
    <row r="503" spans="1:59" x14ac:dyDescent="0.25">
      <c r="A503" s="161" t="s">
        <v>583</v>
      </c>
      <c r="B503" s="166"/>
      <c r="C503" s="166"/>
      <c r="D503" s="166"/>
      <c r="E503" s="166"/>
      <c r="F503" s="166"/>
      <c r="G503" s="166"/>
      <c r="H503" s="166"/>
      <c r="I503" s="166"/>
      <c r="J503" s="166"/>
      <c r="K503" s="166"/>
      <c r="L503" s="166"/>
      <c r="M503" s="166"/>
      <c r="N503" s="168">
        <f>N438/1000000/'Conversions_(X)'!$C$8*'Conversions_(X)'!$C$9/'Conversions_(X)'!$C$12</f>
        <v>2.6235167923007564E-8</v>
      </c>
      <c r="O503" s="166"/>
      <c r="P503" s="166"/>
      <c r="Q503" s="166"/>
      <c r="R503" s="166"/>
      <c r="S503" s="166"/>
      <c r="T503" s="166"/>
      <c r="U503" s="174"/>
      <c r="V503" s="166"/>
      <c r="W503" s="166"/>
      <c r="X503" s="169">
        <f>X438/1000000/'Conversions_(X)'!$C$8*'Conversions_(X)'!$C$9/'Conversions_(X)'!$C$12</f>
        <v>2.6235167923007564E-8</v>
      </c>
      <c r="Y503" s="166"/>
      <c r="Z503" s="166"/>
      <c r="AA503" s="174"/>
      <c r="AB503" s="166"/>
      <c r="AC503" s="166"/>
      <c r="AD503" s="408"/>
      <c r="AE503" s="462"/>
      <c r="AF503" s="410"/>
      <c r="AG503" s="410"/>
      <c r="AH503" s="410"/>
      <c r="AI503" s="410"/>
      <c r="AJ503" s="410"/>
      <c r="AK503" s="410"/>
      <c r="AL503" s="410"/>
      <c r="AM503" s="417"/>
      <c r="AN503" s="470"/>
      <c r="AO503" s="412"/>
      <c r="AP503" s="412"/>
      <c r="AQ503" s="412"/>
      <c r="AR503" s="412"/>
      <c r="AS503" s="412"/>
      <c r="AT503" s="412"/>
      <c r="AU503" s="412"/>
      <c r="AV503" s="471"/>
      <c r="AW503" s="462"/>
      <c r="AX503" s="410"/>
      <c r="AY503" s="417"/>
      <c r="AZ503" s="461">
        <v>2.6235199123233864E-8</v>
      </c>
      <c r="BA503" s="426">
        <v>2.6235199123233864E-8</v>
      </c>
      <c r="BB503" s="426">
        <v>2.6235199123233864E-8</v>
      </c>
      <c r="BC503" s="426">
        <v>2.6235199123233864E-8</v>
      </c>
      <c r="BD503" s="410"/>
      <c r="BE503" s="417"/>
      <c r="BG503" s="461" t="s">
        <v>1295</v>
      </c>
    </row>
    <row r="504" spans="1:59" x14ac:dyDescent="0.25">
      <c r="A504" s="161" t="s">
        <v>584</v>
      </c>
      <c r="B504" s="166"/>
      <c r="C504" s="166"/>
      <c r="D504" s="166"/>
      <c r="E504" s="166"/>
      <c r="F504" s="166"/>
      <c r="G504" s="166"/>
      <c r="H504" s="166"/>
      <c r="I504" s="166"/>
      <c r="J504" s="166"/>
      <c r="K504" s="166"/>
      <c r="L504" s="166"/>
      <c r="M504" s="166"/>
      <c r="N504" s="168">
        <f>N439/1000000/'Conversions_(X)'!$C$8*'Conversions_(X)'!$C$9/'Conversions_(X)'!$C$12</f>
        <v>1.4170685772497751E-5</v>
      </c>
      <c r="O504" s="166"/>
      <c r="P504" s="166"/>
      <c r="Q504" s="166"/>
      <c r="R504" s="166"/>
      <c r="S504" s="166"/>
      <c r="T504" s="166"/>
      <c r="U504" s="168">
        <f>U439/1000000/'Conversions_(X)'!$C$8*'Conversions_(X)'!$C$9/'Conversions_(X)'!$C$12</f>
        <v>1.976875329409725E-5</v>
      </c>
      <c r="V504" s="166"/>
      <c r="W504" s="166"/>
      <c r="X504" s="169">
        <f>X439/1000000/'Conversions_(X)'!$C$8*'Conversions_(X)'!$C$9/'Conversions_(X)'!$C$12</f>
        <v>1.4170685772497751E-5</v>
      </c>
      <c r="Y504" s="166"/>
      <c r="Z504" s="166"/>
      <c r="AA504" s="174"/>
      <c r="AB504" s="166"/>
      <c r="AC504" s="166"/>
      <c r="AD504" s="408"/>
      <c r="AE504" s="462"/>
      <c r="AF504" s="410"/>
      <c r="AG504" s="410"/>
      <c r="AH504" s="410"/>
      <c r="AI504" s="410"/>
      <c r="AJ504" s="410"/>
      <c r="AK504" s="410"/>
      <c r="AL504" s="410"/>
      <c r="AM504" s="417"/>
      <c r="AN504" s="470"/>
      <c r="AO504" s="412"/>
      <c r="AP504" s="412"/>
      <c r="AQ504" s="412"/>
      <c r="AR504" s="412"/>
      <c r="AS504" s="412"/>
      <c r="AT504" s="412"/>
      <c r="AU504" s="412"/>
      <c r="AV504" s="471"/>
      <c r="AW504" s="462"/>
      <c r="AX504" s="410"/>
      <c r="AY504" s="417"/>
      <c r="AZ504" s="461">
        <v>1.417070262501435E-5</v>
      </c>
      <c r="BA504" s="426">
        <v>1.417070262501435E-5</v>
      </c>
      <c r="BB504" s="426">
        <v>1.417070262501435E-5</v>
      </c>
      <c r="BC504" s="426">
        <v>1.417070262501435E-5</v>
      </c>
      <c r="BD504" s="410"/>
      <c r="BE504" s="417"/>
    </row>
    <row r="505" spans="1:59" x14ac:dyDescent="0.25">
      <c r="A505" s="171" t="s">
        <v>585</v>
      </c>
      <c r="B505" s="166"/>
      <c r="C505" s="166"/>
      <c r="D505" s="166"/>
      <c r="E505" s="166"/>
      <c r="F505" s="166"/>
      <c r="G505" s="166"/>
      <c r="H505" s="166"/>
      <c r="I505" s="166"/>
      <c r="J505" s="166"/>
      <c r="K505" s="166"/>
      <c r="L505" s="166"/>
      <c r="M505" s="166"/>
      <c r="N505" s="168">
        <f>N440/1000000/'Conversions_(X)'!$C$8*'Conversions_(X)'!$C$9/'Conversions_(X)'!$C$12</f>
        <v>9.348588006367485E-8</v>
      </c>
      <c r="O505" s="166"/>
      <c r="P505" s="166"/>
      <c r="Q505" s="166"/>
      <c r="R505" s="166"/>
      <c r="S505" s="166"/>
      <c r="T505" s="166"/>
      <c r="U505" s="174"/>
      <c r="V505" s="166"/>
      <c r="W505" s="166"/>
      <c r="X505" s="169">
        <f>X440/1000000/'Conversions_(X)'!$C$8*'Conversions_(X)'!$C$9/'Conversions_(X)'!$C$12</f>
        <v>9.348588006367485E-8</v>
      </c>
      <c r="Y505" s="166"/>
      <c r="Z505" s="166"/>
      <c r="AA505" s="174"/>
      <c r="AB505" s="166"/>
      <c r="AC505" s="166"/>
      <c r="AD505" s="408"/>
      <c r="AE505" s="462"/>
      <c r="AF505" s="410"/>
      <c r="AG505" s="410"/>
      <c r="AH505" s="410"/>
      <c r="AI505" s="410"/>
      <c r="AJ505" s="410"/>
      <c r="AK505" s="410"/>
      <c r="AL505" s="410"/>
      <c r="AM505" s="417"/>
      <c r="AN505" s="470"/>
      <c r="AO505" s="412"/>
      <c r="AP505" s="412"/>
      <c r="AQ505" s="412"/>
      <c r="AR505" s="412"/>
      <c r="AS505" s="412"/>
      <c r="AT505" s="412"/>
      <c r="AU505" s="412"/>
      <c r="AV505" s="471"/>
      <c r="AW505" s="462"/>
      <c r="AX505" s="410"/>
      <c r="AY505" s="417"/>
      <c r="AZ505" s="461">
        <v>9.3485991241946029E-8</v>
      </c>
      <c r="BA505" s="426">
        <v>9.3485991241946029E-8</v>
      </c>
      <c r="BB505" s="426">
        <v>9.3485991241946029E-8</v>
      </c>
      <c r="BC505" s="426">
        <v>9.3485991241946029E-8</v>
      </c>
      <c r="BD505" s="410"/>
      <c r="BE505" s="417"/>
    </row>
    <row r="506" spans="1:59" x14ac:dyDescent="0.25">
      <c r="A506" s="161" t="s">
        <v>586</v>
      </c>
      <c r="B506" s="166"/>
      <c r="C506" s="166"/>
      <c r="D506" s="166"/>
      <c r="E506" s="166"/>
      <c r="F506" s="166"/>
      <c r="G506" s="166"/>
      <c r="H506" s="166"/>
      <c r="I506" s="166"/>
      <c r="J506" s="166"/>
      <c r="K506" s="166"/>
      <c r="L506" s="166"/>
      <c r="M506" s="166"/>
      <c r="N506" s="168">
        <f>N441/1000000/'Conversions_(X)'!$C$8*'Conversions_(X)'!$C$9/'Conversions_(X)'!$C$12</f>
        <v>1.7089810090691551E-6</v>
      </c>
      <c r="O506" s="166"/>
      <c r="P506" s="166"/>
      <c r="Q506" s="166"/>
      <c r="R506" s="166"/>
      <c r="S506" s="166"/>
      <c r="T506" s="166"/>
      <c r="U506" s="168">
        <f>U441/1000000/'Conversions_(X)'!$C$8*'Conversions_(X)'!$C$9/'Conversions_(X)'!$C$12</f>
        <v>9.7919992952070476E-7</v>
      </c>
      <c r="V506" s="166"/>
      <c r="W506" s="166"/>
      <c r="X506" s="169">
        <f>X441/1000000/'Conversions_(X)'!$C$8*'Conversions_(X)'!$C$9/'Conversions_(X)'!$C$12</f>
        <v>1.7089810090691551E-6</v>
      </c>
      <c r="Y506" s="166"/>
      <c r="Z506" s="166"/>
      <c r="AA506" s="174"/>
      <c r="AB506" s="166"/>
      <c r="AC506" s="166"/>
      <c r="AD506" s="408"/>
      <c r="AE506" s="462"/>
      <c r="AF506" s="410"/>
      <c r="AG506" s="410"/>
      <c r="AH506" s="410"/>
      <c r="AI506" s="410"/>
      <c r="AJ506" s="410"/>
      <c r="AK506" s="410"/>
      <c r="AL506" s="410"/>
      <c r="AM506" s="417"/>
      <c r="AN506" s="470"/>
      <c r="AO506" s="412"/>
      <c r="AP506" s="412"/>
      <c r="AQ506" s="412"/>
      <c r="AR506" s="412"/>
      <c r="AS506" s="412"/>
      <c r="AT506" s="412"/>
      <c r="AU506" s="412"/>
      <c r="AV506" s="471"/>
      <c r="AW506" s="462"/>
      <c r="AX506" s="410"/>
      <c r="AY506" s="417"/>
      <c r="AZ506" s="461">
        <v>1.7089830414782622E-6</v>
      </c>
      <c r="BA506" s="426">
        <v>1.7089830414782622E-6</v>
      </c>
      <c r="BB506" s="426">
        <v>1.7089830414782622E-6</v>
      </c>
      <c r="BC506" s="426">
        <v>1.7089830414782622E-6</v>
      </c>
      <c r="BD506" s="410"/>
      <c r="BE506" s="417"/>
    </row>
    <row r="507" spans="1:59" x14ac:dyDescent="0.25">
      <c r="A507" s="172" t="s">
        <v>587</v>
      </c>
      <c r="B507" s="166"/>
      <c r="C507" s="166"/>
      <c r="D507" s="166"/>
      <c r="E507" s="166"/>
      <c r="F507" s="166"/>
      <c r="G507" s="166"/>
      <c r="H507" s="166"/>
      <c r="I507" s="166"/>
      <c r="J507" s="166"/>
      <c r="K507" s="166"/>
      <c r="L507" s="166"/>
      <c r="M507" s="166"/>
      <c r="N507" s="168">
        <f>N442/1000000/'Conversions_(X)'!$C$8*'Conversions_(X)'!$C$9/'Conversions_(X)'!$C$12</f>
        <v>1.2932829257820632E-3</v>
      </c>
      <c r="O507" s="166"/>
      <c r="P507" s="166"/>
      <c r="Q507" s="166"/>
      <c r="R507" s="166"/>
      <c r="S507" s="166"/>
      <c r="T507" s="166"/>
      <c r="U507" s="174"/>
      <c r="V507" s="166"/>
      <c r="W507" s="166"/>
      <c r="X507" s="169">
        <f>X442/1000000/'Conversions_(X)'!$C$8*'Conversions_(X)'!$C$9/'Conversions_(X)'!$C$12</f>
        <v>1.2932829257820632E-3</v>
      </c>
      <c r="Y507" s="166"/>
      <c r="Z507" s="166"/>
      <c r="AA507" s="174"/>
      <c r="AB507" s="166"/>
      <c r="AC507" s="166"/>
      <c r="AD507" s="408"/>
      <c r="AE507" s="462"/>
      <c r="AF507" s="410"/>
      <c r="AG507" s="410"/>
      <c r="AH507" s="410"/>
      <c r="AI507" s="410"/>
      <c r="AJ507" s="410"/>
      <c r="AK507" s="410"/>
      <c r="AL507" s="410"/>
      <c r="AM507" s="417"/>
      <c r="AN507" s="470"/>
      <c r="AO507" s="412"/>
      <c r="AP507" s="412"/>
      <c r="AQ507" s="412"/>
      <c r="AR507" s="412"/>
      <c r="AS507" s="412"/>
      <c r="AT507" s="412"/>
      <c r="AU507" s="412"/>
      <c r="AV507" s="471"/>
      <c r="AW507" s="462"/>
      <c r="AX507" s="410"/>
      <c r="AY507" s="417"/>
      <c r="AZ507" s="461">
        <v>1.2932844638213878E-3</v>
      </c>
      <c r="BA507" s="426">
        <v>1.2932844638213878E-3</v>
      </c>
      <c r="BB507" s="426">
        <v>1.2932844638213878E-3</v>
      </c>
      <c r="BC507" s="426">
        <v>1.2932844638213878E-3</v>
      </c>
      <c r="BD507" s="410"/>
      <c r="BE507" s="417"/>
    </row>
    <row r="508" spans="1:59" x14ac:dyDescent="0.25">
      <c r="A508" s="161" t="s">
        <v>588</v>
      </c>
      <c r="B508" s="166"/>
      <c r="C508" s="166"/>
      <c r="D508" s="166"/>
      <c r="E508" s="166"/>
      <c r="F508" s="166"/>
      <c r="G508" s="166"/>
      <c r="H508" s="166"/>
      <c r="I508" s="166"/>
      <c r="J508" s="166"/>
      <c r="K508" s="166"/>
      <c r="L508" s="166"/>
      <c r="M508" s="166"/>
      <c r="N508" s="168">
        <f>N443/1000000/'Conversions_(X)'!$C$8*'Conversions_(X)'!$C$9/'Conversions_(X)'!$C$12</f>
        <v>3.45491295887494E-8</v>
      </c>
      <c r="O508" s="166"/>
      <c r="P508" s="166"/>
      <c r="Q508" s="166"/>
      <c r="R508" s="166"/>
      <c r="S508" s="166"/>
      <c r="T508" s="166"/>
      <c r="U508" s="174"/>
      <c r="V508" s="166"/>
      <c r="W508" s="166"/>
      <c r="X508" s="169">
        <f>X443/1000000/'Conversions_(X)'!$C$8*'Conversions_(X)'!$C$9/'Conversions_(X)'!$C$12</f>
        <v>3.45491295887494E-8</v>
      </c>
      <c r="Y508" s="166"/>
      <c r="Z508" s="166"/>
      <c r="AA508" s="174"/>
      <c r="AB508" s="166"/>
      <c r="AC508" s="166"/>
      <c r="AD508" s="408"/>
      <c r="AE508" s="462"/>
      <c r="AF508" s="410"/>
      <c r="AG508" s="410"/>
      <c r="AH508" s="410"/>
      <c r="AI508" s="410"/>
      <c r="AJ508" s="410"/>
      <c r="AK508" s="410"/>
      <c r="AL508" s="410"/>
      <c r="AM508" s="417"/>
      <c r="AN508" s="470"/>
      <c r="AO508" s="412"/>
      <c r="AP508" s="412"/>
      <c r="AQ508" s="412"/>
      <c r="AR508" s="412"/>
      <c r="AS508" s="412"/>
      <c r="AT508" s="412"/>
      <c r="AU508" s="412"/>
      <c r="AV508" s="471"/>
      <c r="AW508" s="462"/>
      <c r="AX508" s="410"/>
      <c r="AY508" s="417"/>
      <c r="AZ508" s="461">
        <v>3.4549170676371361E-8</v>
      </c>
      <c r="BA508" s="426">
        <v>3.4549170676371361E-8</v>
      </c>
      <c r="BB508" s="426">
        <v>3.4549170676371361E-8</v>
      </c>
      <c r="BC508" s="426">
        <v>3.4549170676371361E-8</v>
      </c>
      <c r="BD508" s="410"/>
      <c r="BE508" s="417"/>
    </row>
    <row r="509" spans="1:59" x14ac:dyDescent="0.25">
      <c r="A509" s="161" t="s">
        <v>589</v>
      </c>
      <c r="B509" s="166"/>
      <c r="C509" s="166"/>
      <c r="D509" s="166"/>
      <c r="E509" s="173">
        <f>E444/1000000/'Conversions_(X)'!$C$8*'Conversions_(X)'!$C$9/'Conversions_(X)'!C12</f>
        <v>2.0323017405146704E-7</v>
      </c>
      <c r="F509" s="166"/>
      <c r="G509" s="166"/>
      <c r="H509" s="166"/>
      <c r="I509" s="166"/>
      <c r="J509" s="166"/>
      <c r="K509" s="166"/>
      <c r="L509" s="168">
        <f>L444/1000000/'Conversions_(X)'!$C$8*'Conversions_(X)'!$C$9/'Conversions_(X)'!$C$12</f>
        <v>2.0323017405146704E-7</v>
      </c>
      <c r="M509" s="166"/>
      <c r="N509" s="174"/>
      <c r="O509" s="166"/>
      <c r="P509" s="166"/>
      <c r="Q509" s="166"/>
      <c r="R509" s="166"/>
      <c r="S509" s="168">
        <f>S444/1000000/'Conversions_(X)'!$C$8*'Conversions_(X)'!$C$9/'Conversions_(X)'!$C$12</f>
        <v>2.0323017405146704E-7</v>
      </c>
      <c r="T509" s="166"/>
      <c r="U509" s="174"/>
      <c r="V509" s="166"/>
      <c r="W509" s="166"/>
      <c r="X509" s="174"/>
      <c r="Y509" s="166"/>
      <c r="Z509" s="166"/>
      <c r="AA509" s="169">
        <f>AA444/1000000/'Conversions_(X)'!$C$8*'Conversions_(X)'!$C$9/'Conversions_(X)'!$C$12</f>
        <v>2.0323017405146704E-7</v>
      </c>
      <c r="AB509" s="166"/>
      <c r="AC509" s="166"/>
      <c r="AD509" s="408"/>
      <c r="AE509" s="474">
        <f>(AE444/1000)*(1/[0]!kg_per_dies_gas)*(1/lb_per_kg)</f>
        <v>7.3901881473260741E-9</v>
      </c>
      <c r="AF509" s="359">
        <f>(AF444/1000)*(1/[0]!kg_per_dies_gas)*(1/lb_per_kg)</f>
        <v>7.3901881473260741E-9</v>
      </c>
      <c r="AG509" s="359">
        <f>(AG444/1000)*(1/[0]!kg_per_dies_gas)*(1/lb_per_kg)</f>
        <v>7.3901881473260741E-9</v>
      </c>
      <c r="AH509" s="359">
        <f>(AH444/1000)*(1/[0]!kg_per_dies_gas)*(1/lb_per_kg)</f>
        <v>7.3901881473260741E-9</v>
      </c>
      <c r="AI509" s="359">
        <f>(AI444/1000)*(1/[0]!kg_per_dies_gas)*(1/lb_per_kg)</f>
        <v>7.3901881473260741E-9</v>
      </c>
      <c r="AJ509" s="359">
        <f>(AJ444/1000)*(1/[0]!kg_per_dies_gas)*(1/lb_per_kg)</f>
        <v>7.3901881473260741E-9</v>
      </c>
      <c r="AK509" s="359">
        <f>(AK444/1000)*(1/[0]!kg_per_dies_gas)*(1/lb_per_kg)</f>
        <v>7.3901881473260741E-9</v>
      </c>
      <c r="AL509" s="359">
        <f>(AL444/1000)*(1/[0]!kg_per_dies_gas)*(1/lb_per_kg)</f>
        <v>7.3901881473260741E-9</v>
      </c>
      <c r="AM509" s="475">
        <f>(AM444/1000)*(1/[0]!kg_per_dies_gas)*(1/lb_per_kg)</f>
        <v>7.3901881473260741E-9</v>
      </c>
      <c r="AN509" s="472">
        <f>(AN444/1000)*(1/[0]!kg_per_dies_gas)*(1/lb_per_kg)</f>
        <v>7.3901881473260741E-9</v>
      </c>
      <c r="AO509" s="413">
        <f>(AO444/1000)*(1/[0]!kg_per_dies_gas)*(1/lb_per_kg)</f>
        <v>7.3901881473260741E-9</v>
      </c>
      <c r="AP509" s="413">
        <f>(AP444/1000)*(1/[0]!kg_per_dies_gas)*(1/lb_per_kg)</f>
        <v>7.3901881473260741E-9</v>
      </c>
      <c r="AQ509" s="413">
        <f>(AQ444/1000)*(1/[0]!kg_per_dies_gas)*(1/lb_per_kg)</f>
        <v>7.3901881473260741E-9</v>
      </c>
      <c r="AR509" s="413">
        <f>(AR444/1000)*(1/[0]!kg_per_dies_gas)*(1/lb_per_kg)</f>
        <v>7.3901881473260741E-9</v>
      </c>
      <c r="AS509" s="413">
        <f>(AS444/1000)*(1/[0]!kg_per_dies_gas)*(1/lb_per_kg)</f>
        <v>7.3901881473260741E-9</v>
      </c>
      <c r="AT509" s="413">
        <f>(AT444/1000)*(1/[0]!kg_per_dies_gas)*(1/lb_per_kg)</f>
        <v>7.3901881473260741E-9</v>
      </c>
      <c r="AU509" s="413">
        <f>(AU444/1000)*(1/[0]!kg_per_dies_gas)*(1/lb_per_kg)</f>
        <v>7.3901881473260741E-9</v>
      </c>
      <c r="AV509" s="473">
        <f>(AV444/1000)*(1/[0]!kg_per_dies_gas)*(1/lb_per_kg)</f>
        <v>7.3901881473260741E-9</v>
      </c>
      <c r="AW509" s="466">
        <f>(AW444/1000)*(1/[0]!kg_per_dies_gas)*(1/lb_per_kg)</f>
        <v>7.3901881473260741E-9</v>
      </c>
      <c r="AX509" s="414">
        <f>(AX444/1000)*(1/[0]!kg_per_dies_gas)*(1/lb_per_kg)</f>
        <v>7.3901881473260741E-9</v>
      </c>
      <c r="AY509" s="467">
        <f>(AY444/1000)*(1/[0]!kg_per_dies_gas)*(1/lb_per_kg)</f>
        <v>7.3901881473260741E-9</v>
      </c>
      <c r="AZ509" s="462"/>
      <c r="BA509" s="410"/>
      <c r="BB509" s="410"/>
      <c r="BC509" s="410"/>
      <c r="BD509" s="410"/>
      <c r="BE509" s="417"/>
    </row>
    <row r="510" spans="1:59" x14ac:dyDescent="0.25">
      <c r="A510" s="161" t="s">
        <v>590</v>
      </c>
      <c r="B510" s="173">
        <f>B445/1000/'Conversions_(X)'!C8/'Conversions_(X)'!C12</f>
        <v>1.8333351365481993E-5</v>
      </c>
      <c r="C510" s="166"/>
      <c r="D510" s="166"/>
      <c r="E510" s="173">
        <f>E445/1000000/'Conversions_(X)'!$C$8*'Conversions_(X)'!$C$9/'Conversions_(X)'!C12</f>
        <v>1.0161508702573354E-6</v>
      </c>
      <c r="F510" s="166"/>
      <c r="G510" s="166"/>
      <c r="H510" s="173">
        <f>H445/1000000/'Conversions_(X)'!C8*'Conversions_(X)'!C9/'Conversions_(X)'!C12</f>
        <v>1.6868104446271767E-6</v>
      </c>
      <c r="I510" s="166"/>
      <c r="J510" s="166"/>
      <c r="K510" s="166"/>
      <c r="L510" s="168">
        <f>L445/1000000/'Conversions_(X)'!$C$8*'Conversions_(X)'!$C$9/'Conversions_(X)'!$C$12</f>
        <v>1.0161508702573354E-6</v>
      </c>
      <c r="M510" s="166"/>
      <c r="N510" s="168">
        <f>N445/1000000/'Conversions_(X)'!$C$8*'Conversions_(X)'!$C$9/'Conversions_(X)'!$C$12</f>
        <v>1.7237613853638071E-5</v>
      </c>
      <c r="O510" s="166"/>
      <c r="P510" s="166"/>
      <c r="Q510" s="166"/>
      <c r="R510" s="166"/>
      <c r="S510" s="168">
        <f>S445/1000000/'Conversions_(X)'!$C$8*'Conversions_(X)'!$C$9/'Conversions_(X)'!$C$12</f>
        <v>1.0161508702573354E-6</v>
      </c>
      <c r="T510" s="166"/>
      <c r="U510" s="168">
        <f>U445/1000000/'Conversions_(X)'!$C$8*'Conversions_(X)'!$C$9/'Conversions_(X)'!$C$12</f>
        <v>9.9028521174169422E-6</v>
      </c>
      <c r="V510" s="166"/>
      <c r="W510" s="166"/>
      <c r="X510" s="169">
        <f>X445/1000000/'Conversions_(X)'!$C$8*'Conversions_(X)'!$C$9/'Conversions_(X)'!$C$12</f>
        <v>1.7237613853638071E-5</v>
      </c>
      <c r="Y510" s="166"/>
      <c r="Z510" s="166"/>
      <c r="AA510" s="169">
        <f>AA445/1000000/'Conversions_(X)'!$C$8*'Conversions_(X)'!$C$9/'Conversions_(X)'!$C$12</f>
        <v>1.0161508702573354E-6</v>
      </c>
      <c r="AB510" s="166"/>
      <c r="AC510" s="166"/>
      <c r="AD510" s="408"/>
      <c r="AE510" s="462"/>
      <c r="AF510" s="410"/>
      <c r="AG510" s="410"/>
      <c r="AH510" s="410"/>
      <c r="AI510" s="410"/>
      <c r="AJ510" s="410"/>
      <c r="AK510" s="410"/>
      <c r="AL510" s="410"/>
      <c r="AM510" s="417"/>
      <c r="AN510" s="470"/>
      <c r="AO510" s="412"/>
      <c r="AP510" s="412"/>
      <c r="AQ510" s="412"/>
      <c r="AR510" s="412"/>
      <c r="AS510" s="412"/>
      <c r="AT510" s="412"/>
      <c r="AU510" s="412"/>
      <c r="AV510" s="471"/>
      <c r="AW510" s="462"/>
      <c r="AX510" s="410"/>
      <c r="AY510" s="417"/>
      <c r="AZ510" s="461">
        <v>1.7237634353505066E-5</v>
      </c>
      <c r="BA510" s="426">
        <v>1.7237634353505066E-5</v>
      </c>
      <c r="BB510" s="426">
        <v>1.7237634353505066E-5</v>
      </c>
      <c r="BC510" s="426">
        <v>1.7237634353505066E-5</v>
      </c>
      <c r="BD510" s="426">
        <v>1.8333373168457034E-5</v>
      </c>
      <c r="BE510" s="463">
        <v>1.8333373168457034E-5</v>
      </c>
    </row>
    <row r="511" spans="1:59" x14ac:dyDescent="0.25">
      <c r="A511" s="161" t="s">
        <v>368</v>
      </c>
      <c r="B511" s="173">
        <f>B446/1000/'Conversions_(X)'!C8/'Conversions_(X)'!C12</f>
        <v>2.1602088430645451E-10</v>
      </c>
      <c r="C511" s="166"/>
      <c r="D511" s="166"/>
      <c r="E511" s="166"/>
      <c r="F511" s="166"/>
      <c r="G511" s="166"/>
      <c r="H511" s="166"/>
      <c r="I511" s="166"/>
      <c r="J511" s="166"/>
      <c r="K511" s="166"/>
      <c r="L511" s="168">
        <f>L446/1000000/'Conversions_(X)'!$C$8*'Conversions_(X)'!$C$9/'Conversions_(X)'!$C$12</f>
        <v>5.5426411104945561E-4</v>
      </c>
      <c r="M511" s="166"/>
      <c r="N511" s="168">
        <f>N446/1000000/'Conversions_(X)'!$C$8*'Conversions_(X)'!$C$9/'Conversions_(X)'!$C$12</f>
        <v>3.1038790218769509E-8</v>
      </c>
      <c r="O511" s="166"/>
      <c r="P511" s="166"/>
      <c r="Q511" s="166"/>
      <c r="R511" s="166"/>
      <c r="S511" s="166"/>
      <c r="T511" s="166"/>
      <c r="U511" s="168">
        <f>U446/1000000/'Conversions_(X)'!$C$8*'Conversions_(X)'!$C$9/'Conversions_(X)'!$C$12</f>
        <v>4.9699015290767851E-8</v>
      </c>
      <c r="V511" s="166"/>
      <c r="W511" s="166"/>
      <c r="X511" s="169">
        <f>X446/1000000/'Conversions_(X)'!$C$8*'Conversions_(X)'!$C$9/'Conversions_(X)'!$C$12</f>
        <v>3.1038790218769509E-8</v>
      </c>
      <c r="Y511" s="166"/>
      <c r="Z511" s="166"/>
      <c r="AA511" s="174"/>
      <c r="AB511" s="166"/>
      <c r="AC511" s="166"/>
      <c r="AD511" s="408"/>
      <c r="AE511" s="462"/>
      <c r="AF511" s="410"/>
      <c r="AG511" s="410"/>
      <c r="AH511" s="410"/>
      <c r="AI511" s="410"/>
      <c r="AJ511" s="410"/>
      <c r="AK511" s="410"/>
      <c r="AL511" s="410"/>
      <c r="AM511" s="417"/>
      <c r="AN511" s="470"/>
      <c r="AO511" s="412"/>
      <c r="AP511" s="412"/>
      <c r="AQ511" s="412"/>
      <c r="AR511" s="412"/>
      <c r="AS511" s="412"/>
      <c r="AT511" s="412"/>
      <c r="AU511" s="412"/>
      <c r="AV511" s="471"/>
      <c r="AW511" s="462"/>
      <c r="AX511" s="410"/>
      <c r="AY511" s="417"/>
      <c r="AZ511" s="461">
        <v>3.1038827131713304E-8</v>
      </c>
      <c r="BA511" s="426">
        <v>3.1038827131713304E-8</v>
      </c>
      <c r="BB511" s="426">
        <v>3.1038827131713304E-8</v>
      </c>
      <c r="BC511" s="426">
        <v>3.1038827131713304E-8</v>
      </c>
      <c r="BD511" s="426">
        <v>2.1602114120972632E-10</v>
      </c>
      <c r="BE511" s="463">
        <v>2.1602114120972632E-10</v>
      </c>
    </row>
    <row r="512" spans="1:59" x14ac:dyDescent="0.25">
      <c r="A512" s="161" t="s">
        <v>591</v>
      </c>
      <c r="B512" s="173">
        <f>B447/1000000/'Conversions_(X)'!C8*'Conversions_(X)'!C9/'Conversions_(X)'!C12</f>
        <v>7.9259767880072164E-9</v>
      </c>
      <c r="C512" s="166"/>
      <c r="D512" s="166"/>
      <c r="E512" s="166"/>
      <c r="F512" s="166"/>
      <c r="G512" s="166"/>
      <c r="H512" s="166"/>
      <c r="I512" s="166"/>
      <c r="J512" s="166"/>
      <c r="K512" s="166"/>
      <c r="L512" s="168">
        <f>L447/'Conversions_(X)'!C4*'Conversions_(X)'!C15/'Conversions_(X)'!C12</f>
        <v>3.5581216768820493E-11</v>
      </c>
      <c r="M512" s="166"/>
      <c r="N512" s="168">
        <f>N447/1000000/'Conversions_(X)'!$C$8*'Conversions_(X)'!$C$9/'Conversions_(X)'!$C$12</f>
        <v>3.473388429243255E-9</v>
      </c>
      <c r="O512" s="166"/>
      <c r="P512" s="166"/>
      <c r="Q512" s="166"/>
      <c r="R512" s="166"/>
      <c r="S512" s="166"/>
      <c r="T512" s="166"/>
      <c r="U512" s="168">
        <f>U447/1000000/'Conversions_(X)'!$C$8*'Conversions_(X)'!$C$9/'Conversions_(X)'!$C$12</f>
        <v>1.9029734479364642E-10</v>
      </c>
      <c r="V512" s="166"/>
      <c r="W512" s="166"/>
      <c r="X512" s="169">
        <f>X447/1000000/'Conversions_(X)'!$C$8*'Conversions_(X)'!$C$9/'Conversions_(X)'!$C$12</f>
        <v>3.473388429243255E-9</v>
      </c>
      <c r="Y512" s="166"/>
      <c r="Z512" s="166"/>
      <c r="AA512" s="174"/>
      <c r="AB512" s="166"/>
      <c r="AC512" s="166"/>
      <c r="AD512" s="408"/>
      <c r="AE512" s="462"/>
      <c r="AF512" s="410"/>
      <c r="AG512" s="410"/>
      <c r="AH512" s="410"/>
      <c r="AI512" s="410"/>
      <c r="AJ512" s="410"/>
      <c r="AK512" s="410"/>
      <c r="AL512" s="410"/>
      <c r="AM512" s="417"/>
      <c r="AN512" s="470"/>
      <c r="AO512" s="412"/>
      <c r="AP512" s="412"/>
      <c r="AQ512" s="412"/>
      <c r="AR512" s="412"/>
      <c r="AS512" s="412"/>
      <c r="AT512" s="412"/>
      <c r="AU512" s="412"/>
      <c r="AV512" s="471"/>
      <c r="AW512" s="462"/>
      <c r="AX512" s="410"/>
      <c r="AY512" s="417"/>
      <c r="AZ512" s="461">
        <v>3.4733925599774411E-9</v>
      </c>
      <c r="BA512" s="426">
        <v>3.4733925599774411E-9</v>
      </c>
      <c r="BB512" s="426">
        <v>3.4733925599774411E-9</v>
      </c>
      <c r="BC512" s="426">
        <v>3.4733925599774411E-9</v>
      </c>
      <c r="BD512" s="426">
        <v>7.925986213991075E-9</v>
      </c>
      <c r="BE512" s="463">
        <v>7.925986213991075E-9</v>
      </c>
    </row>
    <row r="513" spans="1:57" x14ac:dyDescent="0.25">
      <c r="A513" s="161" t="s">
        <v>592</v>
      </c>
      <c r="B513" s="166"/>
      <c r="C513" s="166"/>
      <c r="D513" s="166"/>
      <c r="E513" s="166"/>
      <c r="F513" s="166"/>
      <c r="G513" s="166"/>
      <c r="H513" s="166"/>
      <c r="I513" s="166"/>
      <c r="J513" s="166"/>
      <c r="K513" s="166"/>
      <c r="L513" s="166"/>
      <c r="M513" s="166"/>
      <c r="N513" s="168">
        <f>N448/1000000/'Conversions_(X)'!$C$8*'Conversions_(X)'!$C$9/'Conversions_(X)'!$C$12</f>
        <v>1.8309191135000349E-9</v>
      </c>
      <c r="O513" s="166"/>
      <c r="P513" s="166"/>
      <c r="Q513" s="166"/>
      <c r="R513" s="166"/>
      <c r="S513" s="166"/>
      <c r="T513" s="166"/>
      <c r="U513" s="166"/>
      <c r="V513" s="166"/>
      <c r="W513" s="166"/>
      <c r="X513" s="169">
        <f>X448/1000000/'Conversions_(X)'!$C$8*'Conversions_(X)'!$C$9/'Conversions_(X)'!$C$12</f>
        <v>1.8309191135000349E-9</v>
      </c>
      <c r="Y513" s="166"/>
      <c r="Z513" s="166"/>
      <c r="AA513" s="174"/>
      <c r="AB513" s="166"/>
      <c r="AC513" s="166"/>
      <c r="AD513" s="408"/>
      <c r="AE513" s="462"/>
      <c r="AF513" s="410"/>
      <c r="AG513" s="410"/>
      <c r="AH513" s="410"/>
      <c r="AI513" s="410"/>
      <c r="AJ513" s="410"/>
      <c r="AK513" s="410"/>
      <c r="AL513" s="410"/>
      <c r="AM513" s="417"/>
      <c r="AN513" s="470"/>
      <c r="AO513" s="412"/>
      <c r="AP513" s="412"/>
      <c r="AQ513" s="412"/>
      <c r="AR513" s="412"/>
      <c r="AS513" s="412"/>
      <c r="AT513" s="412"/>
      <c r="AU513" s="412"/>
      <c r="AV513" s="471"/>
      <c r="AW513" s="462"/>
      <c r="AX513" s="410"/>
      <c r="AY513" s="417"/>
      <c r="AZ513" s="461">
        <v>1.8309212909242789E-9</v>
      </c>
      <c r="BA513" s="426">
        <v>1.8309212909242789E-9</v>
      </c>
      <c r="BB513" s="426">
        <v>1.8309212909242789E-9</v>
      </c>
      <c r="BC513" s="426">
        <v>1.8309212909242789E-9</v>
      </c>
      <c r="BD513" s="410"/>
      <c r="BE513" s="417"/>
    </row>
    <row r="514" spans="1:57" x14ac:dyDescent="0.25">
      <c r="A514" s="161" t="s">
        <v>404</v>
      </c>
      <c r="B514" s="166"/>
      <c r="C514" s="166"/>
      <c r="D514" s="166"/>
      <c r="E514" s="166"/>
      <c r="F514" s="166"/>
      <c r="G514" s="166"/>
      <c r="H514" s="166"/>
      <c r="I514" s="166"/>
      <c r="J514" s="166"/>
      <c r="K514" s="166"/>
      <c r="L514" s="166"/>
      <c r="M514" s="166"/>
      <c r="N514" s="168">
        <f>N449/1000000/'Conversions_(X)'!$C$8*'Conversions_(X)'!$C$9/'Conversions_(X)'!$C$12</f>
        <v>9.0345050101061276E-9</v>
      </c>
      <c r="O514" s="166"/>
      <c r="P514" s="166"/>
      <c r="Q514" s="166"/>
      <c r="R514" s="166"/>
      <c r="S514" s="166"/>
      <c r="T514" s="166"/>
      <c r="U514" s="166"/>
      <c r="V514" s="166"/>
      <c r="W514" s="166"/>
      <c r="X514" s="169">
        <f>X449/1000000/'Conversions_(X)'!$C$8*'Conversions_(X)'!$C$9/'Conversions_(X)'!$C$12</f>
        <v>9.0345050101061276E-9</v>
      </c>
      <c r="Y514" s="166"/>
      <c r="Z514" s="166"/>
      <c r="AA514" s="174"/>
      <c r="AB514" s="166"/>
      <c r="AC514" s="166"/>
      <c r="AD514" s="408"/>
      <c r="AE514" s="462"/>
      <c r="AF514" s="410"/>
      <c r="AG514" s="410"/>
      <c r="AH514" s="410"/>
      <c r="AI514" s="410"/>
      <c r="AJ514" s="410"/>
      <c r="AK514" s="410"/>
      <c r="AL514" s="410"/>
      <c r="AM514" s="417"/>
      <c r="AN514" s="470"/>
      <c r="AO514" s="412"/>
      <c r="AP514" s="412"/>
      <c r="AQ514" s="412"/>
      <c r="AR514" s="412"/>
      <c r="AS514" s="412"/>
      <c r="AT514" s="412"/>
      <c r="AU514" s="412"/>
      <c r="AV514" s="471"/>
      <c r="AW514" s="462"/>
      <c r="AX514" s="410"/>
      <c r="AY514" s="417"/>
      <c r="AZ514" s="461">
        <v>9.0345157544094102E-9</v>
      </c>
      <c r="BA514" s="426">
        <v>9.0345157544094102E-9</v>
      </c>
      <c r="BB514" s="426">
        <v>9.0345157544094102E-9</v>
      </c>
      <c r="BC514" s="426">
        <v>9.0345157544094102E-9</v>
      </c>
      <c r="BD514" s="410"/>
      <c r="BE514" s="417"/>
    </row>
    <row r="515" spans="1:57" x14ac:dyDescent="0.25">
      <c r="A515" s="161" t="s">
        <v>407</v>
      </c>
      <c r="B515" s="166"/>
      <c r="C515" s="166"/>
      <c r="D515" s="166"/>
      <c r="E515" s="166"/>
      <c r="F515" s="166"/>
      <c r="G515" s="166"/>
      <c r="H515" s="166"/>
      <c r="I515" s="166"/>
      <c r="J515" s="166"/>
      <c r="K515" s="166"/>
      <c r="L515" s="166"/>
      <c r="M515" s="166"/>
      <c r="N515" s="168">
        <f>N450/1000000/'Conversions_(X)'!$C$8*'Conversions_(X)'!$C$9/'Conversions_(X)'!$C$12</f>
        <v>2.863697907088854E-9</v>
      </c>
      <c r="O515" s="166"/>
      <c r="P515" s="166"/>
      <c r="Q515" s="166"/>
      <c r="R515" s="166"/>
      <c r="S515" s="166"/>
      <c r="T515" s="166"/>
      <c r="U515" s="166"/>
      <c r="V515" s="166"/>
      <c r="W515" s="166"/>
      <c r="X515" s="169">
        <f>X450/1000000/'Conversions_(X)'!$C$8*'Conversions_(X)'!$C$9/'Conversions_(X)'!$C$12</f>
        <v>2.863697907088854E-9</v>
      </c>
      <c r="Y515" s="166"/>
      <c r="Z515" s="166"/>
      <c r="AA515" s="174"/>
      <c r="AB515" s="166"/>
      <c r="AC515" s="166"/>
      <c r="AD515" s="408"/>
      <c r="AE515" s="462"/>
      <c r="AF515" s="410"/>
      <c r="AG515" s="410"/>
      <c r="AH515" s="410"/>
      <c r="AI515" s="410"/>
      <c r="AJ515" s="410"/>
      <c r="AK515" s="410"/>
      <c r="AL515" s="410"/>
      <c r="AM515" s="417"/>
      <c r="AN515" s="470"/>
      <c r="AO515" s="412"/>
      <c r="AP515" s="412"/>
      <c r="AQ515" s="412"/>
      <c r="AR515" s="412"/>
      <c r="AS515" s="412"/>
      <c r="AT515" s="412"/>
      <c r="AU515" s="412"/>
      <c r="AV515" s="471"/>
      <c r="AW515" s="462"/>
      <c r="AX515" s="410"/>
      <c r="AY515" s="417"/>
      <c r="AZ515" s="461">
        <v>2.8637013127473586E-9</v>
      </c>
      <c r="BA515" s="426">
        <v>2.8637013127473586E-9</v>
      </c>
      <c r="BB515" s="426">
        <v>2.8637013127473586E-9</v>
      </c>
      <c r="BC515" s="426">
        <v>2.8637013127473586E-9</v>
      </c>
      <c r="BD515" s="410"/>
      <c r="BE515" s="417"/>
    </row>
    <row r="516" spans="1:57" x14ac:dyDescent="0.25">
      <c r="A516" s="161" t="s">
        <v>313</v>
      </c>
      <c r="B516" s="166"/>
      <c r="C516" s="166"/>
      <c r="D516" s="166"/>
      <c r="E516" s="173">
        <f>E451/1000000/'Conversions_(X)'!$C$8*'Conversions_(X)'!$C$9/'Conversions_(X)'!C12</f>
        <v>5.727395814177708E-9</v>
      </c>
      <c r="F516" s="166"/>
      <c r="G516" s="166"/>
      <c r="H516" s="166"/>
      <c r="I516" s="166"/>
      <c r="J516" s="166"/>
      <c r="K516" s="166"/>
      <c r="L516" s="168">
        <f>L451/1000000/'Conversions_(X)'!$C$8*'Conversions_(X)'!$C$9/'Conversions_(X)'!$C$12</f>
        <v>5.727395814177708E-9</v>
      </c>
      <c r="M516" s="166"/>
      <c r="N516" s="166"/>
      <c r="O516" s="166"/>
      <c r="P516" s="166"/>
      <c r="Q516" s="168">
        <f>Q451/1000000/'Conversions_(X)'!C8*'Conversions_(X)'!C9/'Conversions_(X)'!C12</f>
        <v>5.727395814177708E-9</v>
      </c>
      <c r="R516" s="166"/>
      <c r="S516" s="166"/>
      <c r="T516" s="166"/>
      <c r="U516" s="166"/>
      <c r="V516" s="166"/>
      <c r="W516" s="166"/>
      <c r="X516" s="174"/>
      <c r="Y516" s="166"/>
      <c r="Z516" s="166"/>
      <c r="AA516" s="169">
        <f>AA451/1000000/'Conversions_(X)'!$C$8*'Conversions_(X)'!$C$9/'Conversions_(X)'!$C$12</f>
        <v>5.727395814177708E-9</v>
      </c>
      <c r="AB516" s="166"/>
      <c r="AC516" s="166"/>
      <c r="AD516" s="408"/>
      <c r="AE516" s="474">
        <f>(AE451/1000)*(1/[0]!kg_per_dies_gas)*(1/lb_per_kg)</f>
        <v>5.5426411104945564E-9</v>
      </c>
      <c r="AF516" s="359">
        <f>(AF451/1000)*(1/[0]!kg_per_dies_gas)*(1/lb_per_kg)</f>
        <v>5.5426411104945564E-9</v>
      </c>
      <c r="AG516" s="359">
        <f>(AG451/1000)*(1/[0]!kg_per_dies_gas)*(1/lb_per_kg)</f>
        <v>5.5426411104945564E-9</v>
      </c>
      <c r="AH516" s="359">
        <f>(AH451/1000)*(1/[0]!kg_per_dies_gas)*(1/lb_per_kg)</f>
        <v>5.5426411104945564E-9</v>
      </c>
      <c r="AI516" s="359">
        <f>(AI451/1000)*(1/[0]!kg_per_dies_gas)*(1/lb_per_kg)</f>
        <v>5.5426411104945564E-9</v>
      </c>
      <c r="AJ516" s="359">
        <f>(AJ451/1000)*(1/[0]!kg_per_dies_gas)*(1/lb_per_kg)</f>
        <v>5.5426411104945564E-9</v>
      </c>
      <c r="AK516" s="359">
        <f>(AK451/1000)*(1/[0]!kg_per_dies_gas)*(1/lb_per_kg)</f>
        <v>5.5426411104945564E-9</v>
      </c>
      <c r="AL516" s="359">
        <f>(AL451/1000)*(1/[0]!kg_per_dies_gas)*(1/lb_per_kg)</f>
        <v>5.5426411104945564E-9</v>
      </c>
      <c r="AM516" s="475">
        <f>(AM451/1000)*(1/[0]!kg_per_dies_gas)*(1/lb_per_kg)</f>
        <v>5.5426411104945564E-9</v>
      </c>
      <c r="AN516" s="472">
        <f>(AN451/1000)*(1/[0]!kg_per_dies_gas)*(1/lb_per_kg)</f>
        <v>5.5426411104945564E-9</v>
      </c>
      <c r="AO516" s="413">
        <f>(AO451/1000)*(1/[0]!kg_per_dies_gas)*(1/lb_per_kg)</f>
        <v>5.5426411104945564E-9</v>
      </c>
      <c r="AP516" s="413">
        <f>(AP451/1000)*(1/[0]!kg_per_dies_gas)*(1/lb_per_kg)</f>
        <v>5.5426411104945564E-9</v>
      </c>
      <c r="AQ516" s="413">
        <f>(AQ451/1000)*(1/[0]!kg_per_dies_gas)*(1/lb_per_kg)</f>
        <v>5.5426411104945564E-9</v>
      </c>
      <c r="AR516" s="413">
        <f>(AR451/1000)*(1/[0]!kg_per_dies_gas)*(1/lb_per_kg)</f>
        <v>5.5426411104945564E-9</v>
      </c>
      <c r="AS516" s="413">
        <f>(AS451/1000)*(1/[0]!kg_per_dies_gas)*(1/lb_per_kg)</f>
        <v>5.5426411104945564E-9</v>
      </c>
      <c r="AT516" s="413">
        <f>(AT451/1000)*(1/[0]!kg_per_dies_gas)*(1/lb_per_kg)</f>
        <v>5.5426411104945564E-9</v>
      </c>
      <c r="AU516" s="413">
        <f>(AU451/1000)*(1/[0]!kg_per_dies_gas)*(1/lb_per_kg)</f>
        <v>5.5426411104945564E-9</v>
      </c>
      <c r="AV516" s="473">
        <f>(AV451/1000)*(1/[0]!kg_per_dies_gas)*(1/lb_per_kg)</f>
        <v>5.5426411104945564E-9</v>
      </c>
      <c r="AW516" s="466">
        <f>(AW451/1000)*(1/[0]!kg_per_dies_gas)*(1/lb_per_kg)</f>
        <v>5.5426411104945564E-9</v>
      </c>
      <c r="AX516" s="414">
        <f>(AX451/1000)*(1/[0]!kg_per_dies_gas)*(1/lb_per_kg)</f>
        <v>5.5426411104945564E-9</v>
      </c>
      <c r="AY516" s="467">
        <f>(AY451/1000)*(1/[0]!kg_per_dies_gas)*(1/lb_per_kg)</f>
        <v>5.5426411104945564E-9</v>
      </c>
      <c r="AZ516" s="462"/>
      <c r="BA516" s="410"/>
      <c r="BB516" s="410"/>
      <c r="BC516" s="410"/>
      <c r="BD516" s="410"/>
      <c r="BE516" s="417"/>
    </row>
    <row r="517" spans="1:57" x14ac:dyDescent="0.25">
      <c r="A517" s="161" t="s">
        <v>319</v>
      </c>
      <c r="B517" s="166"/>
      <c r="C517" s="166"/>
      <c r="D517" s="166"/>
      <c r="E517" s="173">
        <f>E452/1000000/'Conversions_(X)'!$C$8*'Conversions_(X)'!$C$9/'Conversions_(X)'!C12</f>
        <v>8.8682257767912889E-8</v>
      </c>
      <c r="F517" s="166"/>
      <c r="G517" s="166"/>
      <c r="H517" s="166"/>
      <c r="I517" s="166"/>
      <c r="J517" s="166"/>
      <c r="K517" s="166"/>
      <c r="L517" s="168">
        <f>L452/1000000/'Conversions_(X)'!$C$8*'Conversions_(X)'!$C$9/'Conversions_(X)'!$C$12</f>
        <v>8.8682257767912889E-8</v>
      </c>
      <c r="M517" s="166"/>
      <c r="N517" s="166"/>
      <c r="O517" s="166"/>
      <c r="P517" s="166"/>
      <c r="Q517" s="166"/>
      <c r="R517" s="166"/>
      <c r="S517" s="168">
        <f>S452/1000000/'Conversions_(X)'!$C$8*'Conversions_(X)'!$C$9/'Conversions_(X)'!$C$12</f>
        <v>8.8682257767912889E-8</v>
      </c>
      <c r="T517" s="166"/>
      <c r="U517" s="166"/>
      <c r="V517" s="166"/>
      <c r="W517" s="166"/>
      <c r="X517" s="174"/>
      <c r="Y517" s="166"/>
      <c r="Z517" s="166"/>
      <c r="AA517" s="169">
        <f>AA452/1000000/'Conversions_(X)'!$C$8*'Conversions_(X)'!$C$9/'Conversions_(X)'!$C$12</f>
        <v>8.8682257767912889E-8</v>
      </c>
      <c r="AB517" s="166"/>
      <c r="AC517" s="166"/>
      <c r="AD517" s="408"/>
      <c r="AE517" s="474">
        <f>(AE452/1000)*(1/[0]!kg_per_dies_gas)*(1/lb_per_kg)</f>
        <v>5.5426411104945564E-9</v>
      </c>
      <c r="AF517" s="359">
        <f>(AF452/1000)*(1/[0]!kg_per_dies_gas)*(1/lb_per_kg)</f>
        <v>5.5426411104945564E-9</v>
      </c>
      <c r="AG517" s="359">
        <f>(AG452/1000)*(1/[0]!kg_per_dies_gas)*(1/lb_per_kg)</f>
        <v>5.5426411104945564E-9</v>
      </c>
      <c r="AH517" s="359">
        <f>(AH452/1000)*(1/[0]!kg_per_dies_gas)*(1/lb_per_kg)</f>
        <v>5.5426411104945564E-9</v>
      </c>
      <c r="AI517" s="359">
        <f>(AI452/1000)*(1/[0]!kg_per_dies_gas)*(1/lb_per_kg)</f>
        <v>5.5426411104945564E-9</v>
      </c>
      <c r="AJ517" s="359">
        <f>(AJ452/1000)*(1/[0]!kg_per_dies_gas)*(1/lb_per_kg)</f>
        <v>5.5426411104945564E-9</v>
      </c>
      <c r="AK517" s="359">
        <f>(AK452/1000)*(1/[0]!kg_per_dies_gas)*(1/lb_per_kg)</f>
        <v>5.5426411104945564E-9</v>
      </c>
      <c r="AL517" s="359">
        <f>(AL452/1000)*(1/[0]!kg_per_dies_gas)*(1/lb_per_kg)</f>
        <v>5.5426411104945564E-9</v>
      </c>
      <c r="AM517" s="475">
        <f>(AM452/1000)*(1/[0]!kg_per_dies_gas)*(1/lb_per_kg)</f>
        <v>5.5426411104945564E-9</v>
      </c>
      <c r="AN517" s="472">
        <f>(AN452/1000)*(1/[0]!kg_per_dies_gas)*(1/lb_per_kg)</f>
        <v>5.5426411104945564E-9</v>
      </c>
      <c r="AO517" s="413">
        <f>(AO452/1000)*(1/[0]!kg_per_dies_gas)*(1/lb_per_kg)</f>
        <v>5.5426411104945564E-9</v>
      </c>
      <c r="AP517" s="413">
        <f>(AP452/1000)*(1/[0]!kg_per_dies_gas)*(1/lb_per_kg)</f>
        <v>5.5426411104945564E-9</v>
      </c>
      <c r="AQ517" s="413">
        <f>(AQ452/1000)*(1/[0]!kg_per_dies_gas)*(1/lb_per_kg)</f>
        <v>5.5426411104945564E-9</v>
      </c>
      <c r="AR517" s="413">
        <f>(AR452/1000)*(1/[0]!kg_per_dies_gas)*(1/lb_per_kg)</f>
        <v>5.5426411104945564E-9</v>
      </c>
      <c r="AS517" s="413">
        <f>(AS452/1000)*(1/[0]!kg_per_dies_gas)*(1/lb_per_kg)</f>
        <v>5.5426411104945564E-9</v>
      </c>
      <c r="AT517" s="413">
        <f>(AT452/1000)*(1/[0]!kg_per_dies_gas)*(1/lb_per_kg)</f>
        <v>5.5426411104945564E-9</v>
      </c>
      <c r="AU517" s="413">
        <f>(AU452/1000)*(1/[0]!kg_per_dies_gas)*(1/lb_per_kg)</f>
        <v>5.5426411104945564E-9</v>
      </c>
      <c r="AV517" s="473">
        <f>(AV452/1000)*(1/[0]!kg_per_dies_gas)*(1/lb_per_kg)</f>
        <v>5.5426411104945564E-9</v>
      </c>
      <c r="AW517" s="466">
        <f>(AW452/1000)*(1/[0]!kg_per_dies_gas)*(1/lb_per_kg)</f>
        <v>5.5426411104945564E-9</v>
      </c>
      <c r="AX517" s="414">
        <f>(AX452/1000)*(1/[0]!kg_per_dies_gas)*(1/lb_per_kg)</f>
        <v>5.5426411104945564E-9</v>
      </c>
      <c r="AY517" s="467">
        <f>(AY452/1000)*(1/[0]!kg_per_dies_gas)*(1/lb_per_kg)</f>
        <v>5.5426411104945564E-9</v>
      </c>
      <c r="AZ517" s="462"/>
      <c r="BA517" s="410"/>
      <c r="BB517" s="410"/>
      <c r="BC517" s="410"/>
      <c r="BD517" s="410"/>
      <c r="BE517" s="417"/>
    </row>
    <row r="518" spans="1:57" x14ac:dyDescent="0.25">
      <c r="A518" s="161" t="s">
        <v>326</v>
      </c>
      <c r="B518" s="166"/>
      <c r="C518" s="166"/>
      <c r="D518" s="166"/>
      <c r="E518" s="173">
        <f>E453/1000000/'Conversions_(X)'!$C$8*'Conversions_(X)'!$C$9/'Conversions_(X)'!C12</f>
        <v>2.0323017405146704E-7</v>
      </c>
      <c r="F518" s="166"/>
      <c r="G518" s="166"/>
      <c r="H518" s="166"/>
      <c r="I518" s="166"/>
      <c r="J518" s="166"/>
      <c r="K518" s="166"/>
      <c r="L518" s="168">
        <f>L453/1000000/'Conversions_(X)'!$C$8*'Conversions_(X)'!$C$9/'Conversions_(X)'!$C$12</f>
        <v>2.0323017405146704E-7</v>
      </c>
      <c r="M518" s="166"/>
      <c r="N518" s="166"/>
      <c r="O518" s="166"/>
      <c r="P518" s="166"/>
      <c r="Q518" s="166"/>
      <c r="R518" s="166"/>
      <c r="S518" s="168">
        <f>S453/1000000/'Conversions_(X)'!$C$8*'Conversions_(X)'!$C$9/'Conversions_(X)'!$C$12</f>
        <v>2.0323017405146704E-7</v>
      </c>
      <c r="T518" s="166"/>
      <c r="U518" s="166"/>
      <c r="V518" s="166"/>
      <c r="W518" s="166"/>
      <c r="X518" s="174"/>
      <c r="Y518" s="166"/>
      <c r="Z518" s="166"/>
      <c r="AA518" s="169">
        <f>AA453/1000000/'Conversions_(X)'!$C$8*'Conversions_(X)'!$C$9/'Conversions_(X)'!$C$12</f>
        <v>2.0323017405146704E-7</v>
      </c>
      <c r="AB518" s="166"/>
      <c r="AC518" s="166"/>
      <c r="AD518" s="408"/>
      <c r="AE518" s="474">
        <f>(AE453/1000)*(1/[0]!kg_per_dies_gas)*(1/lb_per_kg)</f>
        <v>5.5426411104945564E-9</v>
      </c>
      <c r="AF518" s="359">
        <f>(AF453/1000)*(1/[0]!kg_per_dies_gas)*(1/lb_per_kg)</f>
        <v>5.5426411104945564E-9</v>
      </c>
      <c r="AG518" s="359">
        <f>(AG453/1000)*(1/[0]!kg_per_dies_gas)*(1/lb_per_kg)</f>
        <v>5.5426411104945564E-9</v>
      </c>
      <c r="AH518" s="359">
        <f>(AH453/1000)*(1/[0]!kg_per_dies_gas)*(1/lb_per_kg)</f>
        <v>5.5426411104945564E-9</v>
      </c>
      <c r="AI518" s="359">
        <f>(AI453/1000)*(1/[0]!kg_per_dies_gas)*(1/lb_per_kg)</f>
        <v>5.5426411104945564E-9</v>
      </c>
      <c r="AJ518" s="359">
        <f>(AJ453/1000)*(1/[0]!kg_per_dies_gas)*(1/lb_per_kg)</f>
        <v>5.5426411104945564E-9</v>
      </c>
      <c r="AK518" s="359">
        <f>(AK453/1000)*(1/[0]!kg_per_dies_gas)*(1/lb_per_kg)</f>
        <v>5.5426411104945564E-9</v>
      </c>
      <c r="AL518" s="359">
        <f>(AL453/1000)*(1/[0]!kg_per_dies_gas)*(1/lb_per_kg)</f>
        <v>5.5426411104945564E-9</v>
      </c>
      <c r="AM518" s="475">
        <f>(AM453/1000)*(1/[0]!kg_per_dies_gas)*(1/lb_per_kg)</f>
        <v>5.5426411104945564E-9</v>
      </c>
      <c r="AN518" s="472">
        <f>(AN453/1000)*(1/[0]!kg_per_dies_gas)*(1/lb_per_kg)</f>
        <v>5.5426411104945564E-9</v>
      </c>
      <c r="AO518" s="413">
        <f>(AO453/1000)*(1/[0]!kg_per_dies_gas)*(1/lb_per_kg)</f>
        <v>5.5426411104945564E-9</v>
      </c>
      <c r="AP518" s="413">
        <f>(AP453/1000)*(1/[0]!kg_per_dies_gas)*(1/lb_per_kg)</f>
        <v>5.5426411104945564E-9</v>
      </c>
      <c r="AQ518" s="413">
        <f>(AQ453/1000)*(1/[0]!kg_per_dies_gas)*(1/lb_per_kg)</f>
        <v>5.5426411104945564E-9</v>
      </c>
      <c r="AR518" s="413">
        <f>(AR453/1000)*(1/[0]!kg_per_dies_gas)*(1/lb_per_kg)</f>
        <v>5.5426411104945564E-9</v>
      </c>
      <c r="AS518" s="413">
        <f>(AS453/1000)*(1/[0]!kg_per_dies_gas)*(1/lb_per_kg)</f>
        <v>5.5426411104945564E-9</v>
      </c>
      <c r="AT518" s="413">
        <f>(AT453/1000)*(1/[0]!kg_per_dies_gas)*(1/lb_per_kg)</f>
        <v>5.5426411104945564E-9</v>
      </c>
      <c r="AU518" s="413">
        <f>(AU453/1000)*(1/[0]!kg_per_dies_gas)*(1/lb_per_kg)</f>
        <v>5.5426411104945564E-9</v>
      </c>
      <c r="AV518" s="473">
        <f>(AV453/1000)*(1/[0]!kg_per_dies_gas)*(1/lb_per_kg)</f>
        <v>5.5426411104945564E-9</v>
      </c>
      <c r="AW518" s="466">
        <f>(AW453/1000)*(1/[0]!kg_per_dies_gas)*(1/lb_per_kg)</f>
        <v>5.5426411104945564E-9</v>
      </c>
      <c r="AX518" s="414">
        <f>(AX453/1000)*(1/[0]!kg_per_dies_gas)*(1/lb_per_kg)</f>
        <v>5.5426411104945564E-9</v>
      </c>
      <c r="AY518" s="467">
        <f>(AY453/1000)*(1/[0]!kg_per_dies_gas)*(1/lb_per_kg)</f>
        <v>5.5426411104945564E-9</v>
      </c>
      <c r="AZ518" s="462"/>
      <c r="BA518" s="410"/>
      <c r="BB518" s="410"/>
      <c r="BC518" s="410"/>
      <c r="BD518" s="410"/>
      <c r="BE518" s="417"/>
    </row>
    <row r="519" spans="1:57" x14ac:dyDescent="0.25">
      <c r="A519" s="161" t="s">
        <v>273</v>
      </c>
      <c r="B519" s="173">
        <f>B454/1000/'Conversions_(X)'!$C$8/'Conversions_(X)'!$C$12</f>
        <v>1.705428033998325E-9</v>
      </c>
      <c r="C519" s="166"/>
      <c r="D519" s="166"/>
      <c r="E519" s="174"/>
      <c r="F519" s="166"/>
      <c r="G519" s="166"/>
      <c r="H519" s="166"/>
      <c r="I519" s="166"/>
      <c r="J519" s="166"/>
      <c r="K519" s="166"/>
      <c r="L519" s="168">
        <f>L454/'Conversions_(X)'!C4*'Conversions_(X)'!C15/'Conversions_(X)'!C12</f>
        <v>2.1348730061292297E-10</v>
      </c>
      <c r="M519" s="166"/>
      <c r="N519" s="168">
        <f>N454/1000000/'Conversions_(X)'!C8*'Conversions_(X)'!C9/'Conversions_(X)'!C12</f>
        <v>6.521841040015261E-9</v>
      </c>
      <c r="O519" s="166"/>
      <c r="P519" s="166"/>
      <c r="Q519" s="166"/>
      <c r="R519" s="166"/>
      <c r="S519" s="168">
        <f>S454/1000000/'Conversions_(X)'!$C$8*'Conversions_(X)'!$C$9/'Conversions_(X)'!$C$12</f>
        <v>8.2215843139002579E-9</v>
      </c>
      <c r="T519" s="166"/>
      <c r="U519" s="166"/>
      <c r="V519" s="166"/>
      <c r="W519" s="166"/>
      <c r="X519" s="169">
        <f>X454/1000000/'Conversions_(X)'!$C$8*'Conversions_(X)'!$C$9/'Conversions_(X)'!$C$12</f>
        <v>6.521841040015261E-9</v>
      </c>
      <c r="Y519" s="166"/>
      <c r="Z519" s="166"/>
      <c r="AA519" s="174"/>
      <c r="AB519" s="166"/>
      <c r="AC519" s="166"/>
      <c r="AD519" s="408"/>
      <c r="AE519" s="462"/>
      <c r="AF519" s="410"/>
      <c r="AG519" s="410"/>
      <c r="AH519" s="410"/>
      <c r="AI519" s="410"/>
      <c r="AJ519" s="410"/>
      <c r="AK519" s="410"/>
      <c r="AL519" s="410"/>
      <c r="AM519" s="417"/>
      <c r="AN519" s="470"/>
      <c r="AO519" s="412"/>
      <c r="AP519" s="412"/>
      <c r="AQ519" s="412"/>
      <c r="AR519" s="412"/>
      <c r="AS519" s="412"/>
      <c r="AT519" s="412"/>
      <c r="AU519" s="412"/>
      <c r="AV519" s="471"/>
      <c r="AW519" s="462"/>
      <c r="AX519" s="410"/>
      <c r="AY519" s="417"/>
      <c r="AZ519" s="461">
        <v>6.5218487961278553E-9</v>
      </c>
      <c r="BA519" s="426">
        <v>6.5218487961278553E-9</v>
      </c>
      <c r="BB519" s="426">
        <v>6.5218487961278553E-9</v>
      </c>
      <c r="BC519" s="426">
        <v>6.5218487961278553E-9</v>
      </c>
      <c r="BD519" s="426">
        <v>1.7054300621820495E-9</v>
      </c>
      <c r="BE519" s="463">
        <v>1.7054300621820495E-9</v>
      </c>
    </row>
    <row r="520" spans="1:57" x14ac:dyDescent="0.25">
      <c r="A520" s="161" t="s">
        <v>1206</v>
      </c>
      <c r="B520" s="173"/>
      <c r="C520" s="166"/>
      <c r="D520" s="166"/>
      <c r="E520" s="174"/>
      <c r="F520" s="166"/>
      <c r="G520" s="166"/>
      <c r="H520" s="166"/>
      <c r="I520" s="166"/>
      <c r="J520" s="166"/>
      <c r="K520" s="166"/>
      <c r="L520" s="168"/>
      <c r="M520" s="166"/>
      <c r="N520" s="168"/>
      <c r="O520" s="166"/>
      <c r="P520" s="166"/>
      <c r="Q520" s="166"/>
      <c r="R520" s="166"/>
      <c r="S520" s="168"/>
      <c r="T520" s="166"/>
      <c r="U520" s="166"/>
      <c r="V520" s="166"/>
      <c r="W520" s="166"/>
      <c r="X520" s="169"/>
      <c r="Y520" s="166"/>
      <c r="Z520" s="166"/>
      <c r="AA520" s="174"/>
      <c r="AB520" s="166"/>
      <c r="AC520" s="166"/>
      <c r="AD520" s="182"/>
      <c r="AE520" s="474">
        <f>(AE455/1000)*(1/[0]!kg_per_dies_gas)*(1/lb_per_kg)</f>
        <v>5.5426411104945564E-9</v>
      </c>
      <c r="AF520" s="359">
        <f>(AF455/1000)*(1/[0]!kg_per_dies_gas)*(1/lb_per_kg)</f>
        <v>1.1085282220989113E-8</v>
      </c>
      <c r="AG520" s="359">
        <f>(AG455/1000)*(1/[0]!kg_per_dies_gas)*(1/lb_per_kg)</f>
        <v>1.1085282220989113E-8</v>
      </c>
      <c r="AH520" s="359">
        <f>(AH455/1000)*(1/[0]!kg_per_dies_gas)*(1/lb_per_kg)</f>
        <v>1.1085282220989113E-8</v>
      </c>
      <c r="AI520" s="359">
        <f>(AI455/1000)*(1/[0]!kg_per_dies_gas)*(1/lb_per_kg)</f>
        <v>1.1085282220989113E-8</v>
      </c>
      <c r="AJ520" s="359">
        <f>(AJ455/1000)*(1/[0]!kg_per_dies_gas)*(1/lb_per_kg)</f>
        <v>1.1085282220989113E-8</v>
      </c>
      <c r="AK520" s="359">
        <f>(AK455/1000)*(1/[0]!kg_per_dies_gas)*(1/lb_per_kg)</f>
        <v>1.1085282220989113E-8</v>
      </c>
      <c r="AL520" s="359">
        <f>(AL455/1000)*(1/[0]!kg_per_dies_gas)*(1/lb_per_kg)</f>
        <v>1.1085282220989113E-8</v>
      </c>
      <c r="AM520" s="475">
        <f>(AM455/1000)*(1/[0]!kg_per_dies_gas)*(1/lb_per_kg)</f>
        <v>1.1085282220989113E-8</v>
      </c>
      <c r="AN520" s="472">
        <f>(AN455/1000)*(1/[0]!kg_per_dies_gas)*(1/lb_per_kg)</f>
        <v>1.1085282220989113E-8</v>
      </c>
      <c r="AO520" s="413">
        <f>(AO455/1000)*(1/[0]!kg_per_dies_gas)*(1/lb_per_kg)</f>
        <v>1.1085282220989113E-8</v>
      </c>
      <c r="AP520" s="413">
        <f>(AP455/1000)*(1/[0]!kg_per_dies_gas)*(1/lb_per_kg)</f>
        <v>1.1085282220989113E-8</v>
      </c>
      <c r="AQ520" s="413">
        <f>(AQ455/1000)*(1/[0]!kg_per_dies_gas)*(1/lb_per_kg)</f>
        <v>1.1085282220989113E-8</v>
      </c>
      <c r="AR520" s="413">
        <f>(AR455/1000)*(1/[0]!kg_per_dies_gas)*(1/lb_per_kg)</f>
        <v>1.1085282220989113E-8</v>
      </c>
      <c r="AS520" s="413">
        <f>(AS455/1000)*(1/[0]!kg_per_dies_gas)*(1/lb_per_kg)</f>
        <v>1.1085282220989113E-8</v>
      </c>
      <c r="AT520" s="413">
        <f>(AT455/1000)*(1/[0]!kg_per_dies_gas)*(1/lb_per_kg)</f>
        <v>1.1085282220989113E-8</v>
      </c>
      <c r="AU520" s="413">
        <f>(AU455/1000)*(1/[0]!kg_per_dies_gas)*(1/lb_per_kg)</f>
        <v>1.1085282220989113E-8</v>
      </c>
      <c r="AV520" s="473">
        <f>(AV455/1000)*(1/[0]!kg_per_dies_gas)*(1/lb_per_kg)</f>
        <v>1.1085282220989113E-8</v>
      </c>
      <c r="AW520" s="466">
        <f>(AW455/1000)*(1/[0]!kg_per_dies_gas)*(1/lb_per_kg)</f>
        <v>1.1085282220989113E-8</v>
      </c>
      <c r="AX520" s="414">
        <f>(AX455/1000)*(1/[0]!kg_per_dies_gas)*(1/lb_per_kg)</f>
        <v>1.1085282220989113E-8</v>
      </c>
      <c r="AY520" s="467">
        <f>(AY455/1000)*(1/[0]!kg_per_dies_gas)*(1/lb_per_kg)</f>
        <v>1.1085282220989113E-8</v>
      </c>
      <c r="AZ520" s="462"/>
      <c r="BA520" s="410"/>
      <c r="BB520" s="410"/>
      <c r="BC520" s="410"/>
      <c r="BD520" s="410"/>
      <c r="BE520" s="417"/>
    </row>
    <row r="521" spans="1:57" x14ac:dyDescent="0.25">
      <c r="A521" s="172" t="s">
        <v>593</v>
      </c>
      <c r="B521" s="173">
        <f>B456/1000/'Conversions_(X)'!$C$8/'Conversions_(X)'!$C$12</f>
        <v>1.8475470368315188E-2</v>
      </c>
      <c r="C521" s="166"/>
      <c r="D521" s="166"/>
      <c r="E521" s="173">
        <f>E456/1000000/'Conversions_(X)'!$C$8*'Conversions_(X)'!$C$9/'Conversions_(X)'!C12</f>
        <v>6.096905221544012E-5</v>
      </c>
      <c r="F521" s="166"/>
      <c r="G521" s="166"/>
      <c r="H521" s="174"/>
      <c r="I521" s="173">
        <f>I456/1000000/'Conversions_(X)'!C8*'Conversions_(X)'!C9/'Conversions_(X)'!C12</f>
        <v>1.4041357479919541E-3</v>
      </c>
      <c r="J521" s="166"/>
      <c r="K521" s="166"/>
      <c r="L521" s="168">
        <f>L456/1000000/'Conversions_(X)'!$C$8*'Conversions_(X)'!$C$9/'Conversions_(X)'!$C$12</f>
        <v>6.096905221544012E-5</v>
      </c>
      <c r="M521" s="168">
        <f>M456/1000000/'Conversions_(X)'!C8*'Conversions_(X)'!C9/'Conversions_(X)'!C12</f>
        <v>1.4041357479919541E-3</v>
      </c>
      <c r="N521" s="168">
        <f>N456/1000/'Conversions_(X)'!$C$8/'Conversions_(X)'!$C$12</f>
        <v>1.8475470368315188E-2</v>
      </c>
      <c r="O521" s="166"/>
      <c r="P521" s="166"/>
      <c r="Q521" s="166"/>
      <c r="R521" s="166"/>
      <c r="S521" s="168">
        <f>S456/1000000/'Conversions_(X)'!$C$8*'Conversions_(X)'!$C$9/'Conversions_(X)'!$C$12</f>
        <v>6.096905221544012E-5</v>
      </c>
      <c r="T521" s="168">
        <f>T456/1000000/'Conversions_(X)'!C8*'Conversions_(X)'!C9/'Conversions_(X)'!C12</f>
        <v>1.4041357479919541E-3</v>
      </c>
      <c r="U521" s="168">
        <f>U456/1000/'Conversions_(X)'!C8/'Conversions_(X)'!C12</f>
        <v>1.8475470368315188E-2</v>
      </c>
      <c r="V521" s="166"/>
      <c r="W521" s="166"/>
      <c r="X521" s="169">
        <f>X456/1000/'Conversions_(X)'!$C$8/'Conversions_(X)'!$C$12</f>
        <v>1.8475470368315188E-2</v>
      </c>
      <c r="Y521" s="166"/>
      <c r="Z521" s="166"/>
      <c r="AA521" s="169">
        <f>AA456/1000000/'Conversions_(X)'!$C$8*'Conversions_(X)'!$C$9/'Conversions_(X)'!$C$12</f>
        <v>6.096905221544012E-5</v>
      </c>
      <c r="AB521" s="166"/>
      <c r="AC521" s="166"/>
      <c r="AD521" s="175">
        <f>AD456/1000000/'Conversions_(X)'!$C$8*'Conversions_(X)'!$C$9/'Conversions_(X)'!$C$12</f>
        <v>1.4041357479919541E-3</v>
      </c>
      <c r="AE521" s="474">
        <f>(AE456/1000)*(1/[0]!kg_per_dies_gas)*(1/lb_per_kg)</f>
        <v>7.1059501416596881E-4</v>
      </c>
      <c r="AF521" s="359">
        <f>(AF456/1000)*(1/[0]!kg_per_dies_gas)*(1/lb_per_kg)</f>
        <v>7.1059501416596881E-4</v>
      </c>
      <c r="AG521" s="359">
        <f>(AG456/1000)*(1/[0]!kg_per_dies_gas)*(1/lb_per_kg)</f>
        <v>7.1059501416596881E-4</v>
      </c>
      <c r="AH521" s="359">
        <f>(AH456/1000)*(1/[0]!kg_per_dies_gas)*(1/lb_per_kg)</f>
        <v>7.1059501416596881E-4</v>
      </c>
      <c r="AI521" s="359">
        <f>(AI456/1000)*(1/[0]!kg_per_dies_gas)*(1/lb_per_kg)</f>
        <v>7.1059501416596881E-4</v>
      </c>
      <c r="AJ521" s="359">
        <f>(AJ456/1000)*(1/[0]!kg_per_dies_gas)*(1/lb_per_kg)</f>
        <v>7.1059501416596881E-4</v>
      </c>
      <c r="AK521" s="359">
        <f>(AK456/1000)*(1/[0]!kg_per_dies_gas)*(1/lb_per_kg)</f>
        <v>7.1059501416596881E-4</v>
      </c>
      <c r="AL521" s="359">
        <f>(AL456/1000)*(1/[0]!kg_per_dies_gas)*(1/lb_per_kg)</f>
        <v>7.1059501416596881E-4</v>
      </c>
      <c r="AM521" s="475">
        <f>(AM456/1000)*(1/[0]!kg_per_dies_gas)*(1/lb_per_kg)</f>
        <v>7.1059501416596881E-4</v>
      </c>
      <c r="AN521" s="472">
        <f>(AN456/1000)*(1/[0]!kg_per_dies_gas)*(1/lb_per_kg)</f>
        <v>7.1059501416596881E-4</v>
      </c>
      <c r="AO521" s="413">
        <f>(AO456/1000)*(1/[0]!kg_per_dies_gas)*(1/lb_per_kg)</f>
        <v>7.1059501416596881E-4</v>
      </c>
      <c r="AP521" s="413">
        <f>(AP456/1000)*(1/[0]!kg_per_dies_gas)*(1/lb_per_kg)</f>
        <v>7.1059501416596881E-4</v>
      </c>
      <c r="AQ521" s="413">
        <f>(AQ456/1000)*(1/[0]!kg_per_dies_gas)*(1/lb_per_kg)</f>
        <v>7.1059501416596881E-4</v>
      </c>
      <c r="AR521" s="413">
        <f>(AR456/1000)*(1/[0]!kg_per_dies_gas)*(1/lb_per_kg)</f>
        <v>7.1059501416596881E-4</v>
      </c>
      <c r="AS521" s="413">
        <f>(AS456/1000)*(1/[0]!kg_per_dies_gas)*(1/lb_per_kg)</f>
        <v>7.1059501416596881E-4</v>
      </c>
      <c r="AT521" s="413">
        <f>(AT456/1000)*(1/[0]!kg_per_dies_gas)*(1/lb_per_kg)</f>
        <v>7.1059501416596881E-4</v>
      </c>
      <c r="AU521" s="413">
        <f>(AU456/1000)*(1/[0]!kg_per_dies_gas)*(1/lb_per_kg)</f>
        <v>7.1059501416596881E-4</v>
      </c>
      <c r="AV521" s="473">
        <f>(AV456/1000)*(1/[0]!kg_per_dies_gas)*(1/lb_per_kg)</f>
        <v>7.1059501416596881E-4</v>
      </c>
      <c r="AW521" s="466">
        <f>(AW456/1000)*(1/[0]!kg_per_dies_gas)*(1/lb_per_kg)</f>
        <v>7.1059501416596881E-4</v>
      </c>
      <c r="AX521" s="414">
        <f>(AX456/1000)*(1/[0]!kg_per_dies_gas)*(1/lb_per_kg)</f>
        <v>7.1059501416596881E-4</v>
      </c>
      <c r="AY521" s="467">
        <f>(AY456/1000)*(1/[0]!kg_per_dies_gas)*(1/lb_per_kg)</f>
        <v>7.1059501416596881E-4</v>
      </c>
      <c r="AZ521" s="464">
        <f>(AZ456/'Marine Data_(X)'!$B$8)</f>
        <v>5.6410256410256415E-3</v>
      </c>
      <c r="BA521" s="416">
        <f>(BA456/'Marine Data_(X)'!$C$8)</f>
        <v>5.9459459459459468E-3</v>
      </c>
      <c r="BB521" s="464">
        <f>(BB456/'Marine Data_(X)'!$B$8)</f>
        <v>7.1794871794871786E-3</v>
      </c>
      <c r="BC521" s="416">
        <f>(BC456/'Marine Data_(X)'!$C$8)</f>
        <v>7.5675675675675675E-3</v>
      </c>
      <c r="BD521" s="416">
        <f>(BD456/'Marine Data_(X)'!$D$8)</f>
        <v>4.8458149779735688E-3</v>
      </c>
      <c r="BE521" s="418">
        <f>(BE456/'Marine Data_(X)'!$E$8)</f>
        <v>5.0691244239631341E-3</v>
      </c>
    </row>
    <row r="522" spans="1:57" ht="18" x14ac:dyDescent="0.35">
      <c r="A522" s="172" t="s">
        <v>594</v>
      </c>
      <c r="B522" s="166"/>
      <c r="C522" s="166"/>
      <c r="D522" s="166"/>
      <c r="E522" s="173">
        <f>E457/1000000/'Conversions_(X)'!$C$8*'Conversions_(X)'!$C$9/'Conversions_(X)'!C12</f>
        <v>2.9006488478254848</v>
      </c>
      <c r="F522" s="166"/>
      <c r="G522" s="166"/>
      <c r="H522" s="166"/>
      <c r="I522" s="166"/>
      <c r="J522" s="166"/>
      <c r="K522" s="166"/>
      <c r="L522" s="168">
        <f>L457/1000000/'Conversions_(X)'!$C$8*'Conversions_(X)'!$C$9/'Conversions_(X)'!$C$12</f>
        <v>2.9006488478254848</v>
      </c>
      <c r="M522" s="166"/>
      <c r="N522" s="168">
        <f>N457/1000/'Conversions_(X)'!$C$8/'Conversions_(X)'!$C$12</f>
        <v>3.2118894640301794</v>
      </c>
      <c r="O522" s="166"/>
      <c r="P522" s="166"/>
      <c r="Q522" s="166"/>
      <c r="R522" s="166"/>
      <c r="S522" s="168">
        <f>S457/1000000/'Conversions_(X)'!$C$8*'Conversions_(X)'!$C$9/'Conversions_(X)'!$C$12</f>
        <v>2.9006488478254848</v>
      </c>
      <c r="T522" s="166"/>
      <c r="U522" s="166"/>
      <c r="V522" s="166"/>
      <c r="W522" s="166"/>
      <c r="X522" s="169">
        <f>X457/1000/'Conversions_(X)'!$C$8/'Conversions_(X)'!$C$12</f>
        <v>3.2118894640301794</v>
      </c>
      <c r="Y522" s="166"/>
      <c r="Z522" s="166"/>
      <c r="AA522" s="169">
        <f>AA457/1000000/'Conversions_(X)'!$C$8*'Conversions_(X)'!$C$9/'Conversions_(X)'!$C$12</f>
        <v>2.9006488478254848</v>
      </c>
      <c r="AB522" s="166"/>
      <c r="AC522" s="166"/>
      <c r="AD522" s="408"/>
      <c r="AE522" s="474">
        <f>(AE457/1000)*(1/[0]!kg_per_dies_gas)*(1/lb_per_kg)</f>
        <v>3.1692537631802202</v>
      </c>
      <c r="AF522" s="359">
        <f>(AF457/1000)*(1/[0]!kg_per_dies_gas)*(1/lb_per_kg)</f>
        <v>3.1692537631802202</v>
      </c>
      <c r="AG522" s="359">
        <f>(AG457/1000)*(1/[0]!kg_per_dies_gas)*(1/lb_per_kg)</f>
        <v>3.1692537631802202</v>
      </c>
      <c r="AH522" s="359">
        <f>(AH457/1000)*(1/[0]!kg_per_dies_gas)*(1/lb_per_kg)</f>
        <v>3.1692537631802202</v>
      </c>
      <c r="AI522" s="359">
        <f>(AI457/1000)*(1/[0]!kg_per_dies_gas)*(1/lb_per_kg)</f>
        <v>3.1692537631802202</v>
      </c>
      <c r="AJ522" s="359">
        <f>(AJ457/1000)*(1/[0]!kg_per_dies_gas)*(1/lb_per_kg)</f>
        <v>3.1692537631802202</v>
      </c>
      <c r="AK522" s="359">
        <f>(AK457/1000)*(1/[0]!kg_per_dies_gas)*(1/lb_per_kg)</f>
        <v>3.1692537631802202</v>
      </c>
      <c r="AL522" s="359">
        <f>(AL457/1000)*(1/[0]!kg_per_dies_gas)*(1/lb_per_kg)</f>
        <v>3.1692537631802202</v>
      </c>
      <c r="AM522" s="475">
        <f>(AM457/1000)*(1/[0]!kg_per_dies_gas)*(1/lb_per_kg)</f>
        <v>3.1692537631802202</v>
      </c>
      <c r="AN522" s="472">
        <f>(AN457/1000)*(1/[0]!kg_per_dies_gas)*(1/lb_per_kg)</f>
        <v>3.1692537631802202</v>
      </c>
      <c r="AO522" s="413">
        <f>(AO457/1000)*(1/[0]!kg_per_dies_gas)*(1/lb_per_kg)</f>
        <v>3.1692537631802202</v>
      </c>
      <c r="AP522" s="413">
        <f>(AP457/1000)*(1/[0]!kg_per_dies_gas)*(1/lb_per_kg)</f>
        <v>3.1692537631802202</v>
      </c>
      <c r="AQ522" s="413">
        <f>(AQ457/1000)*(1/[0]!kg_per_dies_gas)*(1/lb_per_kg)</f>
        <v>3.1692537631802202</v>
      </c>
      <c r="AR522" s="413">
        <f>(AR457/1000)*(1/[0]!kg_per_dies_gas)*(1/lb_per_kg)</f>
        <v>3.1692537631802202</v>
      </c>
      <c r="AS522" s="413">
        <f>(AS457/1000)*(1/[0]!kg_per_dies_gas)*(1/lb_per_kg)</f>
        <v>3.1692537631802202</v>
      </c>
      <c r="AT522" s="413">
        <f>(AT457/1000)*(1/[0]!kg_per_dies_gas)*(1/lb_per_kg)</f>
        <v>3.1692537631802202</v>
      </c>
      <c r="AU522" s="413">
        <f>(AU457/1000)*(1/[0]!kg_per_dies_gas)*(1/lb_per_kg)</f>
        <v>3.1692537631802202</v>
      </c>
      <c r="AV522" s="473">
        <f>(AV457/1000)*(1/[0]!kg_per_dies_gas)*(1/lb_per_kg)</f>
        <v>3.1692537631802202</v>
      </c>
      <c r="AW522" s="466">
        <f>(AW457/1000)*(1/[0]!kg_per_dies_gas)*(1/lb_per_kg)</f>
        <v>3.1692537631802202</v>
      </c>
      <c r="AX522" s="414">
        <f>(AX457/1000)*(1/[0]!kg_per_dies_gas)*(1/lb_per_kg)</f>
        <v>3.1692537631802202</v>
      </c>
      <c r="AY522" s="467">
        <f>(AY457/1000)*(1/[0]!kg_per_dies_gas)*(1/lb_per_kg)</f>
        <v>3.1692537631802202</v>
      </c>
      <c r="AZ522" s="464">
        <f>(AZ457/'Marine Data_(X)'!$B$8)</f>
        <v>3.4358974358974357</v>
      </c>
      <c r="BA522" s="416">
        <f>(BA457/'Marine Data_(X)'!$C$8)</f>
        <v>3.4594594594594597</v>
      </c>
      <c r="BB522" s="464">
        <f>(BB457/'Marine Data_(X)'!$B$8)</f>
        <v>3.1794871794871793</v>
      </c>
      <c r="BC522" s="416">
        <f>(BC457/'Marine Data_(X)'!$C$8)</f>
        <v>3.1351351351351351</v>
      </c>
      <c r="BD522" s="416">
        <f>(BD457/'Marine Data_(X)'!$D$8)</f>
        <v>3.1695114327669396</v>
      </c>
      <c r="BE522" s="418">
        <f>(BE457/'Marine Data_(X)'!$E$8)</f>
        <v>3.157905200789993</v>
      </c>
    </row>
    <row r="523" spans="1:57" x14ac:dyDescent="0.25">
      <c r="A523" s="161" t="s">
        <v>412</v>
      </c>
      <c r="B523" s="165"/>
      <c r="C523" s="166"/>
      <c r="D523" s="166"/>
      <c r="E523" s="166"/>
      <c r="F523" s="166"/>
      <c r="G523" s="165"/>
      <c r="H523" s="166"/>
      <c r="I523" s="166"/>
      <c r="J523" s="166"/>
      <c r="K523" s="166"/>
      <c r="L523" s="166"/>
      <c r="M523" s="166"/>
      <c r="N523" s="186">
        <f>N458/1000000/'Conversions_(X)'!C8*'Conversions_(X)'!C9/'Conversions_(X)'!C12</f>
        <v>1.0771199224727754E-8</v>
      </c>
      <c r="O523" s="166"/>
      <c r="P523" s="166"/>
      <c r="Q523" s="166"/>
      <c r="R523" s="166"/>
      <c r="S523" s="174"/>
      <c r="T523" s="166"/>
      <c r="U523" s="166"/>
      <c r="V523" s="166"/>
      <c r="W523" s="166"/>
      <c r="X523" s="169">
        <f>X458/1000000/'Conversions_(X)'!$C$8*'Conversions_(X)'!$C$9/'Conversions_(X)'!$C$12</f>
        <v>1.0771199224727754E-8</v>
      </c>
      <c r="Y523" s="166"/>
      <c r="Z523" s="166"/>
      <c r="AA523" s="174"/>
      <c r="AB523" s="166"/>
      <c r="AC523" s="166"/>
      <c r="AD523" s="408"/>
      <c r="AE523" s="462"/>
      <c r="AF523" s="410"/>
      <c r="AG523" s="410"/>
      <c r="AH523" s="410"/>
      <c r="AI523" s="410"/>
      <c r="AJ523" s="410"/>
      <c r="AK523" s="410"/>
      <c r="AL523" s="410"/>
      <c r="AM523" s="417"/>
      <c r="AN523" s="470"/>
      <c r="AO523" s="412"/>
      <c r="AP523" s="412"/>
      <c r="AQ523" s="412"/>
      <c r="AR523" s="412"/>
      <c r="AS523" s="412"/>
      <c r="AT523" s="412"/>
      <c r="AU523" s="412"/>
      <c r="AV523" s="471"/>
      <c r="AW523" s="462"/>
      <c r="AX523" s="410"/>
      <c r="AY523" s="417"/>
      <c r="AZ523" s="461">
        <v>1.0771212034398129E-8</v>
      </c>
      <c r="BA523" s="426">
        <v>1.0771212034398129E-8</v>
      </c>
      <c r="BB523" s="426">
        <v>1.0771212034398129E-8</v>
      </c>
      <c r="BC523" s="426">
        <v>1.0771212034398129E-8</v>
      </c>
      <c r="BD523" s="410"/>
      <c r="BE523" s="417"/>
    </row>
    <row r="524" spans="1:57" x14ac:dyDescent="0.25">
      <c r="A524" s="161" t="s">
        <v>277</v>
      </c>
      <c r="B524" s="173">
        <f>B459/1000/'Conversions_(X)'!C8/'Conversions_(X)'!C12</f>
        <v>4.363053386979048E-7</v>
      </c>
      <c r="C524" s="166"/>
      <c r="D524" s="166"/>
      <c r="E524" s="166"/>
      <c r="F524" s="166"/>
      <c r="G524" s="165"/>
      <c r="H524" s="166"/>
      <c r="I524" s="166"/>
      <c r="J524" s="166"/>
      <c r="K524" s="166"/>
      <c r="L524" s="166"/>
      <c r="M524" s="166"/>
      <c r="N524" s="166"/>
      <c r="O524" s="166"/>
      <c r="P524" s="166"/>
      <c r="Q524" s="166"/>
      <c r="R524" s="166"/>
      <c r="S524" s="174"/>
      <c r="T524" s="166"/>
      <c r="U524" s="166"/>
      <c r="V524" s="166"/>
      <c r="W524" s="166"/>
      <c r="X524" s="174"/>
      <c r="Y524" s="166"/>
      <c r="Z524" s="166"/>
      <c r="AA524" s="174"/>
      <c r="AB524" s="166"/>
      <c r="AC524" s="166"/>
      <c r="AD524" s="408"/>
      <c r="AE524" s="462"/>
      <c r="AF524" s="410"/>
      <c r="AG524" s="410"/>
      <c r="AH524" s="410"/>
      <c r="AI524" s="410"/>
      <c r="AJ524" s="410"/>
      <c r="AK524" s="410"/>
      <c r="AL524" s="410"/>
      <c r="AM524" s="417"/>
      <c r="AN524" s="470"/>
      <c r="AO524" s="412"/>
      <c r="AP524" s="412"/>
      <c r="AQ524" s="412"/>
      <c r="AR524" s="412"/>
      <c r="AS524" s="412"/>
      <c r="AT524" s="412"/>
      <c r="AU524" s="412"/>
      <c r="AV524" s="471"/>
      <c r="AW524" s="462"/>
      <c r="AX524" s="410"/>
      <c r="AY524" s="417"/>
      <c r="AZ524" s="462"/>
      <c r="BA524" s="410"/>
      <c r="BB524" s="410"/>
      <c r="BC524" s="410"/>
      <c r="BD524" s="426">
        <v>4.363058575749077E-7</v>
      </c>
      <c r="BE524" s="463">
        <v>4.363058575749077E-7</v>
      </c>
    </row>
    <row r="525" spans="1:57" x14ac:dyDescent="0.25">
      <c r="A525" s="161" t="s">
        <v>280</v>
      </c>
      <c r="B525" s="173">
        <f>B460/1000/'Conversions_(X)'!C8/'Conversions_(X)'!C12</f>
        <v>1.8617589371148383E-8</v>
      </c>
      <c r="C525" s="166"/>
      <c r="D525" s="166"/>
      <c r="E525" s="166"/>
      <c r="F525" s="166"/>
      <c r="G525" s="166"/>
      <c r="H525" s="166"/>
      <c r="I525" s="166"/>
      <c r="J525" s="166"/>
      <c r="K525" s="166"/>
      <c r="L525" s="168">
        <f>L460/'Conversions_(X)'!C4*'Conversions_(X)'!C15/'Conversions_(X)'!C12</f>
        <v>1.1148781254230421E-9</v>
      </c>
      <c r="M525" s="166"/>
      <c r="N525" s="168">
        <f>N460/1000000/'Conversions_(X)'!$C$8*'Conversions_(X)'!$C$9/'Conversions_(X)'!$C$12</f>
        <v>1.4059832950287859E-7</v>
      </c>
      <c r="O525" s="166"/>
      <c r="P525" s="166"/>
      <c r="Q525" s="166"/>
      <c r="R525" s="166"/>
      <c r="S525" s="174"/>
      <c r="T525" s="166"/>
      <c r="U525" s="168">
        <f>U460/1000000/'Conversions_(X)'!$C$8*'Conversions_(X)'!$C$9/'Conversions_(X)'!$C$12</f>
        <v>2.3463847367760289E-7</v>
      </c>
      <c r="V525" s="166"/>
      <c r="W525" s="166"/>
      <c r="X525" s="169">
        <f>X460/1000000/'Conversions_(X)'!$C$8*'Conversions_(X)'!$C$9/'Conversions_(X)'!$C$12</f>
        <v>1.4059832950287859E-7</v>
      </c>
      <c r="Y525" s="166"/>
      <c r="Z525" s="166"/>
      <c r="AA525" s="174"/>
      <c r="AB525" s="166"/>
      <c r="AC525" s="166"/>
      <c r="AD525" s="408"/>
      <c r="AE525" s="462"/>
      <c r="AF525" s="410"/>
      <c r="AG525" s="410"/>
      <c r="AH525" s="410"/>
      <c r="AI525" s="410"/>
      <c r="AJ525" s="410"/>
      <c r="AK525" s="410"/>
      <c r="AL525" s="410"/>
      <c r="AM525" s="417"/>
      <c r="AN525" s="470"/>
      <c r="AO525" s="412"/>
      <c r="AP525" s="412"/>
      <c r="AQ525" s="412"/>
      <c r="AR525" s="412"/>
      <c r="AS525" s="412"/>
      <c r="AT525" s="412"/>
      <c r="AU525" s="412"/>
      <c r="AV525" s="471"/>
      <c r="AW525" s="462"/>
      <c r="AX525" s="410"/>
      <c r="AY525" s="417"/>
      <c r="AZ525" s="461">
        <v>1.4059849670972517E-7</v>
      </c>
      <c r="BA525" s="426">
        <v>1.4059849670972517E-7</v>
      </c>
      <c r="BB525" s="426">
        <v>1.4059849670972517E-7</v>
      </c>
      <c r="BC525" s="426">
        <v>1.4059849670972517E-7</v>
      </c>
      <c r="BD525" s="426">
        <v>1.8617611512154048E-8</v>
      </c>
      <c r="BE525" s="463">
        <v>1.8617611512154048E-8</v>
      </c>
    </row>
    <row r="526" spans="1:57" x14ac:dyDescent="0.25">
      <c r="A526" s="161" t="s">
        <v>415</v>
      </c>
      <c r="B526" s="166"/>
      <c r="C526" s="166"/>
      <c r="D526" s="166"/>
      <c r="E526" s="166"/>
      <c r="F526" s="166"/>
      <c r="G526" s="166"/>
      <c r="H526" s="166"/>
      <c r="I526" s="166"/>
      <c r="J526" s="166"/>
      <c r="K526" s="166"/>
      <c r="L526" s="166"/>
      <c r="M526" s="166"/>
      <c r="N526" s="168">
        <f>N461/1000000/'Conversions_(X)'!$C$8*'Conversions_(X)'!$C$9/'Conversions_(X)'!$C$12</f>
        <v>5.394837347548034E-7</v>
      </c>
      <c r="O526" s="166"/>
      <c r="P526" s="166"/>
      <c r="Q526" s="166"/>
      <c r="R526" s="166"/>
      <c r="S526" s="174"/>
      <c r="T526" s="166"/>
      <c r="U526" s="174"/>
      <c r="V526" s="166"/>
      <c r="W526" s="166"/>
      <c r="X526" s="169">
        <f>X461/1000000/'Conversions_(X)'!$C$8*'Conversions_(X)'!$C$9/'Conversions_(X)'!$C$12</f>
        <v>5.394837347548034E-7</v>
      </c>
      <c r="Y526" s="166"/>
      <c r="Z526" s="166"/>
      <c r="AA526" s="174"/>
      <c r="AB526" s="166"/>
      <c r="AC526" s="166"/>
      <c r="AD526" s="408"/>
      <c r="AE526" s="462"/>
      <c r="AF526" s="410"/>
      <c r="AG526" s="410"/>
      <c r="AH526" s="410"/>
      <c r="AI526" s="410"/>
      <c r="AJ526" s="410"/>
      <c r="AK526" s="410"/>
      <c r="AL526" s="410"/>
      <c r="AM526" s="417"/>
      <c r="AN526" s="470"/>
      <c r="AO526" s="412"/>
      <c r="AP526" s="412"/>
      <c r="AQ526" s="412"/>
      <c r="AR526" s="412"/>
      <c r="AS526" s="412"/>
      <c r="AT526" s="412"/>
      <c r="AU526" s="412"/>
      <c r="AV526" s="471"/>
      <c r="AW526" s="462"/>
      <c r="AX526" s="410"/>
      <c r="AY526" s="417"/>
      <c r="AZ526" s="461">
        <v>5.394843763369217E-7</v>
      </c>
      <c r="BA526" s="426">
        <v>5.394843763369217E-7</v>
      </c>
      <c r="BB526" s="426">
        <v>5.394843763369217E-7</v>
      </c>
      <c r="BC526" s="426">
        <v>5.394843763369217E-7</v>
      </c>
      <c r="BD526" s="410"/>
      <c r="BE526" s="417"/>
    </row>
    <row r="527" spans="1:57" x14ac:dyDescent="0.25">
      <c r="A527" s="161" t="s">
        <v>282</v>
      </c>
      <c r="B527" s="173">
        <f>B462/1000/'Conversions_(X)'!C8/'Conversions_(X)'!C12</f>
        <v>9.4224898878407465E-6</v>
      </c>
      <c r="C527" s="166"/>
      <c r="D527" s="166"/>
      <c r="E527" s="173">
        <f>E462/1000000/'Conversions_(X)'!C8*'Conversions_(X)'!C9/'Conversions_(X)'!C12</f>
        <v>5.1731317031282518E-6</v>
      </c>
      <c r="F527" s="166"/>
      <c r="G527" s="166"/>
      <c r="H527" s="173">
        <f>H462/1000000/'Conversions_(X)'!C8*'Conversions_(X)'!C9/'Conversions_(X)'!C12</f>
        <v>1.8660225071998342E-5</v>
      </c>
      <c r="I527" s="166"/>
      <c r="J527" s="166"/>
      <c r="K527" s="166"/>
      <c r="L527" s="168">
        <f>L462/1000000/'Conversions_(X)'!C8*'Conversions_(X)'!C9/'Conversions_(X)'!C12</f>
        <v>5.1731317031282518E-6</v>
      </c>
      <c r="M527" s="166"/>
      <c r="N527" s="168">
        <f>N462/1000000/'Conversions_(X)'!$C$8*'Conversions_(X)'!$C$9/'Conversions_(X)'!$C$12</f>
        <v>2.1801055034611922E-5</v>
      </c>
      <c r="O527" s="166"/>
      <c r="P527" s="166"/>
      <c r="Q527" s="166"/>
      <c r="R527" s="166"/>
      <c r="S527" s="168">
        <f>S462/1000000/'Conversions_(X)'!$C$8*'Conversions_(X)'!$C$9/'Conversions_(X)'!$C$12</f>
        <v>5.1731317031282518E-6</v>
      </c>
      <c r="T527" s="166"/>
      <c r="U527" s="168">
        <f>U462/1000000/'Conversions_(X)'!$C$8*'Conversions_(X)'!$C$9/'Conversions_(X)'!$C$12</f>
        <v>2.5496149108274963E-5</v>
      </c>
      <c r="V527" s="166"/>
      <c r="W527" s="166"/>
      <c r="X527" s="169">
        <f>X462/1000000/'Conversions_(X)'!$C$8*'Conversions_(X)'!$C$9/'Conversions_(X)'!$C$12</f>
        <v>2.1801055034611922E-5</v>
      </c>
      <c r="Y527" s="166"/>
      <c r="Z527" s="166"/>
      <c r="AA527" s="169">
        <f>AA462/1000000/'Conversions_(X)'!$C$8*'Conversions_(X)'!$C$9/'Conversions_(X)'!$C$12</f>
        <v>5.1731317031282518E-6</v>
      </c>
      <c r="AB527" s="166"/>
      <c r="AC527" s="166"/>
      <c r="AD527" s="408"/>
      <c r="AE527" s="474">
        <f>(AE462/1000)*(1/[0]!kg_per_dies_gas)*(1/lb_per_kg)</f>
        <v>6.8217121359932994E-6</v>
      </c>
      <c r="AF527" s="359">
        <f>(AF462/1000)*(1/[0]!kg_per_dies_gas)*(1/lb_per_kg)</f>
        <v>6.8217121359932994E-6</v>
      </c>
      <c r="AG527" s="359">
        <f>(AG462/1000)*(1/[0]!kg_per_dies_gas)*(1/lb_per_kg)</f>
        <v>6.8217121359932994E-6</v>
      </c>
      <c r="AH527" s="359">
        <f>(AH462/1000)*(1/[0]!kg_per_dies_gas)*(1/lb_per_kg)</f>
        <v>6.8217121359932994E-6</v>
      </c>
      <c r="AI527" s="359">
        <f>(AI462/1000)*(1/[0]!kg_per_dies_gas)*(1/lb_per_kg)</f>
        <v>6.8217121359932994E-6</v>
      </c>
      <c r="AJ527" s="359">
        <f>(AJ462/1000)*(1/[0]!kg_per_dies_gas)*(1/lb_per_kg)</f>
        <v>6.8217121359932994E-6</v>
      </c>
      <c r="AK527" s="359">
        <f>(AK462/1000)*(1/[0]!kg_per_dies_gas)*(1/lb_per_kg)</f>
        <v>6.8217121359932994E-6</v>
      </c>
      <c r="AL527" s="359">
        <f>(AL462/1000)*(1/[0]!kg_per_dies_gas)*(1/lb_per_kg)</f>
        <v>6.8217121359932994E-6</v>
      </c>
      <c r="AM527" s="475">
        <f>(AM462/1000)*(1/[0]!kg_per_dies_gas)*(1/lb_per_kg)</f>
        <v>6.8217121359932994E-6</v>
      </c>
      <c r="AN527" s="472">
        <f>(AN462/1000)*(1/[0]!kg_per_dies_gas)*(1/lb_per_kg)</f>
        <v>6.8217121359932994E-6</v>
      </c>
      <c r="AO527" s="413">
        <f>(AO462/1000)*(1/[0]!kg_per_dies_gas)*(1/lb_per_kg)</f>
        <v>6.8217121359932994E-6</v>
      </c>
      <c r="AP527" s="413">
        <f>(AP462/1000)*(1/[0]!kg_per_dies_gas)*(1/lb_per_kg)</f>
        <v>6.8217121359932994E-6</v>
      </c>
      <c r="AQ527" s="413">
        <f>(AQ462/1000)*(1/[0]!kg_per_dies_gas)*(1/lb_per_kg)</f>
        <v>6.8217121359932994E-6</v>
      </c>
      <c r="AR527" s="413">
        <f>(AR462/1000)*(1/[0]!kg_per_dies_gas)*(1/lb_per_kg)</f>
        <v>6.8217121359932994E-6</v>
      </c>
      <c r="AS527" s="413">
        <f>(AS462/1000)*(1/[0]!kg_per_dies_gas)*(1/lb_per_kg)</f>
        <v>6.8217121359932994E-6</v>
      </c>
      <c r="AT527" s="413">
        <f>(AT462/1000)*(1/[0]!kg_per_dies_gas)*(1/lb_per_kg)</f>
        <v>6.8217121359932994E-6</v>
      </c>
      <c r="AU527" s="413">
        <f>(AU462/1000)*(1/[0]!kg_per_dies_gas)*(1/lb_per_kg)</f>
        <v>6.8217121359932994E-6</v>
      </c>
      <c r="AV527" s="473">
        <f>(AV462/1000)*(1/[0]!kg_per_dies_gas)*(1/lb_per_kg)</f>
        <v>6.8217121359932994E-6</v>
      </c>
      <c r="AW527" s="466">
        <f>(AW462/1000)*(1/[0]!kg_per_dies_gas)*(1/lb_per_kg)</f>
        <v>6.8217121359932994E-6</v>
      </c>
      <c r="AX527" s="414">
        <f>(AX462/1000)*(1/[0]!kg_per_dies_gas)*(1/lb_per_kg)</f>
        <v>6.8217121359932994E-6</v>
      </c>
      <c r="AY527" s="467">
        <f>(AY462/1000)*(1/[0]!kg_per_dies_gas)*(1/lb_per_kg)</f>
        <v>6.8217121359932994E-6</v>
      </c>
      <c r="AZ527" s="461">
        <v>2.1801080961560535E-5</v>
      </c>
      <c r="BA527" s="426">
        <v>2.1801080961560535E-5</v>
      </c>
      <c r="BB527" s="426">
        <v>2.1801080961560535E-5</v>
      </c>
      <c r="BC527" s="426">
        <v>2.1801080961560535E-5</v>
      </c>
      <c r="BD527" s="426">
        <v>9.4225010935558252E-6</v>
      </c>
      <c r="BE527" s="463">
        <v>9.4225010935558252E-6</v>
      </c>
    </row>
    <row r="528" spans="1:57" x14ac:dyDescent="0.25">
      <c r="A528" s="161" t="s">
        <v>417</v>
      </c>
      <c r="B528" s="166"/>
      <c r="C528" s="166"/>
      <c r="D528" s="166"/>
      <c r="E528" s="166"/>
      <c r="F528" s="166"/>
      <c r="G528" s="166"/>
      <c r="H528" s="166"/>
      <c r="I528" s="166"/>
      <c r="J528" s="166"/>
      <c r="K528" s="166"/>
      <c r="L528" s="166"/>
      <c r="M528" s="166"/>
      <c r="N528" s="168">
        <f>N463/1000000/'Conversions_(X)'!$C$8*'Conversions_(X)'!$C$9/'Conversions_(X)'!$C$12</f>
        <v>6.9283013881181959E-9</v>
      </c>
      <c r="O528" s="166"/>
      <c r="P528" s="166"/>
      <c r="Q528" s="166"/>
      <c r="R528" s="166"/>
      <c r="S528" s="174"/>
      <c r="T528" s="166"/>
      <c r="U528" s="174"/>
      <c r="V528" s="166"/>
      <c r="W528" s="166"/>
      <c r="X528" s="169">
        <f>X463/1000000/'Conversions_(X)'!$C$8*'Conversions_(X)'!$C$9/'Conversions_(X)'!$C$12</f>
        <v>6.9283013881181959E-9</v>
      </c>
      <c r="Y528" s="166"/>
      <c r="Z528" s="166"/>
      <c r="AA528" s="174"/>
      <c r="AB528" s="166"/>
      <c r="AC528" s="166"/>
      <c r="AD528" s="408"/>
      <c r="AE528" s="462"/>
      <c r="AF528" s="410"/>
      <c r="AG528" s="410"/>
      <c r="AH528" s="410"/>
      <c r="AI528" s="410"/>
      <c r="AJ528" s="410"/>
      <c r="AK528" s="410"/>
      <c r="AL528" s="410"/>
      <c r="AM528" s="417"/>
      <c r="AN528" s="470"/>
      <c r="AO528" s="412"/>
      <c r="AP528" s="412"/>
      <c r="AQ528" s="412"/>
      <c r="AR528" s="412"/>
      <c r="AS528" s="412"/>
      <c r="AT528" s="412"/>
      <c r="AU528" s="412"/>
      <c r="AV528" s="471"/>
      <c r="AW528" s="462"/>
      <c r="AX528" s="410"/>
      <c r="AY528" s="417"/>
      <c r="AZ528" s="461">
        <v>6.9283096276145772E-9</v>
      </c>
      <c r="BA528" s="426">
        <v>6.9283096276145772E-9</v>
      </c>
      <c r="BB528" s="426">
        <v>6.9283096276145772E-9</v>
      </c>
      <c r="BC528" s="426">
        <v>6.9283096276145772E-9</v>
      </c>
      <c r="BD528" s="410"/>
      <c r="BE528" s="417"/>
    </row>
    <row r="529" spans="1:57" x14ac:dyDescent="0.25">
      <c r="A529" s="161" t="s">
        <v>284</v>
      </c>
      <c r="B529" s="173">
        <f>B464/1000/'Conversions_(X)'!C8/'Conversions_(X)'!C12</f>
        <v>9.7209397937904518E-7</v>
      </c>
      <c r="C529" s="166"/>
      <c r="D529" s="166"/>
      <c r="E529" s="166"/>
      <c r="F529" s="166"/>
      <c r="G529" s="166"/>
      <c r="H529" s="166"/>
      <c r="I529" s="166"/>
      <c r="J529" s="166"/>
      <c r="K529" s="166"/>
      <c r="L529" s="166"/>
      <c r="M529" s="166"/>
      <c r="N529" s="168">
        <f>N464/1000000/'Conversions_(X)'!$C$8*'Conversions_(X)'!$C$9/'Conversions_(X)'!$C$12</f>
        <v>5.2655090549698288E-6</v>
      </c>
      <c r="O529" s="166"/>
      <c r="P529" s="166"/>
      <c r="Q529" s="166"/>
      <c r="R529" s="166"/>
      <c r="S529" s="174"/>
      <c r="T529" s="166"/>
      <c r="U529" s="168">
        <f>U464/1000000/'Conversions_(X)'!$C$8*'Conversions_(X)'!$C$9/'Conversions_(X)'!$C$12</f>
        <v>5.7458712845460236E-6</v>
      </c>
      <c r="V529" s="166"/>
      <c r="W529" s="166"/>
      <c r="X529" s="169">
        <f>X464/1000000/'Conversions_(X)'!$C$8*'Conversions_(X)'!$C$9/'Conversions_(X)'!$C$12</f>
        <v>5.2655090549698288E-6</v>
      </c>
      <c r="Y529" s="166"/>
      <c r="Z529" s="166"/>
      <c r="AA529" s="174"/>
      <c r="AB529" s="166"/>
      <c r="AC529" s="166"/>
      <c r="AD529" s="408"/>
      <c r="AE529" s="462"/>
      <c r="AF529" s="410"/>
      <c r="AG529" s="410"/>
      <c r="AH529" s="410"/>
      <c r="AI529" s="410"/>
      <c r="AJ529" s="410"/>
      <c r="AK529" s="410"/>
      <c r="AL529" s="410"/>
      <c r="AM529" s="417"/>
      <c r="AN529" s="470"/>
      <c r="AO529" s="412"/>
      <c r="AP529" s="412"/>
      <c r="AQ529" s="412"/>
      <c r="AR529" s="412"/>
      <c r="AS529" s="412"/>
      <c r="AT529" s="412"/>
      <c r="AU529" s="412"/>
      <c r="AV529" s="471"/>
      <c r="AW529" s="462"/>
      <c r="AX529" s="410"/>
      <c r="AY529" s="417"/>
      <c r="AZ529" s="461">
        <v>5.2655153169870787E-6</v>
      </c>
      <c r="BA529" s="426">
        <v>5.2655153169870787E-6</v>
      </c>
      <c r="BB529" s="426">
        <v>5.2655153169870787E-6</v>
      </c>
      <c r="BC529" s="426">
        <v>5.2655153169870787E-6</v>
      </c>
      <c r="BD529" s="426">
        <v>9.7209513544376841E-7</v>
      </c>
      <c r="BE529" s="463">
        <v>9.7209513544376841E-7</v>
      </c>
    </row>
    <row r="530" spans="1:57" x14ac:dyDescent="0.25">
      <c r="A530" s="161" t="s">
        <v>328</v>
      </c>
      <c r="B530" s="166"/>
      <c r="C530" s="166"/>
      <c r="D530" s="166"/>
      <c r="E530" s="173">
        <f>E465/1000000/'Conversions_(X)'!$C$8*'Conversions_(X)'!$C$9/'Conversions_(X)'!C12</f>
        <v>2.5865658515641264E-7</v>
      </c>
      <c r="F530" s="166"/>
      <c r="G530" s="166"/>
      <c r="H530" s="166"/>
      <c r="I530" s="166"/>
      <c r="J530" s="166"/>
      <c r="K530" s="166"/>
      <c r="L530" s="168">
        <f>L465/1000000/'Conversions_(X)'!$C$8*'Conversions_(X)'!$C$9/'Conversions_(X)'!$C$12</f>
        <v>2.5865658515641264E-7</v>
      </c>
      <c r="M530" s="166"/>
      <c r="N530" s="174"/>
      <c r="O530" s="166"/>
      <c r="P530" s="166"/>
      <c r="Q530" s="166"/>
      <c r="R530" s="166"/>
      <c r="S530" s="168">
        <f>S465/1000000/'Conversions_(X)'!$C$8*'Conversions_(X)'!$C$9/'Conversions_(X)'!$C$12</f>
        <v>2.5865658515641264E-7</v>
      </c>
      <c r="T530" s="166"/>
      <c r="U530" s="174"/>
      <c r="V530" s="166"/>
      <c r="W530" s="166"/>
      <c r="X530" s="174"/>
      <c r="Y530" s="166"/>
      <c r="Z530" s="166"/>
      <c r="AA530" s="169">
        <f>AA465/1000000/'Conversions_(X)'!$C$8*'Conversions_(X)'!$C$9/'Conversions_(X)'!$C$12</f>
        <v>2.5865658515641264E-7</v>
      </c>
      <c r="AB530" s="166"/>
      <c r="AC530" s="166"/>
      <c r="AD530" s="408"/>
      <c r="AE530" s="474">
        <f>(AE465/1000)*(1/[0]!kg_per_dies_gas)*(1/lb_per_kg)</f>
        <v>1.6627923331483667E-8</v>
      </c>
      <c r="AF530" s="359">
        <f>(AF465/1000)*(1/[0]!kg_per_dies_gas)*(1/lb_per_kg)</f>
        <v>1.6627923331483667E-8</v>
      </c>
      <c r="AG530" s="359">
        <f>(AG465/1000)*(1/[0]!kg_per_dies_gas)*(1/lb_per_kg)</f>
        <v>1.6627923331483667E-8</v>
      </c>
      <c r="AH530" s="359">
        <f>(AH465/1000)*(1/[0]!kg_per_dies_gas)*(1/lb_per_kg)</f>
        <v>1.6627923331483667E-8</v>
      </c>
      <c r="AI530" s="359">
        <f>(AI465/1000)*(1/[0]!kg_per_dies_gas)*(1/lb_per_kg)</f>
        <v>1.6627923331483667E-8</v>
      </c>
      <c r="AJ530" s="359">
        <f>(AJ465/1000)*(1/[0]!kg_per_dies_gas)*(1/lb_per_kg)</f>
        <v>1.6627923331483667E-8</v>
      </c>
      <c r="AK530" s="359">
        <f>(AK465/1000)*(1/[0]!kg_per_dies_gas)*(1/lb_per_kg)</f>
        <v>1.6627923331483667E-8</v>
      </c>
      <c r="AL530" s="359">
        <f>(AL465/1000)*(1/[0]!kg_per_dies_gas)*(1/lb_per_kg)</f>
        <v>1.6627923331483667E-8</v>
      </c>
      <c r="AM530" s="475">
        <f>(AM465/1000)*(1/[0]!kg_per_dies_gas)*(1/lb_per_kg)</f>
        <v>1.6627923331483667E-8</v>
      </c>
      <c r="AN530" s="472">
        <f>(AN465/1000)*(1/[0]!kg_per_dies_gas)*(1/lb_per_kg)</f>
        <v>1.6627923331483667E-8</v>
      </c>
      <c r="AO530" s="413">
        <f>(AO465/1000)*(1/[0]!kg_per_dies_gas)*(1/lb_per_kg)</f>
        <v>1.6627923331483667E-8</v>
      </c>
      <c r="AP530" s="413">
        <f>(AP465/1000)*(1/[0]!kg_per_dies_gas)*(1/lb_per_kg)</f>
        <v>1.6627923331483667E-8</v>
      </c>
      <c r="AQ530" s="413">
        <f>(AQ465/1000)*(1/[0]!kg_per_dies_gas)*(1/lb_per_kg)</f>
        <v>1.6627923331483667E-8</v>
      </c>
      <c r="AR530" s="413">
        <f>(AR465/1000)*(1/[0]!kg_per_dies_gas)*(1/lb_per_kg)</f>
        <v>1.6627923331483667E-8</v>
      </c>
      <c r="AS530" s="413">
        <f>(AS465/1000)*(1/[0]!kg_per_dies_gas)*(1/lb_per_kg)</f>
        <v>1.6627923331483667E-8</v>
      </c>
      <c r="AT530" s="413">
        <f>(AT465/1000)*(1/[0]!kg_per_dies_gas)*(1/lb_per_kg)</f>
        <v>1.6627923331483667E-8</v>
      </c>
      <c r="AU530" s="413">
        <f>(AU465/1000)*(1/[0]!kg_per_dies_gas)*(1/lb_per_kg)</f>
        <v>1.6627923331483667E-8</v>
      </c>
      <c r="AV530" s="473">
        <f>(AV465/1000)*(1/[0]!kg_per_dies_gas)*(1/lb_per_kg)</f>
        <v>1.6627923331483667E-8</v>
      </c>
      <c r="AW530" s="466">
        <f>(AW465/1000)*(1/[0]!kg_per_dies_gas)*(1/lb_per_kg)</f>
        <v>1.6627923331483667E-8</v>
      </c>
      <c r="AX530" s="414">
        <f>(AX465/1000)*(1/[0]!kg_per_dies_gas)*(1/lb_per_kg)</f>
        <v>1.6627923331483667E-8</v>
      </c>
      <c r="AY530" s="467">
        <f>(AY465/1000)*(1/[0]!kg_per_dies_gas)*(1/lb_per_kg)</f>
        <v>1.6627923331483667E-8</v>
      </c>
      <c r="AZ530" s="462"/>
      <c r="BA530" s="410"/>
      <c r="BB530" s="410"/>
      <c r="BC530" s="410"/>
      <c r="BD530" s="410"/>
      <c r="BE530" s="417"/>
    </row>
    <row r="531" spans="1:57" x14ac:dyDescent="0.25">
      <c r="A531" s="161" t="s">
        <v>330</v>
      </c>
      <c r="B531" s="166"/>
      <c r="C531" s="166"/>
      <c r="D531" s="166"/>
      <c r="E531" s="173">
        <f>E466/1000000/'Conversions_(X)'!$C$8*'Conversions_(X)'!$C$9/'Conversions_(X)'!C12</f>
        <v>1.4595621590969001E-5</v>
      </c>
      <c r="F531" s="166"/>
      <c r="G531" s="166"/>
      <c r="H531" s="166"/>
      <c r="I531" s="166"/>
      <c r="J531" s="166"/>
      <c r="K531" s="166"/>
      <c r="L531" s="168">
        <f>L466/1000000/'Conversions_(X)'!$C$8*'Conversions_(X)'!$C$9/'Conversions_(X)'!$C$12</f>
        <v>1.4595621590969001E-5</v>
      </c>
      <c r="M531" s="166"/>
      <c r="N531" s="174"/>
      <c r="O531" s="166"/>
      <c r="P531" s="166"/>
      <c r="Q531" s="166"/>
      <c r="R531" s="166"/>
      <c r="S531" s="168">
        <f>S466/1000000/'Conversions_(X)'!$C$8*'Conversions_(X)'!$C$9/'Conversions_(X)'!$C$12</f>
        <v>1.4595621590969001E-5</v>
      </c>
      <c r="T531" s="166"/>
      <c r="U531" s="174"/>
      <c r="V531" s="166"/>
      <c r="W531" s="166"/>
      <c r="X531" s="174"/>
      <c r="Y531" s="166"/>
      <c r="Z531" s="166"/>
      <c r="AA531" s="169">
        <f>AA466/1000000/'Conversions_(X)'!$C$8*'Conversions_(X)'!$C$9/'Conversions_(X)'!$C$12</f>
        <v>1.4595621590969001E-5</v>
      </c>
      <c r="AB531" s="166"/>
      <c r="AC531" s="166"/>
      <c r="AD531" s="408"/>
      <c r="AE531" s="474">
        <f>(AE466/1000)*(1/[0]!kg_per_dies_gas)*(1/lb_per_kg)</f>
        <v>1.1085282220989113E-8</v>
      </c>
      <c r="AF531" s="359">
        <f>(AF466/1000)*(1/[0]!kg_per_dies_gas)*(1/lb_per_kg)</f>
        <v>1.1085282220989113E-8</v>
      </c>
      <c r="AG531" s="359">
        <f>(AG466/1000)*(1/[0]!kg_per_dies_gas)*(1/lb_per_kg)</f>
        <v>1.1085282220989113E-8</v>
      </c>
      <c r="AH531" s="359">
        <f>(AH466/1000)*(1/[0]!kg_per_dies_gas)*(1/lb_per_kg)</f>
        <v>1.1085282220989113E-8</v>
      </c>
      <c r="AI531" s="359">
        <f>(AI466/1000)*(1/[0]!kg_per_dies_gas)*(1/lb_per_kg)</f>
        <v>1.1085282220989113E-8</v>
      </c>
      <c r="AJ531" s="359">
        <f>(AJ466/1000)*(1/[0]!kg_per_dies_gas)*(1/lb_per_kg)</f>
        <v>1.1085282220989113E-8</v>
      </c>
      <c r="AK531" s="359">
        <f>(AK466/1000)*(1/[0]!kg_per_dies_gas)*(1/lb_per_kg)</f>
        <v>1.1085282220989113E-8</v>
      </c>
      <c r="AL531" s="359">
        <f>(AL466/1000)*(1/[0]!kg_per_dies_gas)*(1/lb_per_kg)</f>
        <v>1.1085282220989113E-8</v>
      </c>
      <c r="AM531" s="475">
        <f>(AM466/1000)*(1/[0]!kg_per_dies_gas)*(1/lb_per_kg)</f>
        <v>1.1085282220989113E-8</v>
      </c>
      <c r="AN531" s="472">
        <f>(AN466/1000)*(1/[0]!kg_per_dies_gas)*(1/lb_per_kg)</f>
        <v>1.1085282220989113E-8</v>
      </c>
      <c r="AO531" s="413">
        <f>(AO466/1000)*(1/[0]!kg_per_dies_gas)*(1/lb_per_kg)</f>
        <v>1.1085282220989113E-8</v>
      </c>
      <c r="AP531" s="413">
        <f>(AP466/1000)*(1/[0]!kg_per_dies_gas)*(1/lb_per_kg)</f>
        <v>1.1085282220989113E-8</v>
      </c>
      <c r="AQ531" s="413">
        <f>(AQ466/1000)*(1/[0]!kg_per_dies_gas)*(1/lb_per_kg)</f>
        <v>1.1085282220989113E-8</v>
      </c>
      <c r="AR531" s="413">
        <f>(AR466/1000)*(1/[0]!kg_per_dies_gas)*(1/lb_per_kg)</f>
        <v>1.1085282220989113E-8</v>
      </c>
      <c r="AS531" s="413">
        <f>(AS466/1000)*(1/[0]!kg_per_dies_gas)*(1/lb_per_kg)</f>
        <v>1.1085282220989113E-8</v>
      </c>
      <c r="AT531" s="413">
        <f>(AT466/1000)*(1/[0]!kg_per_dies_gas)*(1/lb_per_kg)</f>
        <v>1.1085282220989113E-8</v>
      </c>
      <c r="AU531" s="413">
        <f>(AU466/1000)*(1/[0]!kg_per_dies_gas)*(1/lb_per_kg)</f>
        <v>1.1085282220989113E-8</v>
      </c>
      <c r="AV531" s="473">
        <f>(AV466/1000)*(1/[0]!kg_per_dies_gas)*(1/lb_per_kg)</f>
        <v>1.1085282220989113E-8</v>
      </c>
      <c r="AW531" s="466">
        <f>(AW466/1000)*(1/[0]!kg_per_dies_gas)*(1/lb_per_kg)</f>
        <v>1.1085282220989113E-8</v>
      </c>
      <c r="AX531" s="414">
        <f>(AX466/1000)*(1/[0]!kg_per_dies_gas)*(1/lb_per_kg)</f>
        <v>1.1085282220989113E-8</v>
      </c>
      <c r="AY531" s="467">
        <f>(AY466/1000)*(1/[0]!kg_per_dies_gas)*(1/lb_per_kg)</f>
        <v>1.1085282220989113E-8</v>
      </c>
      <c r="AZ531" s="462"/>
      <c r="BA531" s="410"/>
      <c r="BB531" s="410"/>
      <c r="BC531" s="410"/>
      <c r="BD531" s="410"/>
      <c r="BE531" s="417"/>
    </row>
    <row r="532" spans="1:57" x14ac:dyDescent="0.25">
      <c r="A532" s="161" t="s">
        <v>332</v>
      </c>
      <c r="B532" s="166"/>
      <c r="C532" s="166"/>
      <c r="D532" s="166"/>
      <c r="E532" s="173">
        <f>E467/1000000/'Conversions_(X)'!$C$8*'Conversions_(X)'!$C$9/'Conversions_(X)'!C12</f>
        <v>2.2170564441978222E-8</v>
      </c>
      <c r="F532" s="166"/>
      <c r="G532" s="166"/>
      <c r="H532" s="166"/>
      <c r="I532" s="166"/>
      <c r="J532" s="166"/>
      <c r="K532" s="166"/>
      <c r="L532" s="168">
        <f>L467/1000000/'Conversions_(X)'!$C$8*'Conversions_(X)'!$C$9/'Conversions_(X)'!$C$12</f>
        <v>2.2170564441978222E-8</v>
      </c>
      <c r="M532" s="166"/>
      <c r="N532" s="168">
        <f>N467/1000000/'Conversions_(X)'!$C$8*'Conversions_(X)'!$C$9/'Conversions_(X)'!$C$12</f>
        <v>5.5685067690101979E-9</v>
      </c>
      <c r="O532" s="166"/>
      <c r="P532" s="166"/>
      <c r="Q532" s="166"/>
      <c r="R532" s="166"/>
      <c r="S532" s="168">
        <f>S467/1000000/'Conversions_(X)'!$C$8*'Conversions_(X)'!$C$9/'Conversions_(X)'!$C$12</f>
        <v>2.2170564441978222E-8</v>
      </c>
      <c r="T532" s="166"/>
      <c r="U532" s="174"/>
      <c r="V532" s="166"/>
      <c r="W532" s="166"/>
      <c r="X532" s="174"/>
      <c r="Y532" s="166"/>
      <c r="Z532" s="166"/>
      <c r="AA532" s="169">
        <f>AA467/1000000/'Conversions_(X)'!$C$8*'Conversions_(X)'!$C$9/'Conversions_(X)'!$C$12</f>
        <v>2.2170564441978222E-8</v>
      </c>
      <c r="AB532" s="166"/>
      <c r="AC532" s="166"/>
      <c r="AD532" s="408"/>
      <c r="AE532" s="474">
        <f>(AE467/1000)*(1/[0]!kg_per_dies_gas)*(1/lb_per_kg)</f>
        <v>5.5426411104945564E-9</v>
      </c>
      <c r="AF532" s="359">
        <f>(AF467/1000)*(1/[0]!kg_per_dies_gas)*(1/lb_per_kg)</f>
        <v>5.5426411104945564E-9</v>
      </c>
      <c r="AG532" s="359">
        <f>(AG467/1000)*(1/[0]!kg_per_dies_gas)*(1/lb_per_kg)</f>
        <v>5.5426411104945564E-9</v>
      </c>
      <c r="AH532" s="359">
        <f>(AH467/1000)*(1/[0]!kg_per_dies_gas)*(1/lb_per_kg)</f>
        <v>5.5426411104945564E-9</v>
      </c>
      <c r="AI532" s="359">
        <f>(AI467/1000)*(1/[0]!kg_per_dies_gas)*(1/lb_per_kg)</f>
        <v>5.5426411104945564E-9</v>
      </c>
      <c r="AJ532" s="359">
        <f>(AJ467/1000)*(1/[0]!kg_per_dies_gas)*(1/lb_per_kg)</f>
        <v>5.5426411104945564E-9</v>
      </c>
      <c r="AK532" s="359">
        <f>(AK467/1000)*(1/[0]!kg_per_dies_gas)*(1/lb_per_kg)</f>
        <v>5.5426411104945564E-9</v>
      </c>
      <c r="AL532" s="359">
        <f>(AL467/1000)*(1/[0]!kg_per_dies_gas)*(1/lb_per_kg)</f>
        <v>5.5426411104945564E-9</v>
      </c>
      <c r="AM532" s="475">
        <f>(AM467/1000)*(1/[0]!kg_per_dies_gas)*(1/lb_per_kg)</f>
        <v>5.5426411104945564E-9</v>
      </c>
      <c r="AN532" s="472">
        <f>(AN467/1000)*(1/[0]!kg_per_dies_gas)*(1/lb_per_kg)</f>
        <v>5.5426411104945564E-9</v>
      </c>
      <c r="AO532" s="413">
        <f>(AO467/1000)*(1/[0]!kg_per_dies_gas)*(1/lb_per_kg)</f>
        <v>5.5426411104945564E-9</v>
      </c>
      <c r="AP532" s="413">
        <f>(AP467/1000)*(1/[0]!kg_per_dies_gas)*(1/lb_per_kg)</f>
        <v>5.5426411104945564E-9</v>
      </c>
      <c r="AQ532" s="413">
        <f>(AQ467/1000)*(1/[0]!kg_per_dies_gas)*(1/lb_per_kg)</f>
        <v>5.5426411104945564E-9</v>
      </c>
      <c r="AR532" s="413">
        <f>(AR467/1000)*(1/[0]!kg_per_dies_gas)*(1/lb_per_kg)</f>
        <v>5.5426411104945564E-9</v>
      </c>
      <c r="AS532" s="413">
        <f>(AS467/1000)*(1/[0]!kg_per_dies_gas)*(1/lb_per_kg)</f>
        <v>5.5426411104945564E-9</v>
      </c>
      <c r="AT532" s="413">
        <f>(AT467/1000)*(1/[0]!kg_per_dies_gas)*(1/lb_per_kg)</f>
        <v>5.5426411104945564E-9</v>
      </c>
      <c r="AU532" s="413">
        <f>(AU467/1000)*(1/[0]!kg_per_dies_gas)*(1/lb_per_kg)</f>
        <v>5.5426411104945564E-9</v>
      </c>
      <c r="AV532" s="473">
        <f>(AV467/1000)*(1/[0]!kg_per_dies_gas)*(1/lb_per_kg)</f>
        <v>5.5426411104945564E-9</v>
      </c>
      <c r="AW532" s="466">
        <f>(AW467/1000)*(1/[0]!kg_per_dies_gas)*(1/lb_per_kg)</f>
        <v>5.5426411104945564E-9</v>
      </c>
      <c r="AX532" s="414">
        <f>(AX467/1000)*(1/[0]!kg_per_dies_gas)*(1/lb_per_kg)</f>
        <v>5.5426411104945564E-9</v>
      </c>
      <c r="AY532" s="467">
        <f>(AY467/1000)*(1/[0]!kg_per_dies_gas)*(1/lb_per_kg)</f>
        <v>5.5426411104945564E-9</v>
      </c>
      <c r="AZ532" s="461">
        <v>5.5685133913680887E-9</v>
      </c>
      <c r="BA532" s="426">
        <v>5.5685133913680887E-9</v>
      </c>
      <c r="BB532" s="426">
        <v>5.5685133913680887E-9</v>
      </c>
      <c r="BC532" s="426">
        <v>5.5685133913680887E-9</v>
      </c>
      <c r="BD532" s="410"/>
      <c r="BE532" s="417"/>
    </row>
    <row r="533" spans="1:57" x14ac:dyDescent="0.25">
      <c r="A533" s="161" t="s">
        <v>913</v>
      </c>
      <c r="B533" s="166"/>
      <c r="C533" s="166"/>
      <c r="D533" s="166"/>
      <c r="E533" s="173"/>
      <c r="F533" s="166"/>
      <c r="G533" s="166"/>
      <c r="H533" s="166"/>
      <c r="I533" s="166"/>
      <c r="J533" s="166"/>
      <c r="K533" s="166"/>
      <c r="L533" s="168"/>
      <c r="M533" s="166"/>
      <c r="N533" s="168"/>
      <c r="O533" s="166"/>
      <c r="P533" s="166"/>
      <c r="Q533" s="166"/>
      <c r="R533" s="166"/>
      <c r="S533" s="168"/>
      <c r="T533" s="166"/>
      <c r="U533" s="174"/>
      <c r="V533" s="166"/>
      <c r="W533" s="166"/>
      <c r="X533" s="174"/>
      <c r="Y533" s="166"/>
      <c r="Z533" s="166"/>
      <c r="AA533" s="169"/>
      <c r="AB533" s="166"/>
      <c r="AC533" s="166"/>
      <c r="AD533" s="408"/>
      <c r="AE533" s="474">
        <f>(AE468/1000)*(1/[0]!kg_per_dies_gas)*(1/lb_per_kg)</f>
        <v>7.3901881473260741E-6</v>
      </c>
      <c r="AF533" s="359">
        <f>(AF468/1000)*(1/[0]!kg_per_dies_gas)*(1/lb_per_kg)</f>
        <v>7.3901881473260741E-6</v>
      </c>
      <c r="AG533" s="359">
        <f>(AG468/1000)*(1/[0]!kg_per_dies_gas)*(1/lb_per_kg)</f>
        <v>7.3901881473260741E-6</v>
      </c>
      <c r="AH533" s="359">
        <f>(AH468/1000)*(1/[0]!kg_per_dies_gas)*(1/lb_per_kg)</f>
        <v>7.3901881473260741E-6</v>
      </c>
      <c r="AI533" s="359">
        <f>(AI468/1000)*(1/[0]!kg_per_dies_gas)*(1/lb_per_kg)</f>
        <v>7.3901881473260741E-6</v>
      </c>
      <c r="AJ533" s="359">
        <f>(AJ468/1000)*(1/[0]!kg_per_dies_gas)*(1/lb_per_kg)</f>
        <v>7.3901881473260741E-6</v>
      </c>
      <c r="AK533" s="359">
        <f>(AK468/1000)*(1/[0]!kg_per_dies_gas)*(1/lb_per_kg)</f>
        <v>7.3901881473260741E-6</v>
      </c>
      <c r="AL533" s="359">
        <f>(AL468/1000)*(1/[0]!kg_per_dies_gas)*(1/lb_per_kg)</f>
        <v>7.3901881473260741E-6</v>
      </c>
      <c r="AM533" s="475">
        <f>(AM468/1000)*(1/[0]!kg_per_dies_gas)*(1/lb_per_kg)</f>
        <v>7.3901881473260741E-6</v>
      </c>
      <c r="AN533" s="472">
        <f>(AN468/1000)*(1/[0]!kg_per_dies_gas)*(1/lb_per_kg)</f>
        <v>3.0697704611969846E-5</v>
      </c>
      <c r="AO533" s="413">
        <f>(AO468/1000)*(1/[0]!kg_per_dies_gas)*(1/lb_per_kg)</f>
        <v>3.0697704611969846E-5</v>
      </c>
      <c r="AP533" s="413">
        <f>(AP468/1000)*(1/[0]!kg_per_dies_gas)*(1/lb_per_kg)</f>
        <v>3.0697704611969846E-5</v>
      </c>
      <c r="AQ533" s="413">
        <f>(AQ468/1000)*(1/[0]!kg_per_dies_gas)*(1/lb_per_kg)</f>
        <v>3.0697704611969846E-5</v>
      </c>
      <c r="AR533" s="413">
        <f>(AR468/1000)*(1/[0]!kg_per_dies_gas)*(1/lb_per_kg)</f>
        <v>3.0697704611969846E-5</v>
      </c>
      <c r="AS533" s="413">
        <f>(AS468/1000)*(1/[0]!kg_per_dies_gas)*(1/lb_per_kg)</f>
        <v>3.0697704611969846E-5</v>
      </c>
      <c r="AT533" s="413">
        <f>(AT468/1000)*(1/[0]!kg_per_dies_gas)*(1/lb_per_kg)</f>
        <v>3.0697704611969846E-5</v>
      </c>
      <c r="AU533" s="413">
        <f>(AU468/1000)*(1/[0]!kg_per_dies_gas)*(1/lb_per_kg)</f>
        <v>3.0697704611969846E-5</v>
      </c>
      <c r="AV533" s="473">
        <f>(AV468/1000)*(1/[0]!kg_per_dies_gas)*(1/lb_per_kg)</f>
        <v>3.0697704611969846E-5</v>
      </c>
      <c r="AW533" s="466">
        <f>(AW468/1000)*(1/[0]!kg_per_dies_gas)*(1/lb_per_kg)</f>
        <v>7.3901881473260741E-6</v>
      </c>
      <c r="AX533" s="414">
        <f>(AX468/1000)*(1/[0]!kg_per_dies_gas)*(1/lb_per_kg)</f>
        <v>7.3901881473260741E-6</v>
      </c>
      <c r="AY533" s="467">
        <f>(AY468/1000)*(1/[0]!kg_per_dies_gas)*(1/lb_per_kg)</f>
        <v>7.3901881473260741E-6</v>
      </c>
      <c r="AZ533" s="464">
        <f>(AZ468/'Marine Data_(X)'!$B$8)</f>
        <v>2.2051282051282052E-5</v>
      </c>
      <c r="BA533" s="416">
        <f>(BA468/'Marine Data_(X)'!$C$8)</f>
        <v>2.3243243243243243E-5</v>
      </c>
      <c r="BB533" s="464">
        <f>(BB468/'Marine Data_(X)'!$B$8)</f>
        <v>5.1282051282051286E-5</v>
      </c>
      <c r="BC533" s="416">
        <f>(BC468/'Marine Data_(X)'!$C$8)</f>
        <v>5.4054054054054054E-5</v>
      </c>
      <c r="BD533" s="416">
        <f>(BD468/'Marine Data_(X)'!$D$8)</f>
        <v>1.7621145374449338E-5</v>
      </c>
      <c r="BE533" s="418">
        <f>(BE468/'Marine Data_(X)'!$E$8)</f>
        <v>1.8433179723502303E-5</v>
      </c>
    </row>
    <row r="534" spans="1:57" x14ac:dyDescent="0.25">
      <c r="A534" s="161" t="s">
        <v>286</v>
      </c>
      <c r="B534" s="173">
        <f>B469/1000/'Conversions_(X)'!C8/'Conversions_(X)'!C12</f>
        <v>1.8333351365481994E-6</v>
      </c>
      <c r="C534" s="166"/>
      <c r="D534" s="166"/>
      <c r="E534" s="173">
        <f>E469/1000000/'Conversions_(X)'!$C$8*'Conversions_(X)'!$C$9/'Conversions_(X)'!C12</f>
        <v>6.4664146289103147E-7</v>
      </c>
      <c r="F534" s="166"/>
      <c r="G534" s="166"/>
      <c r="H534" s="166"/>
      <c r="I534" s="166"/>
      <c r="J534" s="166"/>
      <c r="K534" s="166"/>
      <c r="L534" s="168">
        <f>L469/1000000/'Conversions_(X)'!$C$8*'Conversions_(X)'!$C$9/'Conversions_(X)'!$C$12</f>
        <v>6.4664146289103147E-7</v>
      </c>
      <c r="M534" s="166"/>
      <c r="N534" s="168">
        <f>N469/1000000/'Conversions_(X)'!$C$8*'Conversions_(X)'!$C$9/'Conversions_(X)'!$C$12</f>
        <v>1.566719887233128E-6</v>
      </c>
      <c r="O534" s="166"/>
      <c r="P534" s="166"/>
      <c r="Q534" s="166"/>
      <c r="R534" s="166"/>
      <c r="S534" s="168">
        <f>S469/1000000/'Conversions_(X)'!$C$8*'Conversions_(X)'!$C$9/'Conversions_(X)'!$C$12</f>
        <v>6.4664146289103147E-7</v>
      </c>
      <c r="T534" s="166"/>
      <c r="U534" s="168">
        <f>U469/1000000/'Conversions_(X)'!$C$8*'Conversions_(X)'!$C$9/'Conversions_(X)'!$C$12</f>
        <v>9.6996219433654726E-7</v>
      </c>
      <c r="V534" s="166"/>
      <c r="W534" s="166"/>
      <c r="X534" s="169">
        <f>X469/1000000/'Conversions_(X)'!$C$8*'Conversions_(X)'!$C$9/'Conversions_(X)'!$C$12</f>
        <v>1.566719887233128E-6</v>
      </c>
      <c r="Y534" s="166"/>
      <c r="Z534" s="166"/>
      <c r="AA534" s="169">
        <f>AA469/1000000/'Conversions_(X)'!$C$8*'Conversions_(X)'!$C$9/'Conversions_(X)'!$C$12</f>
        <v>6.4664146289103147E-7</v>
      </c>
      <c r="AB534" s="166"/>
      <c r="AC534" s="166"/>
      <c r="AD534" s="408"/>
      <c r="AE534" s="462"/>
      <c r="AF534" s="410"/>
      <c r="AG534" s="410"/>
      <c r="AH534" s="410"/>
      <c r="AI534" s="410"/>
      <c r="AJ534" s="410"/>
      <c r="AK534" s="410"/>
      <c r="AL534" s="410"/>
      <c r="AM534" s="417"/>
      <c r="AN534" s="470"/>
      <c r="AO534" s="412"/>
      <c r="AP534" s="412"/>
      <c r="AQ534" s="412"/>
      <c r="AR534" s="412"/>
      <c r="AS534" s="412"/>
      <c r="AT534" s="412"/>
      <c r="AU534" s="412"/>
      <c r="AV534" s="471"/>
      <c r="AW534" s="462"/>
      <c r="AX534" s="410"/>
      <c r="AY534" s="417"/>
      <c r="AZ534" s="461">
        <v>1.5667217504579097E-6</v>
      </c>
      <c r="BA534" s="426">
        <v>1.5667217504579097E-6</v>
      </c>
      <c r="BB534" s="426">
        <v>1.5667217504579097E-6</v>
      </c>
      <c r="BC534" s="426">
        <v>1.5667217504579097E-6</v>
      </c>
      <c r="BD534" s="426">
        <v>1.8333373168457035E-6</v>
      </c>
      <c r="BE534" s="463">
        <v>1.8333373168457035E-6</v>
      </c>
    </row>
    <row r="535" spans="1:57" ht="18" x14ac:dyDescent="0.35">
      <c r="A535" s="172" t="s">
        <v>595</v>
      </c>
      <c r="B535" s="166"/>
      <c r="C535" s="173">
        <f>C470/1000/'Conversions_(X)'!C8/'Conversions_(X)'!C12</f>
        <v>4.1214510821626184E-4</v>
      </c>
      <c r="D535" s="173">
        <f>D470/1000/'Conversions_(X)'!C8/'Conversions_(X)'!C12</f>
        <v>1.9896660396647123E-4</v>
      </c>
      <c r="E535" s="166"/>
      <c r="F535" s="173">
        <f>F470/1000/'Conversions_(X)'!$C$8/'Conversions_(X)'!$C$12</f>
        <v>1.9896660396647123E-4</v>
      </c>
      <c r="G535" s="173">
        <f>G470/1000/'Conversions_(X)'!$C$8/'Conversions_(X)'!$C$12</f>
        <v>4.1214510821626184E-4</v>
      </c>
      <c r="H535" s="166"/>
      <c r="I535" s="166"/>
      <c r="J535" s="168">
        <f>J470/1000/'Conversions_(X)'!$C$8/'Conversions_(X)'!$C$12</f>
        <v>4.1214510821626184E-4</v>
      </c>
      <c r="K535" s="168">
        <f>K470/1000/'Conversions_(X)'!$C$8/'Conversions_(X)'!$C$12</f>
        <v>1.9896660396647123E-4</v>
      </c>
      <c r="L535" s="166"/>
      <c r="M535" s="166"/>
      <c r="N535" s="166"/>
      <c r="O535" s="168">
        <f>O470/1000/'Conversions_(X)'!$C$8/'Conversions_(X)'!$C$12</f>
        <v>4.1214510821626184E-4</v>
      </c>
      <c r="P535" s="168">
        <f>P470/1000/'Conversions_(X)'!$C$8/'Conversions_(X)'!$C$12</f>
        <v>1.9896660396647123E-4</v>
      </c>
      <c r="Q535" s="168">
        <f>Q470/1000/'Conversions_(X)'!$C$8/'Conversions_(X)'!$C$12</f>
        <v>1.9896660396647123E-4</v>
      </c>
      <c r="R535" s="168">
        <f>R470/1000/'Conversions_(X)'!$C$8/'Conversions_(X)'!$C$12</f>
        <v>4.1214510821626184E-4</v>
      </c>
      <c r="S535" s="174"/>
      <c r="T535" s="166"/>
      <c r="U535" s="166"/>
      <c r="V535" s="168">
        <f>V470/1000/'Conversions_(X)'!$C$8/'Conversions_(X)'!$C$12</f>
        <v>1.9896660396647123E-4</v>
      </c>
      <c r="W535" s="168">
        <f>W470/1000/'Conversions_(X)'!$C$8/'Conversions_(X)'!$C$12</f>
        <v>4.1214510821626184E-4</v>
      </c>
      <c r="X535" s="166"/>
      <c r="Y535" s="169">
        <f>Y470/1000/'Conversions_(X)'!$C$8/'Conversions_(X)'!$C$12</f>
        <v>1.9896660396647123E-4</v>
      </c>
      <c r="Z535" s="169">
        <f>Z470/1000/'Conversions_(X)'!$C$8/'Conversions_(X)'!$C$12</f>
        <v>4.1214510821626184E-4</v>
      </c>
      <c r="AA535" s="174"/>
      <c r="AB535" s="175">
        <f>AB470/1000/'Conversions_(X)'!$C$8/'Conversions_(X)'!$C$12</f>
        <v>1.9896660396647123E-4</v>
      </c>
      <c r="AC535" s="175">
        <f>AC470/1000/'Conversions_(X)'!$C$8/'Conversions_(X)'!$C$12</f>
        <v>4.1214510821626184E-4</v>
      </c>
      <c r="AD535" s="408"/>
      <c r="AE535" s="474">
        <f>(AE470/1000)*(1/[0]!kg_per_dies_gas)*(1/lb_per_kg)</f>
        <v>1.1369520226655501E-4</v>
      </c>
      <c r="AF535" s="359">
        <f>(AF470/1000)*(1/[0]!kg_per_dies_gas)*(1/lb_per_kg)</f>
        <v>1.9896660396647126E-4</v>
      </c>
      <c r="AG535" s="359">
        <f>(AG470/1000)*(1/[0]!kg_per_dies_gas)*(1/lb_per_kg)</f>
        <v>4.1214510821626184E-4</v>
      </c>
      <c r="AH535" s="359">
        <f>(AH470/1000)*(1/[0]!kg_per_dies_gas)*(1/lb_per_kg)</f>
        <v>1.1369520226655501E-4</v>
      </c>
      <c r="AI535" s="359">
        <f>(AI470/1000)*(1/[0]!kg_per_dies_gas)*(1/lb_per_kg)</f>
        <v>1.9896660396647126E-4</v>
      </c>
      <c r="AJ535" s="359">
        <f>(AJ470/1000)*(1/[0]!kg_per_dies_gas)*(1/lb_per_kg)</f>
        <v>4.1214510821626184E-4</v>
      </c>
      <c r="AK535" s="359">
        <f>(AK470/1000)*(1/[0]!kg_per_dies_gas)*(1/lb_per_kg)</f>
        <v>1.1369520226655501E-4</v>
      </c>
      <c r="AL535" s="359">
        <f>(AL470/1000)*(1/[0]!kg_per_dies_gas)*(1/lb_per_kg)</f>
        <v>1.1369520226655501E-4</v>
      </c>
      <c r="AM535" s="475">
        <f>(AM470/1000)*(1/[0]!kg_per_dies_gas)*(1/lb_per_kg)</f>
        <v>1.1369520226655501E-4</v>
      </c>
      <c r="AN535" s="472">
        <f>(AN470/1000)*(1/[0]!kg_per_dies_gas)*(1/lb_per_kg)</f>
        <v>1.1369520226655501E-4</v>
      </c>
      <c r="AO535" s="413">
        <f>(AO470/1000)*(1/[0]!kg_per_dies_gas)*(1/lb_per_kg)</f>
        <v>1.9896660396647126E-4</v>
      </c>
      <c r="AP535" s="413">
        <f>(AP470/1000)*(1/[0]!kg_per_dies_gas)*(1/lb_per_kg)</f>
        <v>4.1214510821626184E-4</v>
      </c>
      <c r="AQ535" s="413">
        <f>(AQ470/1000)*(1/[0]!kg_per_dies_gas)*(1/lb_per_kg)</f>
        <v>1.1369520226655501E-4</v>
      </c>
      <c r="AR535" s="413">
        <f>(AR470/1000)*(1/[0]!kg_per_dies_gas)*(1/lb_per_kg)</f>
        <v>1.9896660396647126E-4</v>
      </c>
      <c r="AS535" s="413">
        <f>(AS470/1000)*(1/[0]!kg_per_dies_gas)*(1/lb_per_kg)</f>
        <v>4.1214510821626184E-4</v>
      </c>
      <c r="AT535" s="413">
        <f>(AT470/1000)*(1/[0]!kg_per_dies_gas)*(1/lb_per_kg)</f>
        <v>1.1369520226655501E-4</v>
      </c>
      <c r="AU535" s="413">
        <f>(AU470/1000)*(1/[0]!kg_per_dies_gas)*(1/lb_per_kg)</f>
        <v>1.1369520226655501E-4</v>
      </c>
      <c r="AV535" s="473">
        <f>(AV470/1000)*(1/[0]!kg_per_dies_gas)*(1/lb_per_kg)</f>
        <v>1.1369520226655501E-4</v>
      </c>
      <c r="AW535" s="466">
        <f>(AW470/1000)*(1/[0]!kg_per_dies_gas)*(1/lb_per_kg)</f>
        <v>1.1369520226655501E-4</v>
      </c>
      <c r="AX535" s="414">
        <f>(AX470/1000)*(1/[0]!kg_per_dies_gas)*(1/lb_per_kg)</f>
        <v>1.1369520226655501E-4</v>
      </c>
      <c r="AY535" s="467">
        <f>(AY470/1000)*(1/[0]!kg_per_dies_gas)*(1/lb_per_kg)</f>
        <v>1.1369520226655501E-4</v>
      </c>
      <c r="AZ535" s="462"/>
      <c r="BA535" s="410"/>
      <c r="BB535" s="410"/>
      <c r="BC535" s="410"/>
      <c r="BD535" s="410"/>
      <c r="BE535" s="417"/>
    </row>
    <row r="536" spans="1:57" x14ac:dyDescent="0.25">
      <c r="A536" s="161" t="s">
        <v>334</v>
      </c>
      <c r="B536" s="166"/>
      <c r="C536" s="166"/>
      <c r="D536" s="166"/>
      <c r="E536" s="173">
        <f>E471/1000000/'Conversions_(X)'!$C$8*'Conversions_(X)'!$C$9/'Conversions_(X)'!C12</f>
        <v>8.498716369424987E-8</v>
      </c>
      <c r="F536" s="166"/>
      <c r="G536" s="166"/>
      <c r="H536" s="166"/>
      <c r="I536" s="166"/>
      <c r="J536" s="166"/>
      <c r="K536" s="166"/>
      <c r="L536" s="168">
        <f>L471/1000000/'Conversions_(X)'!$C$8*'Conversions_(X)'!$C$9/'Conversions_(X)'!$C$12</f>
        <v>8.498716369424987E-8</v>
      </c>
      <c r="M536" s="166"/>
      <c r="N536" s="166"/>
      <c r="O536" s="166"/>
      <c r="P536" s="166"/>
      <c r="Q536" s="166"/>
      <c r="R536" s="166"/>
      <c r="S536" s="168">
        <f>S471/1000000/'Conversions_(X)'!$C$8*'Conversions_(X)'!$C$9/'Conversions_(X)'!$C$12</f>
        <v>8.498716369424987E-8</v>
      </c>
      <c r="T536" s="166"/>
      <c r="U536" s="166"/>
      <c r="V536" s="166"/>
      <c r="W536" s="166"/>
      <c r="X536" s="166"/>
      <c r="Y536" s="166"/>
      <c r="Z536" s="166"/>
      <c r="AA536" s="169">
        <f>AA471/1000000/'Conversions_(X)'!$C$8*'Conversions_(X)'!$C$9/'Conversions_(X)'!$C$12</f>
        <v>8.498716369424987E-8</v>
      </c>
      <c r="AB536" s="166"/>
      <c r="AC536" s="166"/>
      <c r="AD536" s="408"/>
      <c r="AE536" s="474">
        <f>(AE471/1000)*(1/[0]!kg_per_dies_gas)*(1/lb_per_kg)</f>
        <v>5.5426411104945564E-9</v>
      </c>
      <c r="AF536" s="359">
        <f>(AF471/1000)*(1/[0]!kg_per_dies_gas)*(1/lb_per_kg)</f>
        <v>5.5426411104945564E-9</v>
      </c>
      <c r="AG536" s="359">
        <f>(AG471/1000)*(1/[0]!kg_per_dies_gas)*(1/lb_per_kg)</f>
        <v>5.5426411104945564E-9</v>
      </c>
      <c r="AH536" s="359">
        <f>(AH471/1000)*(1/[0]!kg_per_dies_gas)*(1/lb_per_kg)</f>
        <v>5.5426411104945564E-9</v>
      </c>
      <c r="AI536" s="359">
        <f>(AI471/1000)*(1/[0]!kg_per_dies_gas)*(1/lb_per_kg)</f>
        <v>5.5426411104945564E-9</v>
      </c>
      <c r="AJ536" s="359">
        <f>(AJ471/1000)*(1/[0]!kg_per_dies_gas)*(1/lb_per_kg)</f>
        <v>5.5426411104945564E-9</v>
      </c>
      <c r="AK536" s="359">
        <f>(AK471/1000)*(1/[0]!kg_per_dies_gas)*(1/lb_per_kg)</f>
        <v>5.5426411104945564E-9</v>
      </c>
      <c r="AL536" s="359">
        <f>(AL471/1000)*(1/[0]!kg_per_dies_gas)*(1/lb_per_kg)</f>
        <v>5.5426411104945564E-9</v>
      </c>
      <c r="AM536" s="475">
        <f>(AM471/1000)*(1/[0]!kg_per_dies_gas)*(1/lb_per_kg)</f>
        <v>5.5426411104945564E-9</v>
      </c>
      <c r="AN536" s="472">
        <f>(AN471/1000)*(1/[0]!kg_per_dies_gas)*(1/lb_per_kg)</f>
        <v>5.5426411104945564E-9</v>
      </c>
      <c r="AO536" s="413">
        <f>(AO471/1000)*(1/[0]!kg_per_dies_gas)*(1/lb_per_kg)</f>
        <v>5.5426411104945564E-9</v>
      </c>
      <c r="AP536" s="413">
        <f>(AP471/1000)*(1/[0]!kg_per_dies_gas)*(1/lb_per_kg)</f>
        <v>5.5426411104945564E-9</v>
      </c>
      <c r="AQ536" s="413">
        <f>(AQ471/1000)*(1/[0]!kg_per_dies_gas)*(1/lb_per_kg)</f>
        <v>5.5426411104945564E-9</v>
      </c>
      <c r="AR536" s="413">
        <f>(AR471/1000)*(1/[0]!kg_per_dies_gas)*(1/lb_per_kg)</f>
        <v>5.5426411104945564E-9</v>
      </c>
      <c r="AS536" s="413">
        <f>(AS471/1000)*(1/[0]!kg_per_dies_gas)*(1/lb_per_kg)</f>
        <v>5.5426411104945564E-9</v>
      </c>
      <c r="AT536" s="413">
        <f>(AT471/1000)*(1/[0]!kg_per_dies_gas)*(1/lb_per_kg)</f>
        <v>5.5426411104945564E-9</v>
      </c>
      <c r="AU536" s="413">
        <f>(AU471/1000)*(1/[0]!kg_per_dies_gas)*(1/lb_per_kg)</f>
        <v>5.5426411104945564E-9</v>
      </c>
      <c r="AV536" s="473">
        <f>(AV471/1000)*(1/[0]!kg_per_dies_gas)*(1/lb_per_kg)</f>
        <v>5.5426411104945564E-9</v>
      </c>
      <c r="AW536" s="466">
        <f>(AW471/1000)*(1/[0]!kg_per_dies_gas)*(1/lb_per_kg)</f>
        <v>5.5426411104945564E-9</v>
      </c>
      <c r="AX536" s="414">
        <f>(AX471/1000)*(1/[0]!kg_per_dies_gas)*(1/lb_per_kg)</f>
        <v>5.5426411104945564E-9</v>
      </c>
      <c r="AY536" s="467">
        <f>(AY471/1000)*(1/[0]!kg_per_dies_gas)*(1/lb_per_kg)</f>
        <v>5.5426411104945564E-9</v>
      </c>
      <c r="AZ536" s="462"/>
      <c r="BA536" s="410"/>
      <c r="BB536" s="410"/>
      <c r="BC536" s="410"/>
      <c r="BD536" s="410"/>
      <c r="BE536" s="417"/>
    </row>
    <row r="537" spans="1:57" x14ac:dyDescent="0.25">
      <c r="A537" s="172" t="s">
        <v>1113</v>
      </c>
      <c r="B537" s="173">
        <f>B472/1000/'Conversions_(X)'!C8/'Conversions_(X)'!C12</f>
        <v>8.5839877711249027E-2</v>
      </c>
      <c r="C537" s="252">
        <f>$B$537-($B$537*'NOx_Reduction_(X)'!E6)</f>
        <v>2.3605966370593486E-2</v>
      </c>
      <c r="D537" s="252">
        <f>$B$537-($B$537*'NOx_Reduction_(X)'!F6)</f>
        <v>5.1503926626749463E-3</v>
      </c>
      <c r="E537" s="173">
        <f>E472/1000000/'Conversions_(X)'!$C$8*'Conversions_(X)'!$C$9/'Conversions_(X)'!C12</f>
        <v>1.6258413924117369E-2</v>
      </c>
      <c r="F537" s="252">
        <f>$E$537-($E$537*'NOx_Reduction_(X)'!F7)</f>
        <v>3.2516827848234724E-3</v>
      </c>
      <c r="G537" s="252">
        <f>$E$537-($E$537*'NOx_Reduction_(X)'!E7)</f>
        <v>3.2516827848234724E-3</v>
      </c>
      <c r="H537" s="166"/>
      <c r="I537" s="173">
        <f>I472/1000000/'Conversions_(X)'!$C$8*'Conversions_(X)'!$C$9/'Conversions_(X)'!$C$12</f>
        <v>4.4341128883956448E-3</v>
      </c>
      <c r="J537" s="252">
        <f>L537-(L537*'NOx_Reduction_(X)'!E7)</f>
        <v>3.2516827848234724E-3</v>
      </c>
      <c r="K537" s="252">
        <f>L537-(L537*'NOx_Reduction_(X)'!F7)</f>
        <v>3.2516827848234724E-3</v>
      </c>
      <c r="L537" s="168">
        <f>L472/1000000/'Conversions_(X)'!$C$8*'Conversions_(X)'!$C$9/'Conversions_(X)'!$C$12</f>
        <v>1.6258413924117369E-2</v>
      </c>
      <c r="M537" s="168">
        <f>M472/1000000/'Conversions_(X)'!$C$8*'Conversions_(X)'!$C$9/'Conversions_(X)'!$C$12</f>
        <v>4.4341128883956448E-3</v>
      </c>
      <c r="N537" s="168">
        <f>N472/1000/'Conversions_(X)'!C8/'Conversions_(X)'!C12</f>
        <v>8.5839877711249027E-2</v>
      </c>
      <c r="O537" s="252">
        <f>$N$537-($N$537*'NOx_Reduction_(X)'!E6)</f>
        <v>2.3605966370593486E-2</v>
      </c>
      <c r="P537" s="252">
        <f>$N$537-($N$537*'NOx_Reduction_(X)'!F6)</f>
        <v>5.1503926626749463E-3</v>
      </c>
      <c r="Q537" s="252">
        <f>$S$537-($S$537*'NOx_Reduction_(X)'!F7)</f>
        <v>3.2516827848234724E-3</v>
      </c>
      <c r="R537" s="252">
        <f>$S$537-($S$537*'NOx_Reduction_(X)'!E7)</f>
        <v>3.2516827848234724E-3</v>
      </c>
      <c r="S537" s="168">
        <f>S472/1000000/'Conversions_(X)'!$C$8*'Conversions_(X)'!$C$9/'Conversions_(X)'!$C$12</f>
        <v>1.6258413924117369E-2</v>
      </c>
      <c r="T537" s="168">
        <f>T472/1000000/'Conversions_(X)'!$C$8*'Conversions_(X)'!$C$9/'Conversions_(X)'!$C$12</f>
        <v>4.4341128883956448E-3</v>
      </c>
      <c r="U537" s="168">
        <f>U472/1000/'Conversions_(X)'!C8/'Conversions_(X)'!C12</f>
        <v>8.5839877711249027E-2</v>
      </c>
      <c r="V537" s="252">
        <f>$U$537-($U$537*'NOx_Reduction_(X)'!F6)</f>
        <v>5.1503926626749463E-3</v>
      </c>
      <c r="W537" s="252">
        <f>$U$537-($U$537*'NOx_Reduction_(X)'!E6)</f>
        <v>2.3605966370593486E-2</v>
      </c>
      <c r="X537" s="169">
        <f>X472/1000/'Conversions_(X)'!C8/'Conversions_(X)'!C12</f>
        <v>8.5839877711249027E-2</v>
      </c>
      <c r="Y537" s="252">
        <f>$X$537-($X$537*'NOx_Reduction_(X)'!F6)</f>
        <v>5.1503926626749463E-3</v>
      </c>
      <c r="Z537" s="252">
        <f>$X$537-($X$537*'NOx_Reduction_(X)'!E6)</f>
        <v>2.3605966370593486E-2</v>
      </c>
      <c r="AA537" s="169">
        <f>AA472/1000000/'Conversions_(X)'!$C$8*'Conversions_(X)'!$C$9/'Conversions_(X)'!$C$12</f>
        <v>1.6258413924117369E-2</v>
      </c>
      <c r="AB537" s="252">
        <f>$AA$537-($AA$537*'NOx_Reduction_(X)'!F7)</f>
        <v>3.2516827848234724E-3</v>
      </c>
      <c r="AC537" s="252">
        <f>$AA$537-($AA$537*'NOx_Reduction_(X)'!E7)</f>
        <v>3.2516827848234724E-3</v>
      </c>
      <c r="AD537" s="175">
        <f>AD472/1000000/'Conversions_(X)'!$C$8*'Conversions_(X)'!$C$9/'Conversions_(X)'!$C$12</f>
        <v>4.4341128883956448E-3</v>
      </c>
      <c r="AE537" s="474">
        <f>(AE472/1000)*(1/[0]!kg_per_dies_gas)*(1/lb_per_kg)</f>
        <v>2.8423800566638752E-3</v>
      </c>
      <c r="AF537" s="359">
        <f>(AF472/1000)*(1/[0]!kg_per_dies_gas)*(1/lb_per_kg)</f>
        <v>5.6847601133277483E-4</v>
      </c>
      <c r="AG537" s="359">
        <f>(AG472/1000)*(1/[0]!kg_per_dies_gas)*(1/lb_per_kg)</f>
        <v>1.7054280339983249E-3</v>
      </c>
      <c r="AH537" s="359">
        <f>(AH472/1000)*(1/[0]!kg_per_dies_gas)*(1/lb_per_kg)</f>
        <v>2.8423800566638752E-3</v>
      </c>
      <c r="AI537" s="359">
        <f>(AI472/1000)*(1/[0]!kg_per_dies_gas)*(1/lb_per_kg)</f>
        <v>5.6847601133277483E-4</v>
      </c>
      <c r="AJ537" s="359">
        <f>(AJ472/1000)*(1/[0]!kg_per_dies_gas)*(1/lb_per_kg)</f>
        <v>1.7054280339983249E-3</v>
      </c>
      <c r="AK537" s="359">
        <f>(AK472/1000)*(1/[0]!kg_per_dies_gas)*(1/lb_per_kg)</f>
        <v>3.4108560679966498E-3</v>
      </c>
      <c r="AL537" s="359">
        <f>(AL472/1000)*(1/[0]!kg_per_dies_gas)*(1/lb_per_kg)</f>
        <v>1.4211900283319376E-3</v>
      </c>
      <c r="AM537" s="475">
        <f>(AM472/1000)*(1/[0]!kg_per_dies_gas)*(1/lb_per_kg)</f>
        <v>1.4211900283319376E-3</v>
      </c>
      <c r="AN537" s="472">
        <f>(AN472/1000)*(1/[0]!kg_per_dies_gas)*(1/lb_per_kg)</f>
        <v>2.8423800566638752E-3</v>
      </c>
      <c r="AO537" s="413">
        <f>(AO472/1000)*(1/[0]!kg_per_dies_gas)*(1/lb_per_kg)</f>
        <v>5.6847601133277483E-4</v>
      </c>
      <c r="AP537" s="413">
        <f>(AP472/1000)*(1/[0]!kg_per_dies_gas)*(1/lb_per_kg)</f>
        <v>1.7054280339983249E-3</v>
      </c>
      <c r="AQ537" s="413">
        <f>(AQ472/1000)*(1/[0]!kg_per_dies_gas)*(1/lb_per_kg)</f>
        <v>2.8423800566638752E-3</v>
      </c>
      <c r="AR537" s="413">
        <f>(AR472/1000)*(1/[0]!kg_per_dies_gas)*(1/lb_per_kg)</f>
        <v>5.6847601133277483E-4</v>
      </c>
      <c r="AS537" s="413">
        <f>(AS472/1000)*(1/[0]!kg_per_dies_gas)*(1/lb_per_kg)</f>
        <v>1.7054280339983249E-3</v>
      </c>
      <c r="AT537" s="413">
        <f>(AT472/1000)*(1/[0]!kg_per_dies_gas)*(1/lb_per_kg)</f>
        <v>3.4108560679966498E-3</v>
      </c>
      <c r="AU537" s="413">
        <f>(AU472/1000)*(1/[0]!kg_per_dies_gas)*(1/lb_per_kg)</f>
        <v>1.4211900283319376E-3</v>
      </c>
      <c r="AV537" s="473">
        <f>(AV472/1000)*(1/[0]!kg_per_dies_gas)*(1/lb_per_kg)</f>
        <v>1.4211900283319376E-3</v>
      </c>
      <c r="AW537" s="466">
        <f>(AW472/1000)*(1/[0]!kg_per_dies_gas)*(1/lb_per_kg)</f>
        <v>3.4108560679966498E-3</v>
      </c>
      <c r="AX537" s="414">
        <f>(AX472/1000)*(1/[0]!kg_per_dies_gas)*(1/lb_per_kg)</f>
        <v>1.4211900283319376E-3</v>
      </c>
      <c r="AY537" s="467">
        <f>(AY472/1000)*(1/[0]!kg_per_dies_gas)*(1/lb_per_kg)</f>
        <v>1.4211900283319376E-3</v>
      </c>
      <c r="AZ537" s="464">
        <f>(AZ472/'Marine Data_(X)'!$B$8)</f>
        <v>6.6666666666666666E-2</v>
      </c>
      <c r="BA537" s="416">
        <f>(BA472/'Marine Data_(X)'!$C$8)</f>
        <v>6.4864864864864868E-2</v>
      </c>
      <c r="BB537" s="464">
        <f>(BB472/'Marine Data_(X)'!$B$8)</f>
        <v>8.2051282051282051E-2</v>
      </c>
      <c r="BC537" s="416">
        <f>(BC472/'Marine Data_(X)'!$C$8)</f>
        <v>8.1081081081081086E-2</v>
      </c>
      <c r="BD537" s="416">
        <f>(BD472/'Marine Data_(X)'!$D$8)</f>
        <v>6.4757709251101317E-2</v>
      </c>
      <c r="BE537" s="418">
        <f>(BE472/'Marine Data_(X)'!$E$8)</f>
        <v>6.405529953917051E-2</v>
      </c>
    </row>
    <row r="538" spans="1:57" x14ac:dyDescent="0.25">
      <c r="A538" s="172" t="s">
        <v>1205</v>
      </c>
      <c r="B538" s="173"/>
      <c r="C538" s="252"/>
      <c r="D538" s="252"/>
      <c r="E538" s="173"/>
      <c r="F538" s="252"/>
      <c r="G538" s="252"/>
      <c r="H538" s="166"/>
      <c r="I538" s="173"/>
      <c r="J538" s="252"/>
      <c r="K538" s="252"/>
      <c r="L538" s="168"/>
      <c r="M538" s="168"/>
      <c r="N538" s="168"/>
      <c r="O538" s="252"/>
      <c r="P538" s="252"/>
      <c r="Q538" s="252"/>
      <c r="R538" s="252"/>
      <c r="S538" s="168"/>
      <c r="T538" s="168"/>
      <c r="U538" s="168"/>
      <c r="V538" s="252"/>
      <c r="W538" s="252"/>
      <c r="X538" s="169"/>
      <c r="Y538" s="252"/>
      <c r="Z538" s="252"/>
      <c r="AA538" s="169"/>
      <c r="AB538" s="252"/>
      <c r="AC538" s="252"/>
      <c r="AD538" s="175"/>
      <c r="AE538" s="474">
        <f>(AE473/1000)*(1/[0]!kg_per_dies_gas)*(1/lb_per_kg)</f>
        <v>3.6950940736630376E-5</v>
      </c>
      <c r="AF538" s="359">
        <f>(AF473/1000)*(1/[0]!kg_per_dies_gas)*(1/lb_per_kg)</f>
        <v>3.6950940736630376E-5</v>
      </c>
      <c r="AG538" s="359">
        <f>(AG473/1000)*(1/[0]!kg_per_dies_gas)*(1/lb_per_kg)</f>
        <v>3.6950940736630376E-5</v>
      </c>
      <c r="AH538" s="359">
        <f>(AH473/1000)*(1/[0]!kg_per_dies_gas)*(1/lb_per_kg)</f>
        <v>3.6950940736630376E-5</v>
      </c>
      <c r="AI538" s="359">
        <f>(AI473/1000)*(1/[0]!kg_per_dies_gas)*(1/lb_per_kg)</f>
        <v>3.6950940736630376E-5</v>
      </c>
      <c r="AJ538" s="359">
        <f>(AJ473/1000)*(1/[0]!kg_per_dies_gas)*(1/lb_per_kg)</f>
        <v>3.6950940736630376E-5</v>
      </c>
      <c r="AK538" s="359">
        <f>(AK473/1000)*(1/[0]!kg_per_dies_gas)*(1/lb_per_kg)</f>
        <v>3.6950940736630376E-5</v>
      </c>
      <c r="AL538" s="359">
        <f>(AL473/1000)*(1/[0]!kg_per_dies_gas)*(1/lb_per_kg)</f>
        <v>3.6950940736630376E-5</v>
      </c>
      <c r="AM538" s="475">
        <f>(AM473/1000)*(1/[0]!kg_per_dies_gas)*(1/lb_per_kg)</f>
        <v>3.6950940736630376E-5</v>
      </c>
      <c r="AN538" s="472">
        <f>(AN473/1000)*(1/[0]!kg_per_dies_gas)*(1/lb_per_kg)</f>
        <v>3.6950940736630376E-5</v>
      </c>
      <c r="AO538" s="413">
        <f>(AO473/1000)*(1/[0]!kg_per_dies_gas)*(1/lb_per_kg)</f>
        <v>3.6950940736630376E-5</v>
      </c>
      <c r="AP538" s="413">
        <f>(AP473/1000)*(1/[0]!kg_per_dies_gas)*(1/lb_per_kg)</f>
        <v>3.6950940736630376E-5</v>
      </c>
      <c r="AQ538" s="413">
        <f>(AQ473/1000)*(1/[0]!kg_per_dies_gas)*(1/lb_per_kg)</f>
        <v>3.6950940736630376E-5</v>
      </c>
      <c r="AR538" s="413">
        <f>(AR473/1000)*(1/[0]!kg_per_dies_gas)*(1/lb_per_kg)</f>
        <v>3.6950940736630376E-5</v>
      </c>
      <c r="AS538" s="413">
        <f>(AS473/1000)*(1/[0]!kg_per_dies_gas)*(1/lb_per_kg)</f>
        <v>3.6950940736630376E-5</v>
      </c>
      <c r="AT538" s="413">
        <f>(AT473/1000)*(1/[0]!kg_per_dies_gas)*(1/lb_per_kg)</f>
        <v>3.6950940736630376E-5</v>
      </c>
      <c r="AU538" s="413">
        <f>(AU473/1000)*(1/[0]!kg_per_dies_gas)*(1/lb_per_kg)</f>
        <v>3.6950940736630376E-5</v>
      </c>
      <c r="AV538" s="473">
        <f>(AV473/1000)*(1/[0]!kg_per_dies_gas)*(1/lb_per_kg)</f>
        <v>3.6950940736630376E-5</v>
      </c>
      <c r="AW538" s="466">
        <f>(AW473/1000)*(1/[0]!kg_per_dies_gas)*(1/lb_per_kg)</f>
        <v>3.6950940736630376E-5</v>
      </c>
      <c r="AX538" s="414">
        <f>(AX473/1000)*(1/[0]!kg_per_dies_gas)*(1/lb_per_kg)</f>
        <v>3.6950940736630376E-5</v>
      </c>
      <c r="AY538" s="467">
        <f>(AY473/1000)*(1/[0]!kg_per_dies_gas)*(1/lb_per_kg)</f>
        <v>3.6950940736630376E-5</v>
      </c>
      <c r="AZ538" s="464">
        <f>(AZ473/'Marine Data_(X)'!$B$8)</f>
        <v>1.5384615384615385E-4</v>
      </c>
      <c r="BA538" s="416">
        <f>(BA473/'Marine Data_(X)'!$C$8)</f>
        <v>1.6216216216216215E-4</v>
      </c>
      <c r="BB538" s="464">
        <f>(BB473/'Marine Data_(X)'!$B$8)</f>
        <v>1.5384615384615385E-4</v>
      </c>
      <c r="BC538" s="416">
        <f>(BC473/'Marine Data_(X)'!$C$8)</f>
        <v>1.6216216216216215E-4</v>
      </c>
      <c r="BD538" s="416">
        <f>(BD473/'Marine Data_(X)'!$D$8)</f>
        <v>1.3656387665198237E-4</v>
      </c>
      <c r="BE538" s="418">
        <f>(BE473/'Marine Data_(X)'!$E$8)</f>
        <v>1.4285714285714287E-4</v>
      </c>
    </row>
    <row r="539" spans="1:57" x14ac:dyDescent="0.25">
      <c r="A539" s="161" t="s">
        <v>421</v>
      </c>
      <c r="B539" s="166"/>
      <c r="C539" s="166"/>
      <c r="D539" s="166"/>
      <c r="E539" s="166"/>
      <c r="F539" s="166"/>
      <c r="G539" s="166"/>
      <c r="H539" s="166"/>
      <c r="I539" s="174"/>
      <c r="J539" s="166"/>
      <c r="K539" s="166"/>
      <c r="L539" s="166"/>
      <c r="M539" s="174"/>
      <c r="N539" s="168">
        <f>N474/1000000/'Conversions_(X)'!$C$8*'Conversions_(X)'!$C$9/'Conversions_(X)'!$C$12</f>
        <v>5.4317882882846642E-7</v>
      </c>
      <c r="O539" s="166"/>
      <c r="P539" s="166"/>
      <c r="Q539" s="166"/>
      <c r="R539" s="166"/>
      <c r="S539" s="174"/>
      <c r="T539" s="174"/>
      <c r="U539" s="166"/>
      <c r="V539" s="166"/>
      <c r="W539" s="166"/>
      <c r="X539" s="169">
        <f>X474/1000000/'Conversions_(X)'!$C$8*'Conversions_(X)'!$C$9/'Conversions_(X)'!$C$12</f>
        <v>5.4317882882846642E-7</v>
      </c>
      <c r="Y539" s="166"/>
      <c r="Z539" s="166"/>
      <c r="AA539" s="166"/>
      <c r="AB539" s="166"/>
      <c r="AC539" s="166"/>
      <c r="AD539" s="184"/>
      <c r="AE539" s="462"/>
      <c r="AF539" s="410"/>
      <c r="AG539" s="410"/>
      <c r="AH539" s="410"/>
      <c r="AI539" s="410"/>
      <c r="AJ539" s="410"/>
      <c r="AK539" s="410"/>
      <c r="AL539" s="410"/>
      <c r="AM539" s="417"/>
      <c r="AN539" s="470"/>
      <c r="AO539" s="412"/>
      <c r="AP539" s="412"/>
      <c r="AQ539" s="412"/>
      <c r="AR539" s="412"/>
      <c r="AS539" s="412"/>
      <c r="AT539" s="412"/>
      <c r="AU539" s="412"/>
      <c r="AV539" s="471"/>
      <c r="AW539" s="462"/>
      <c r="AX539" s="410"/>
      <c r="AY539" s="417"/>
      <c r="AZ539" s="461">
        <v>5.4317947480498276E-7</v>
      </c>
      <c r="BA539" s="426">
        <v>5.4317947480498276E-7</v>
      </c>
      <c r="BB539" s="426">
        <v>5.4317947480498276E-7</v>
      </c>
      <c r="BC539" s="426">
        <v>5.4317947480498276E-7</v>
      </c>
      <c r="BD539" s="410"/>
      <c r="BE539" s="417"/>
    </row>
    <row r="540" spans="1:57" x14ac:dyDescent="0.25">
      <c r="A540" s="161" t="s">
        <v>338</v>
      </c>
      <c r="B540" s="166"/>
      <c r="C540" s="166"/>
      <c r="D540" s="166"/>
      <c r="E540" s="166"/>
      <c r="F540" s="166"/>
      <c r="G540" s="166"/>
      <c r="H540" s="166"/>
      <c r="I540" s="173">
        <f>I475/1000000/'Conversions_(X)'!$C$8*'Conversions_(X)'!$C$9/'Conversions_(X)'!$C$12</f>
        <v>1.3302338665186934E-4</v>
      </c>
      <c r="J540" s="166"/>
      <c r="K540" s="166"/>
      <c r="L540" s="166"/>
      <c r="M540" s="168">
        <f>M475/1000000/'Conversions_(X)'!$C$8*'Conversions_(X)'!$C$9/'Conversions_(X)'!$C$12</f>
        <v>1.3302338665186934E-4</v>
      </c>
      <c r="N540" s="174"/>
      <c r="O540" s="166"/>
      <c r="P540" s="166"/>
      <c r="Q540" s="166"/>
      <c r="R540" s="166"/>
      <c r="S540" s="174"/>
      <c r="T540" s="168">
        <f>T475/1000000/'Conversions_(X)'!$C$8*'Conversions_(X)'!$C$9/'Conversions_(X)'!$C$12</f>
        <v>1.3302338665186934E-4</v>
      </c>
      <c r="U540" s="166"/>
      <c r="V540" s="166"/>
      <c r="W540" s="166"/>
      <c r="X540" s="174"/>
      <c r="Y540" s="166"/>
      <c r="Z540" s="166"/>
      <c r="AA540" s="166"/>
      <c r="AB540" s="166"/>
      <c r="AC540" s="166"/>
      <c r="AD540" s="175">
        <f>AD475/1000000/'Conversions_(X)'!$C$8*'Conversions_(X)'!$C$9/'Conversions_(X)'!$C$12</f>
        <v>1.3302338665186934E-4</v>
      </c>
      <c r="AE540" s="474">
        <f>(AE475/1000)*(1/[0]!kg_per_dies_gas)*(1/lb_per_kg)</f>
        <v>1.8475470368315187E-4</v>
      </c>
      <c r="AF540" s="359">
        <f>(AF475/1000)*(1/[0]!kg_per_dies_gas)*(1/lb_per_kg)</f>
        <v>1.8475470368315187E-4</v>
      </c>
      <c r="AG540" s="359">
        <f>(AG475/1000)*(1/[0]!kg_per_dies_gas)*(1/lb_per_kg)</f>
        <v>1.8475470368315187E-4</v>
      </c>
      <c r="AH540" s="359">
        <f>(AH475/1000)*(1/[0]!kg_per_dies_gas)*(1/lb_per_kg)</f>
        <v>1.8475470368315187E-4</v>
      </c>
      <c r="AI540" s="359">
        <f>(AI475/1000)*(1/[0]!kg_per_dies_gas)*(1/lb_per_kg)</f>
        <v>1.8475470368315187E-4</v>
      </c>
      <c r="AJ540" s="359">
        <f>(AJ475/1000)*(1/[0]!kg_per_dies_gas)*(1/lb_per_kg)</f>
        <v>1.8475470368315187E-4</v>
      </c>
      <c r="AK540" s="359">
        <f>(AK475/1000)*(1/[0]!kg_per_dies_gas)*(1/lb_per_kg)</f>
        <v>1.8475470368315187E-4</v>
      </c>
      <c r="AL540" s="359">
        <f>(AL475/1000)*(1/[0]!kg_per_dies_gas)*(1/lb_per_kg)</f>
        <v>1.8475470368315187E-4</v>
      </c>
      <c r="AM540" s="475">
        <f>(AM475/1000)*(1/[0]!kg_per_dies_gas)*(1/lb_per_kg)</f>
        <v>1.8475470368315187E-4</v>
      </c>
      <c r="AN540" s="472">
        <f>(AN475/1000)*(1/[0]!kg_per_dies_gas)*(1/lb_per_kg)</f>
        <v>1.8475470368315187E-4</v>
      </c>
      <c r="AO540" s="413">
        <f>(AO475/1000)*(1/[0]!kg_per_dies_gas)*(1/lb_per_kg)</f>
        <v>1.8475470368315187E-4</v>
      </c>
      <c r="AP540" s="413">
        <f>(AP475/1000)*(1/[0]!kg_per_dies_gas)*(1/lb_per_kg)</f>
        <v>1.8475470368315187E-4</v>
      </c>
      <c r="AQ540" s="413">
        <f>(AQ475/1000)*(1/[0]!kg_per_dies_gas)*(1/lb_per_kg)</f>
        <v>1.8475470368315187E-4</v>
      </c>
      <c r="AR540" s="413">
        <f>(AR475/1000)*(1/[0]!kg_per_dies_gas)*(1/lb_per_kg)</f>
        <v>1.8475470368315187E-4</v>
      </c>
      <c r="AS540" s="413">
        <f>(AS475/1000)*(1/[0]!kg_per_dies_gas)*(1/lb_per_kg)</f>
        <v>1.8475470368315187E-4</v>
      </c>
      <c r="AT540" s="413">
        <f>(AT475/1000)*(1/[0]!kg_per_dies_gas)*(1/lb_per_kg)</f>
        <v>1.8475470368315187E-4</v>
      </c>
      <c r="AU540" s="413">
        <f>(AU475/1000)*(1/[0]!kg_per_dies_gas)*(1/lb_per_kg)</f>
        <v>1.8475470368315187E-4</v>
      </c>
      <c r="AV540" s="473">
        <f>(AV475/1000)*(1/[0]!kg_per_dies_gas)*(1/lb_per_kg)</f>
        <v>1.8475470368315187E-4</v>
      </c>
      <c r="AW540" s="466">
        <f>(AW475/1000)*(1/[0]!kg_per_dies_gas)*(1/lb_per_kg)</f>
        <v>1.8475470368315187E-4</v>
      </c>
      <c r="AX540" s="414">
        <f>(AX475/1000)*(1/[0]!kg_per_dies_gas)*(1/lb_per_kg)</f>
        <v>1.8475470368315187E-4</v>
      </c>
      <c r="AY540" s="467">
        <f>(AY475/1000)*(1/[0]!kg_per_dies_gas)*(1/lb_per_kg)</f>
        <v>1.8475470368315187E-4</v>
      </c>
      <c r="AZ540" s="462"/>
      <c r="BA540" s="410"/>
      <c r="BB540" s="410"/>
      <c r="BC540" s="410"/>
      <c r="BD540" s="410"/>
      <c r="BE540" s="417"/>
    </row>
    <row r="541" spans="1:57" x14ac:dyDescent="0.25">
      <c r="A541" s="161" t="s">
        <v>290</v>
      </c>
      <c r="B541" s="173">
        <f>B476/1000000/'Conversions_(X)'!C8*'Conversions_(X)'!C9/'Conversions_(X)'!C12</f>
        <v>0.25865658515641266</v>
      </c>
      <c r="C541" s="166"/>
      <c r="D541" s="166"/>
      <c r="E541" s="166"/>
      <c r="F541" s="166"/>
      <c r="G541" s="166"/>
      <c r="H541" s="166"/>
      <c r="I541" s="173">
        <f>I476/1000000/'Conversions_(X)'!$C$8*'Conversions_(X)'!$C$9/'Conversions_(X)'!$C$12</f>
        <v>7.9444522583755302E-5</v>
      </c>
      <c r="J541" s="166"/>
      <c r="K541" s="166"/>
      <c r="L541" s="166"/>
      <c r="M541" s="168">
        <f>M476/1000000/'Conversions_(X)'!$C$8*'Conversions_(X)'!$C$9/'Conversions_(X)'!$C$12</f>
        <v>7.9444522583755302E-5</v>
      </c>
      <c r="N541" s="168">
        <f>N476/1000000/'Conversions_(X)'!$C$8*'Conversions_(X)'!$C$9/'Conversions_(X)'!$C$12</f>
        <v>0.78520749065339557</v>
      </c>
      <c r="O541" s="166"/>
      <c r="P541" s="166"/>
      <c r="Q541" s="166"/>
      <c r="R541" s="166"/>
      <c r="S541" s="174"/>
      <c r="T541" s="168">
        <f>T476/1000000/'Conversions_(X)'!$C$8*'Conversions_(X)'!$C$9/'Conversions_(X)'!$C$12</f>
        <v>7.9444522583755302E-5</v>
      </c>
      <c r="U541" s="168">
        <f>U476/1000000/'Conversions_(X)'!C8*'Conversions_(X)'!C9/'Conversions_(X)'!C12</f>
        <v>0.78520749065339557</v>
      </c>
      <c r="V541" s="166"/>
      <c r="W541" s="166"/>
      <c r="X541" s="169">
        <f>X476/1000000/'Conversions_(X)'!$C$8*'Conversions_(X)'!$C$9/'Conversions_(X)'!$C$12</f>
        <v>0.78520749065339557</v>
      </c>
      <c r="Y541" s="166"/>
      <c r="Z541" s="166"/>
      <c r="AA541" s="166"/>
      <c r="AB541" s="166"/>
      <c r="AC541" s="166"/>
      <c r="AD541" s="175">
        <f>AD476/1000000/'Conversions_(X)'!$C$8*'Conversions_(X)'!$C$9/'Conversions_(X)'!$C$12</f>
        <v>7.9444522583755302E-5</v>
      </c>
      <c r="AE541" s="474">
        <f>(AE476/1000)*(1/[0]!kg_per_dies_gas)*(1/lb_per_kg)</f>
        <v>2.8423800566638747E-4</v>
      </c>
      <c r="AF541" s="359">
        <f>(AF476/1000)*(1/[0]!kg_per_dies_gas)*(1/lb_per_kg)</f>
        <v>2.8423800566638747E-4</v>
      </c>
      <c r="AG541" s="359">
        <f>(AG476/1000)*(1/[0]!kg_per_dies_gas)*(1/lb_per_kg)</f>
        <v>2.8423800566638747E-4</v>
      </c>
      <c r="AH541" s="359">
        <f>(AH476/1000)*(1/[0]!kg_per_dies_gas)*(1/lb_per_kg)</f>
        <v>2.8423800566638747E-4</v>
      </c>
      <c r="AI541" s="359">
        <f>(AI476/1000)*(1/[0]!kg_per_dies_gas)*(1/lb_per_kg)</f>
        <v>2.8423800566638747E-4</v>
      </c>
      <c r="AJ541" s="359">
        <f>(AJ476/1000)*(1/[0]!kg_per_dies_gas)*(1/lb_per_kg)</f>
        <v>2.8423800566638747E-4</v>
      </c>
      <c r="AK541" s="359">
        <f>(AK476/1000)*(1/[0]!kg_per_dies_gas)*(1/lb_per_kg)</f>
        <v>2.8423800566638747E-4</v>
      </c>
      <c r="AL541" s="359">
        <f>(AL476/1000)*(1/[0]!kg_per_dies_gas)*(1/lb_per_kg)</f>
        <v>2.8423800566638747E-4</v>
      </c>
      <c r="AM541" s="475">
        <f>(AM476/1000)*(1/[0]!kg_per_dies_gas)*(1/lb_per_kg)</f>
        <v>2.8423800566638747E-4</v>
      </c>
      <c r="AN541" s="472">
        <f>(AN476/1000)*(1/[0]!kg_per_dies_gas)*(1/lb_per_kg)</f>
        <v>2.8423800566638747E-4</v>
      </c>
      <c r="AO541" s="413">
        <f>(AO476/1000)*(1/[0]!kg_per_dies_gas)*(1/lb_per_kg)</f>
        <v>2.8423800566638747E-4</v>
      </c>
      <c r="AP541" s="413">
        <f>(AP476/1000)*(1/[0]!kg_per_dies_gas)*(1/lb_per_kg)</f>
        <v>2.8423800566638747E-4</v>
      </c>
      <c r="AQ541" s="413">
        <f>(AQ476/1000)*(1/[0]!kg_per_dies_gas)*(1/lb_per_kg)</f>
        <v>2.8423800566638747E-4</v>
      </c>
      <c r="AR541" s="413">
        <f>(AR476/1000)*(1/[0]!kg_per_dies_gas)*(1/lb_per_kg)</f>
        <v>2.8423800566638747E-4</v>
      </c>
      <c r="AS541" s="413">
        <f>(AS476/1000)*(1/[0]!kg_per_dies_gas)*(1/lb_per_kg)</f>
        <v>2.8423800566638747E-4</v>
      </c>
      <c r="AT541" s="413">
        <f>(AT476/1000)*(1/[0]!kg_per_dies_gas)*(1/lb_per_kg)</f>
        <v>2.8423800566638747E-4</v>
      </c>
      <c r="AU541" s="413">
        <f>(AU476/1000)*(1/[0]!kg_per_dies_gas)*(1/lb_per_kg)</f>
        <v>2.8423800566638747E-4</v>
      </c>
      <c r="AV541" s="473">
        <f>(AV476/1000)*(1/[0]!kg_per_dies_gas)*(1/lb_per_kg)</f>
        <v>2.8423800566638747E-4</v>
      </c>
      <c r="AW541" s="466">
        <f>(AW476/1000)*(1/[0]!kg_per_dies_gas)*(1/lb_per_kg)</f>
        <v>2.8423800566638747E-4</v>
      </c>
      <c r="AX541" s="414">
        <f>(AX476/1000)*(1/[0]!kg_per_dies_gas)*(1/lb_per_kg)</f>
        <v>2.8423800566638747E-4</v>
      </c>
      <c r="AY541" s="467">
        <f>(AY476/1000)*(1/[0]!kg_per_dies_gas)*(1/lb_per_kg)</f>
        <v>2.8423800566638747E-4</v>
      </c>
      <c r="AZ541" s="489"/>
      <c r="BA541" s="490"/>
      <c r="BB541" s="490"/>
      <c r="BC541" s="490"/>
      <c r="BD541" s="490"/>
      <c r="BE541" s="491"/>
    </row>
    <row r="542" spans="1:57" x14ac:dyDescent="0.25">
      <c r="A542" s="161" t="s">
        <v>340</v>
      </c>
      <c r="B542" s="166"/>
      <c r="C542" s="166"/>
      <c r="D542" s="166"/>
      <c r="E542" s="166"/>
      <c r="F542" s="166"/>
      <c r="G542" s="166"/>
      <c r="H542" s="166"/>
      <c r="I542" s="173">
        <f>I477/1000000/'Conversions_(X)'!$C$8*'Conversions_(X)'!$C$9/'Conversions_(X)'!$C$12</f>
        <v>2.2170564441978226E-4</v>
      </c>
      <c r="J542" s="166"/>
      <c r="K542" s="166"/>
      <c r="L542" s="166"/>
      <c r="M542" s="168">
        <f>M477/1000000/'Conversions_(X)'!$C$8*'Conversions_(X)'!$C$9/'Conversions_(X)'!$C$12</f>
        <v>2.2170564441978226E-4</v>
      </c>
      <c r="N542" s="166"/>
      <c r="O542" s="166"/>
      <c r="P542" s="166"/>
      <c r="Q542" s="166"/>
      <c r="R542" s="166"/>
      <c r="S542" s="174"/>
      <c r="T542" s="168">
        <f>T477/1000000/'Conversions_(X)'!$C$8*'Conversions_(X)'!$C$9/'Conversions_(X)'!$C$12</f>
        <v>2.2170564441978226E-4</v>
      </c>
      <c r="U542" s="166"/>
      <c r="V542" s="166"/>
      <c r="W542" s="166"/>
      <c r="X542" s="174"/>
      <c r="Y542" s="166"/>
      <c r="Z542" s="166"/>
      <c r="AA542" s="166"/>
      <c r="AB542" s="166"/>
      <c r="AC542" s="166"/>
      <c r="AD542" s="175">
        <f>AD477/1000000/'Conversions_(X)'!$C$8*'Conversions_(X)'!$C$9/'Conversions_(X)'!$C$12</f>
        <v>2.2170564441978226E-4</v>
      </c>
      <c r="AE542" s="462"/>
      <c r="AF542" s="410"/>
      <c r="AG542" s="410"/>
      <c r="AH542" s="410"/>
      <c r="AI542" s="410"/>
      <c r="AJ542" s="410"/>
      <c r="AK542" s="410"/>
      <c r="AL542" s="410"/>
      <c r="AM542" s="417"/>
      <c r="AN542" s="470"/>
      <c r="AO542" s="412"/>
      <c r="AP542" s="412"/>
      <c r="AQ542" s="412"/>
      <c r="AR542" s="412"/>
      <c r="AS542" s="412"/>
      <c r="AT542" s="412"/>
      <c r="AU542" s="412"/>
      <c r="AV542" s="471"/>
      <c r="AW542" s="462"/>
      <c r="AX542" s="410"/>
      <c r="AY542" s="417"/>
      <c r="AZ542" s="462"/>
      <c r="BA542" s="410"/>
      <c r="BB542" s="410"/>
      <c r="BC542" s="410"/>
      <c r="BD542" s="427"/>
      <c r="BE542" s="465"/>
    </row>
    <row r="543" spans="1:57" x14ac:dyDescent="0.25">
      <c r="A543" s="172" t="s">
        <v>342</v>
      </c>
      <c r="B543" s="173">
        <f>B478/1000/'Conversions_(X)'!C8/'Conversions_(X)'!C12</f>
        <v>1.9896660396647127E-3</v>
      </c>
      <c r="C543" s="166"/>
      <c r="D543" s="166"/>
      <c r="E543" s="166"/>
      <c r="F543" s="166"/>
      <c r="G543" s="166"/>
      <c r="H543" s="166"/>
      <c r="I543" s="173">
        <f>I478/1000000/'Conversions_(X)'!$C$8*'Conversions_(X)'!$C$9/'Conversions_(X)'!$C$12</f>
        <v>7.6303692621141719E-5</v>
      </c>
      <c r="J543" s="166"/>
      <c r="K543" s="166"/>
      <c r="L543" s="166"/>
      <c r="M543" s="168">
        <f>M478/1000000/'Conversions_(X)'!$C$8*'Conversions_(X)'!$C$9/'Conversions_(X)'!$C$12</f>
        <v>7.6303692621141719E-5</v>
      </c>
      <c r="N543" s="168">
        <f>N478/1000/'Conversions_(X)'!$C$8/'Conversions_(X)'!$C$12</f>
        <v>6.0400576204107347E-3</v>
      </c>
      <c r="O543" s="166"/>
      <c r="P543" s="166"/>
      <c r="Q543" s="166"/>
      <c r="R543" s="166"/>
      <c r="S543" s="174"/>
      <c r="T543" s="168">
        <f>T478/1000000/'Conversions_(X)'!$C$8*'Conversions_(X)'!$C$9/'Conversions_(X)'!$C$12</f>
        <v>7.6303692621141719E-5</v>
      </c>
      <c r="U543" s="168">
        <f>U478/1000/'Conversions_(X)'!$C$8/'Conversions_(X)'!$C$12</f>
        <v>6.0400576204107347E-3</v>
      </c>
      <c r="V543" s="166"/>
      <c r="W543" s="166"/>
      <c r="X543" s="169">
        <f>X478/1000/'Conversions_(X)'!$C$8/'Conversions_(X)'!$C$12</f>
        <v>6.0400576204107347E-3</v>
      </c>
      <c r="Y543" s="166"/>
      <c r="Z543" s="166"/>
      <c r="AA543" s="166"/>
      <c r="AB543" s="166"/>
      <c r="AC543" s="166"/>
      <c r="AD543" s="175">
        <f>AD478/1000000/'Conversions_(X)'!$C$8*'Conversions_(X)'!$C$9/'Conversions_(X)'!$C$12</f>
        <v>7.6303692621141719E-5</v>
      </c>
      <c r="AE543" s="474">
        <f>(AE478/1000)*(1/[0]!kg_per_dies_gas)*(1/lb_per_kg)</f>
        <v>1.4211900283319373E-4</v>
      </c>
      <c r="AF543" s="359">
        <f>(AF478/1000)*(1/[0]!kg_per_dies_gas)*(1/lb_per_kg)</f>
        <v>1.4211900283319373E-4</v>
      </c>
      <c r="AG543" s="359">
        <f>(AG478/1000)*(1/[0]!kg_per_dies_gas)*(1/lb_per_kg)</f>
        <v>1.4211900283319373E-4</v>
      </c>
      <c r="AH543" s="359">
        <f>(AH478/1000)*(1/[0]!kg_per_dies_gas)*(1/lb_per_kg)</f>
        <v>1.4211900283319373E-4</v>
      </c>
      <c r="AI543" s="359">
        <f>(AI478/1000)*(1/[0]!kg_per_dies_gas)*(1/lb_per_kg)</f>
        <v>1.4211900283319373E-4</v>
      </c>
      <c r="AJ543" s="359">
        <f>(AJ478/1000)*(1/[0]!kg_per_dies_gas)*(1/lb_per_kg)</f>
        <v>1.4211900283319373E-4</v>
      </c>
      <c r="AK543" s="359">
        <f>(AK478/1000)*(1/[0]!kg_per_dies_gas)*(1/lb_per_kg)</f>
        <v>1.4211900283319373E-4</v>
      </c>
      <c r="AL543" s="359">
        <f>(AL478/1000)*(1/[0]!kg_per_dies_gas)*(1/lb_per_kg)</f>
        <v>1.4211900283319373E-4</v>
      </c>
      <c r="AM543" s="475">
        <f>(AM478/1000)*(1/[0]!kg_per_dies_gas)*(1/lb_per_kg)</f>
        <v>1.4211900283319373E-4</v>
      </c>
      <c r="AN543" s="472">
        <f>(AN478/1000)*(1/[0]!kg_per_dies_gas)*(1/lb_per_kg)</f>
        <v>1.5348852305984925E-4</v>
      </c>
      <c r="AO543" s="413">
        <f>(AO478/1000)*(1/[0]!kg_per_dies_gas)*(1/lb_per_kg)</f>
        <v>1.5348852305984925E-4</v>
      </c>
      <c r="AP543" s="413">
        <f>(AP478/1000)*(1/[0]!kg_per_dies_gas)*(1/lb_per_kg)</f>
        <v>0</v>
      </c>
      <c r="AQ543" s="413">
        <f>(AQ478/1000)*(1/[0]!kg_per_dies_gas)*(1/lb_per_kg)</f>
        <v>1.5348852305984925E-4</v>
      </c>
      <c r="AR543" s="413">
        <f>(AR478/1000)*(1/[0]!kg_per_dies_gas)*(1/lb_per_kg)</f>
        <v>1.5348852305984925E-4</v>
      </c>
      <c r="AS543" s="413">
        <f>(AS478/1000)*(1/[0]!kg_per_dies_gas)*(1/lb_per_kg)</f>
        <v>1.5348852305984925E-4</v>
      </c>
      <c r="AT543" s="413">
        <f>(AT478/1000)*(1/[0]!kg_per_dies_gas)*(1/lb_per_kg)</f>
        <v>1.5348852305984925E-4</v>
      </c>
      <c r="AU543" s="413">
        <f>(AU478/1000)*(1/[0]!kg_per_dies_gas)*(1/lb_per_kg)</f>
        <v>1.5348852305984925E-4</v>
      </c>
      <c r="AV543" s="473">
        <f>(AV478/1000)*(1/[0]!kg_per_dies_gas)*(1/lb_per_kg)</f>
        <v>1.5348852305984925E-4</v>
      </c>
      <c r="AW543" s="466">
        <f>(AW478/1000)*(1/[0]!kg_per_dies_gas)*(1/lb_per_kg)</f>
        <v>1.4211900283319373E-4</v>
      </c>
      <c r="AX543" s="414">
        <f>(AX478/1000)*(1/[0]!kg_per_dies_gas)*(1/lb_per_kg)</f>
        <v>1.4211900283319373E-4</v>
      </c>
      <c r="AY543" s="467">
        <f>(AY478/1000)*(1/[0]!kg_per_dies_gas)*(1/lb_per_kg)</f>
        <v>1.4211900283319373E-4</v>
      </c>
      <c r="AZ543" s="464">
        <f>(AZ478/'Marine Data_(X)'!$B$8)</f>
        <v>7.1794871794871786E-3</v>
      </c>
      <c r="BA543" s="416">
        <f>(BA478/'Marine Data_(X)'!$C$8)</f>
        <v>1.1351351351351351E-3</v>
      </c>
      <c r="BB543" s="464">
        <f>(BB478/'Marine Data_(X)'!$B$8)</f>
        <v>7.1794871794871786E-3</v>
      </c>
      <c r="BC543" s="416">
        <f>(BC478/'Marine Data_(X)'!$C$8)</f>
        <v>1.1891891891891893E-3</v>
      </c>
      <c r="BD543" s="416">
        <f>(BD478/'Marine Data_(X)'!$D$8)</f>
        <v>6.343612334801762E-3</v>
      </c>
      <c r="BE543" s="418">
        <f>(BE478/'Marine Data_(X)'!$E$8)</f>
        <v>1E-3</v>
      </c>
    </row>
    <row r="544" spans="1:57" x14ac:dyDescent="0.25">
      <c r="A544" s="161" t="s">
        <v>346</v>
      </c>
      <c r="B544" s="166"/>
      <c r="C544" s="166"/>
      <c r="D544" s="166"/>
      <c r="E544" s="166"/>
      <c r="F544" s="166"/>
      <c r="G544" s="166"/>
      <c r="H544" s="166"/>
      <c r="I544" s="173">
        <f>I479/1000000/'Conversions_(X)'!$C$8*'Conversions_(X)'!$C$9/'Conversions_(X)'!$C$12</f>
        <v>2.0932707927301104E-4</v>
      </c>
      <c r="J544" s="166"/>
      <c r="K544" s="166"/>
      <c r="L544" s="166"/>
      <c r="M544" s="168">
        <f>M479/1000000/'Conversions_(X)'!$C$8*'Conversions_(X)'!$C$9/'Conversions_(X)'!$C$12</f>
        <v>2.0932707927301104E-4</v>
      </c>
      <c r="N544" s="174"/>
      <c r="O544" s="166"/>
      <c r="P544" s="166"/>
      <c r="Q544" s="166"/>
      <c r="R544" s="166"/>
      <c r="S544" s="174"/>
      <c r="T544" s="168">
        <f>T479/1000000/'Conversions_(X)'!$C$8*'Conversions_(X)'!$C$9/'Conversions_(X)'!$C$12</f>
        <v>2.0932707927301104E-4</v>
      </c>
      <c r="U544" s="174"/>
      <c r="V544" s="166"/>
      <c r="W544" s="166"/>
      <c r="X544" s="174"/>
      <c r="Y544" s="166"/>
      <c r="Z544" s="166"/>
      <c r="AA544" s="166"/>
      <c r="AB544" s="166"/>
      <c r="AC544" s="166"/>
      <c r="AD544" s="175">
        <f>AD479/1000000/'Conversions_(X)'!$C$8*'Conversions_(X)'!$C$9/'Conversions_(X)'!$C$12</f>
        <v>2.0932707927301104E-4</v>
      </c>
      <c r="AE544" s="474">
        <f>(AE479/1000)*(1/[0]!kg_per_dies_gas)*(1/lb_per_kg)</f>
        <v>3.2687370651634558E-4</v>
      </c>
      <c r="AF544" s="359">
        <f>(AF479/1000)*(1/[0]!kg_per_dies_gas)*(1/lb_per_kg)</f>
        <v>3.2687370651634558E-4</v>
      </c>
      <c r="AG544" s="359">
        <f>(AG479/1000)*(1/[0]!kg_per_dies_gas)*(1/lb_per_kg)</f>
        <v>3.2687370651634558E-4</v>
      </c>
      <c r="AH544" s="359">
        <f>(AH479/1000)*(1/[0]!kg_per_dies_gas)*(1/lb_per_kg)</f>
        <v>3.2687370651634558E-4</v>
      </c>
      <c r="AI544" s="359">
        <f>(AI479/1000)*(1/[0]!kg_per_dies_gas)*(1/lb_per_kg)</f>
        <v>3.2687370651634558E-4</v>
      </c>
      <c r="AJ544" s="359">
        <f>(AJ479/1000)*(1/[0]!kg_per_dies_gas)*(1/lb_per_kg)</f>
        <v>3.2687370651634558E-4</v>
      </c>
      <c r="AK544" s="359">
        <f>(AK479/1000)*(1/[0]!kg_per_dies_gas)*(1/lb_per_kg)</f>
        <v>3.2687370651634558E-4</v>
      </c>
      <c r="AL544" s="359">
        <f>(AL479/1000)*(1/[0]!kg_per_dies_gas)*(1/lb_per_kg)</f>
        <v>3.2687370651634558E-4</v>
      </c>
      <c r="AM544" s="475">
        <f>(AM479/1000)*(1/[0]!kg_per_dies_gas)*(1/lb_per_kg)</f>
        <v>3.2687370651634558E-4</v>
      </c>
      <c r="AN544" s="472">
        <f>(AN479/1000)*(1/[0]!kg_per_dies_gas)*(1/lb_per_kg)</f>
        <v>3.3824322674300106E-4</v>
      </c>
      <c r="AO544" s="413">
        <f>(AO479/1000)*(1/[0]!kg_per_dies_gas)*(1/lb_per_kg)</f>
        <v>3.3824322674300106E-4</v>
      </c>
      <c r="AP544" s="413">
        <f>(AP479/1000)*(1/[0]!kg_per_dies_gas)*(1/lb_per_kg)</f>
        <v>3.3824322674300106E-4</v>
      </c>
      <c r="AQ544" s="413">
        <f>(AQ479/1000)*(1/[0]!kg_per_dies_gas)*(1/lb_per_kg)</f>
        <v>3.3824322674300106E-4</v>
      </c>
      <c r="AR544" s="413">
        <f>(AR479/1000)*(1/[0]!kg_per_dies_gas)*(1/lb_per_kg)</f>
        <v>3.3824322674300106E-4</v>
      </c>
      <c r="AS544" s="413">
        <f>(AS479/1000)*(1/[0]!kg_per_dies_gas)*(1/lb_per_kg)</f>
        <v>3.3824322674300106E-4</v>
      </c>
      <c r="AT544" s="413">
        <f>(AT479/1000)*(1/[0]!kg_per_dies_gas)*(1/lb_per_kg)</f>
        <v>3.3824322674300106E-4</v>
      </c>
      <c r="AU544" s="413">
        <f>(AU479/1000)*(1/[0]!kg_per_dies_gas)*(1/lb_per_kg)</f>
        <v>3.3824322674300106E-4</v>
      </c>
      <c r="AV544" s="473">
        <f>(AV479/1000)*(1/[0]!kg_per_dies_gas)*(1/lb_per_kg)</f>
        <v>3.3824322674300106E-4</v>
      </c>
      <c r="AW544" s="466">
        <f>(AW479/1000)*(1/[0]!kg_per_dies_gas)*(1/lb_per_kg)</f>
        <v>3.2687370651634558E-4</v>
      </c>
      <c r="AX544" s="414">
        <f>(AX479/1000)*(1/[0]!kg_per_dies_gas)*(1/lb_per_kg)</f>
        <v>3.2687370651634558E-4</v>
      </c>
      <c r="AY544" s="467">
        <f>(AY479/1000)*(1/[0]!kg_per_dies_gas)*(1/lb_per_kg)</f>
        <v>3.2687370651634558E-4</v>
      </c>
      <c r="AZ544" s="783"/>
      <c r="BA544" s="781"/>
      <c r="BB544" s="783"/>
      <c r="BC544" s="781"/>
      <c r="BD544" s="781"/>
      <c r="BE544" s="782"/>
    </row>
    <row r="545" spans="1:57" x14ac:dyDescent="0.25">
      <c r="A545" s="172" t="s">
        <v>597</v>
      </c>
      <c r="B545" s="173">
        <f>B480/1000/'Conversions_(X)'!C8/'Conversions_(X)'!C12</f>
        <v>1.9896660396647127E-3</v>
      </c>
      <c r="C545" s="166"/>
      <c r="D545" s="166"/>
      <c r="E545" s="166"/>
      <c r="F545" s="166"/>
      <c r="G545" s="166"/>
      <c r="H545" s="166"/>
      <c r="I545" s="173">
        <f>I480/1000000/'Conversions_(X)'!$C$8*'Conversions_(X)'!$C$9/'Conversions_(X)'!$C$12</f>
        <v>7.1500070325379787E-5</v>
      </c>
      <c r="J545" s="166"/>
      <c r="K545" s="166"/>
      <c r="L545" s="166"/>
      <c r="M545" s="168">
        <f>M480/1000000/'Conversions_(X)'!$C$8*'Conversions_(X)'!$C$9/'Conversions_(X)'!$C$12</f>
        <v>7.1500070325379787E-5</v>
      </c>
      <c r="N545" s="168">
        <f>N480/1000/'Conversions_(X)'!$C$8/'Conversions_(X)'!$C$12</f>
        <v>6.0400576204107347E-3</v>
      </c>
      <c r="O545" s="166"/>
      <c r="P545" s="166"/>
      <c r="Q545" s="166"/>
      <c r="R545" s="166"/>
      <c r="S545" s="174"/>
      <c r="T545" s="168">
        <f>T480/1000000/'Conversions_(X)'!$C$8*'Conversions_(X)'!$C$9/'Conversions_(X)'!$C$12</f>
        <v>7.1500070325379787E-5</v>
      </c>
      <c r="U545" s="168">
        <f>U480/1000/'Conversions_(X)'!$C$8/'Conversions_(X)'!$C$12</f>
        <v>6.0400576204107347E-3</v>
      </c>
      <c r="V545" s="166"/>
      <c r="W545" s="166"/>
      <c r="X545" s="169">
        <f>X480/1000/'Conversions_(X)'!$C$8/'Conversions_(X)'!$C$12</f>
        <v>6.0400576204107347E-3</v>
      </c>
      <c r="Y545" s="166"/>
      <c r="Z545" s="166"/>
      <c r="AA545" s="166"/>
      <c r="AB545" s="166"/>
      <c r="AC545" s="166"/>
      <c r="AD545" s="175">
        <f>AD480/1000000/'Conversions_(X)'!$C$8*'Conversions_(X)'!$C$9/'Conversions_(X)'!$C$12</f>
        <v>7.1500070325379787E-5</v>
      </c>
      <c r="AE545" s="474">
        <f>(AE480/1000)*(1/[0]!kg_per_dies_gas)*(1/lb_per_kg)</f>
        <v>3.5529750708298434E-5</v>
      </c>
      <c r="AF545" s="359">
        <f>(AF480/1000)*(1/[0]!kg_per_dies_gas)*(1/lb_per_kg)</f>
        <v>3.5529750708298434E-5</v>
      </c>
      <c r="AG545" s="359">
        <f>(AG480/1000)*(1/[0]!kg_per_dies_gas)*(1/lb_per_kg)</f>
        <v>3.5529750708298434E-5</v>
      </c>
      <c r="AH545" s="359">
        <f>(AH480/1000)*(1/[0]!kg_per_dies_gas)*(1/lb_per_kg)</f>
        <v>3.5529750708298434E-5</v>
      </c>
      <c r="AI545" s="359">
        <f>(AI480/1000)*(1/[0]!kg_per_dies_gas)*(1/lb_per_kg)</f>
        <v>3.5529750708298434E-5</v>
      </c>
      <c r="AJ545" s="359">
        <f>(AJ480/1000)*(1/[0]!kg_per_dies_gas)*(1/lb_per_kg)</f>
        <v>3.5529750708298434E-5</v>
      </c>
      <c r="AK545" s="359">
        <f>(AK480/1000)*(1/[0]!kg_per_dies_gas)*(1/lb_per_kg)</f>
        <v>3.5529750708298434E-5</v>
      </c>
      <c r="AL545" s="359">
        <f>(AL480/1000)*(1/[0]!kg_per_dies_gas)*(1/lb_per_kg)</f>
        <v>3.5529750708298434E-5</v>
      </c>
      <c r="AM545" s="475">
        <f>(AM480/1000)*(1/[0]!kg_per_dies_gas)*(1/lb_per_kg)</f>
        <v>3.5529750708298434E-5</v>
      </c>
      <c r="AN545" s="472">
        <f>(AN480/1000)*(1/[0]!kg_per_dies_gas)*(1/lb_per_kg)</f>
        <v>1.179587723515508E-4</v>
      </c>
      <c r="AO545" s="413">
        <f>(AO480/1000)*(1/[0]!kg_per_dies_gas)*(1/lb_per_kg)</f>
        <v>1.179587723515508E-4</v>
      </c>
      <c r="AP545" s="413">
        <f>(AP480/1000)*(1/[0]!kg_per_dies_gas)*(1/lb_per_kg)</f>
        <v>1.179587723515508E-4</v>
      </c>
      <c r="AQ545" s="413">
        <f>(AQ480/1000)*(1/[0]!kg_per_dies_gas)*(1/lb_per_kg)</f>
        <v>1.179587723515508E-4</v>
      </c>
      <c r="AR545" s="413">
        <f>(AR480/1000)*(1/[0]!kg_per_dies_gas)*(1/lb_per_kg)</f>
        <v>1.179587723515508E-4</v>
      </c>
      <c r="AS545" s="413">
        <f>(AS480/1000)*(1/[0]!kg_per_dies_gas)*(1/lb_per_kg)</f>
        <v>1.179587723515508E-4</v>
      </c>
      <c r="AT545" s="413">
        <f>(AT480/1000)*(1/[0]!kg_per_dies_gas)*(1/lb_per_kg)</f>
        <v>1.179587723515508E-4</v>
      </c>
      <c r="AU545" s="413">
        <f>(AU480/1000)*(1/[0]!kg_per_dies_gas)*(1/lb_per_kg)</f>
        <v>1.179587723515508E-4</v>
      </c>
      <c r="AV545" s="473">
        <f>(AV480/1000)*(1/[0]!kg_per_dies_gas)*(1/lb_per_kg)</f>
        <v>1.179587723515508E-4</v>
      </c>
      <c r="AW545" s="466">
        <f>(AW480/1000)*(1/[0]!kg_per_dies_gas)*(1/lb_per_kg)</f>
        <v>3.5529750708298434E-5</v>
      </c>
      <c r="AX545" s="414">
        <f>(AX480/1000)*(1/[0]!kg_per_dies_gas)*(1/lb_per_kg)</f>
        <v>3.5529750708298434E-5</v>
      </c>
      <c r="AY545" s="467">
        <f>(AY480/1000)*(1/[0]!kg_per_dies_gas)*(1/lb_per_kg)</f>
        <v>3.5529750708298434E-5</v>
      </c>
      <c r="AZ545" s="464">
        <f>(AZ480/'Marine Data_(X)'!$B$8)</f>
        <v>6.6666666666666671E-3</v>
      </c>
      <c r="BA545" s="416">
        <f>(BA480/'Marine Data_(X)'!$C$8)</f>
        <v>9.1891891891891894E-4</v>
      </c>
      <c r="BB545" s="464">
        <f>(BB480/'Marine Data_(X)'!$B$8)</f>
        <v>6.6666666666666671E-3</v>
      </c>
      <c r="BC545" s="416">
        <f>(BC480/'Marine Data_(X)'!$C$8)</f>
        <v>1.0270270270270271E-3</v>
      </c>
      <c r="BD545" s="416">
        <f>(BD480/'Marine Data_(X)'!$D$8)</f>
        <v>5.8149779735682822E-3</v>
      </c>
      <c r="BE545" s="418">
        <f>(BE480/'Marine Data_(X)'!$E$8)</f>
        <v>8.1566820276497687E-4</v>
      </c>
    </row>
    <row r="546" spans="1:57" x14ac:dyDescent="0.25">
      <c r="A546" s="161" t="s">
        <v>353</v>
      </c>
      <c r="B546" s="165"/>
      <c r="C546" s="166"/>
      <c r="D546" s="166"/>
      <c r="E546" s="166"/>
      <c r="F546" s="166"/>
      <c r="G546" s="165"/>
      <c r="H546" s="166"/>
      <c r="I546" s="173">
        <f>I481/1000000/'Conversions_(X)'!$C$8*'Conversions_(X)'!$C$9/'Conversions_(X)'!$C$12</f>
        <v>2.0452345697724911E-4</v>
      </c>
      <c r="J546" s="166"/>
      <c r="K546" s="166"/>
      <c r="L546" s="166"/>
      <c r="M546" s="168">
        <f>M481/1000000/'Conversions_(X)'!$C$8*'Conversions_(X)'!$C$9/'Conversions_(X)'!$C$12</f>
        <v>2.0452345697724911E-4</v>
      </c>
      <c r="N546" s="166"/>
      <c r="O546" s="166"/>
      <c r="P546" s="166"/>
      <c r="Q546" s="166"/>
      <c r="R546" s="166"/>
      <c r="S546" s="174"/>
      <c r="T546" s="168">
        <f>T481/1000000/'Conversions_(X)'!$C$8*'Conversions_(X)'!$C$9/'Conversions_(X)'!$C$12</f>
        <v>2.0452345697724911E-4</v>
      </c>
      <c r="U546" s="174"/>
      <c r="V546" s="166"/>
      <c r="W546" s="166"/>
      <c r="X546" s="166"/>
      <c r="Y546" s="166"/>
      <c r="Z546" s="166"/>
      <c r="AA546" s="166"/>
      <c r="AB546" s="166"/>
      <c r="AC546" s="166"/>
      <c r="AD546" s="175">
        <f>AD481/1000000/'Conversions_(X)'!$C$8*'Conversions_(X)'!$C$9/'Conversions_(X)'!$C$12</f>
        <v>2.0452345697724911E-4</v>
      </c>
      <c r="AE546" s="474">
        <f>(AE481/1000)*(1/[0]!kg_per_dies_gas)*(1/lb_per_kg)</f>
        <v>2.2028445439145028E-4</v>
      </c>
      <c r="AF546" s="359">
        <f>(AF481/1000)*(1/[0]!kg_per_dies_gas)*(1/lb_per_kg)</f>
        <v>2.2028445439145028E-4</v>
      </c>
      <c r="AG546" s="359">
        <f>(AG481/1000)*(1/[0]!kg_per_dies_gas)*(1/lb_per_kg)</f>
        <v>2.2028445439145028E-4</v>
      </c>
      <c r="AH546" s="359">
        <f>(AH481/1000)*(1/[0]!kg_per_dies_gas)*(1/lb_per_kg)</f>
        <v>2.2028445439145028E-4</v>
      </c>
      <c r="AI546" s="359">
        <f>(AI481/1000)*(1/[0]!kg_per_dies_gas)*(1/lb_per_kg)</f>
        <v>2.2028445439145028E-4</v>
      </c>
      <c r="AJ546" s="359">
        <f>(AJ481/1000)*(1/[0]!kg_per_dies_gas)*(1/lb_per_kg)</f>
        <v>2.2028445439145028E-4</v>
      </c>
      <c r="AK546" s="359">
        <f>(AK481/1000)*(1/[0]!kg_per_dies_gas)*(1/lb_per_kg)</f>
        <v>2.2028445439145028E-4</v>
      </c>
      <c r="AL546" s="359">
        <f>(AL481/1000)*(1/[0]!kg_per_dies_gas)*(1/lb_per_kg)</f>
        <v>2.2028445439145028E-4</v>
      </c>
      <c r="AM546" s="475">
        <f>(AM481/1000)*(1/[0]!kg_per_dies_gas)*(1/lb_per_kg)</f>
        <v>2.2028445439145028E-4</v>
      </c>
      <c r="AN546" s="472">
        <f>(AN481/1000)*(1/[0]!kg_per_dies_gas)*(1/lb_per_kg)</f>
        <v>3.0271347603470268E-4</v>
      </c>
      <c r="AO546" s="413">
        <f>(AO481/1000)*(1/[0]!kg_per_dies_gas)*(1/lb_per_kg)</f>
        <v>3.0271347603470268E-4</v>
      </c>
      <c r="AP546" s="413">
        <f>(AP481/1000)*(1/[0]!kg_per_dies_gas)*(1/lb_per_kg)</f>
        <v>3.0271347603470268E-4</v>
      </c>
      <c r="AQ546" s="413">
        <f>(AQ481/1000)*(1/[0]!kg_per_dies_gas)*(1/lb_per_kg)</f>
        <v>3.0271347603470268E-4</v>
      </c>
      <c r="AR546" s="413">
        <f>(AR481/1000)*(1/[0]!kg_per_dies_gas)*(1/lb_per_kg)</f>
        <v>3.0271347603470268E-4</v>
      </c>
      <c r="AS546" s="413">
        <f>(AS481/1000)*(1/[0]!kg_per_dies_gas)*(1/lb_per_kg)</f>
        <v>3.0271347603470268E-4</v>
      </c>
      <c r="AT546" s="413">
        <f>(AT481/1000)*(1/[0]!kg_per_dies_gas)*(1/lb_per_kg)</f>
        <v>3.0271347603470268E-4</v>
      </c>
      <c r="AU546" s="413">
        <f>(AU481/1000)*(1/[0]!kg_per_dies_gas)*(1/lb_per_kg)</f>
        <v>3.0271347603470268E-4</v>
      </c>
      <c r="AV546" s="473">
        <f>(AV481/1000)*(1/[0]!kg_per_dies_gas)*(1/lb_per_kg)</f>
        <v>3.0271347603470268E-4</v>
      </c>
      <c r="AW546" s="466">
        <f>(AW481/1000)*(1/[0]!kg_per_dies_gas)*(1/lb_per_kg)</f>
        <v>2.2028445439145028E-4</v>
      </c>
      <c r="AX546" s="414">
        <f>(AX481/1000)*(1/[0]!kg_per_dies_gas)*(1/lb_per_kg)</f>
        <v>2.2028445439145028E-4</v>
      </c>
      <c r="AY546" s="467">
        <f>(AY481/1000)*(1/[0]!kg_per_dies_gas)*(1/lb_per_kg)</f>
        <v>2.2028445439145028E-4</v>
      </c>
      <c r="AZ546" s="783"/>
      <c r="BA546" s="781"/>
      <c r="BB546" s="783"/>
      <c r="BC546" s="781"/>
      <c r="BD546" s="781"/>
      <c r="BE546" s="782"/>
    </row>
    <row r="547" spans="1:57" x14ac:dyDescent="0.25">
      <c r="A547" s="161" t="s">
        <v>355</v>
      </c>
      <c r="B547" s="165"/>
      <c r="C547" s="166"/>
      <c r="D547" s="166"/>
      <c r="E547" s="173">
        <f>E482/1000000/'Conversions_(X)'!C8*'Conversions_(X)'!C9/'Conversions_(X)'!C12</f>
        <v>7.3901881473260747E-7</v>
      </c>
      <c r="F547" s="166"/>
      <c r="G547" s="165"/>
      <c r="H547" s="166"/>
      <c r="I547" s="166"/>
      <c r="J547" s="166"/>
      <c r="K547" s="166"/>
      <c r="L547" s="168">
        <f>L482/1000000/'Conversions_(X)'!C8*'Conversions_(X)'!C9/'Conversions_(X)'!C12</f>
        <v>7.3901881473260747E-7</v>
      </c>
      <c r="M547" s="166"/>
      <c r="N547" s="168">
        <f>N482/1000000/'Conversions_(X)'!$C$8*'Conversions_(X)'!$C$9/'Conversions_(X)'!$C$12</f>
        <v>3.1038790218769515E-6</v>
      </c>
      <c r="O547" s="166"/>
      <c r="P547" s="166"/>
      <c r="Q547" s="166"/>
      <c r="R547" s="166"/>
      <c r="S547" s="168">
        <f>S482/1000000/'Conversions_(X)'!$C$8*'Conversions_(X)'!$C$9/'Conversions_(X)'!$C$12</f>
        <v>7.3901881473260747E-7</v>
      </c>
      <c r="T547" s="166"/>
      <c r="U547" s="174"/>
      <c r="V547" s="166"/>
      <c r="W547" s="166"/>
      <c r="X547" s="169">
        <f>X482/1000000/'Conversions_(X)'!$C$8*'Conversions_(X)'!$C$9/'Conversions_(X)'!$C$12</f>
        <v>3.1038790218769515E-6</v>
      </c>
      <c r="Y547" s="166"/>
      <c r="Z547" s="166"/>
      <c r="AA547" s="169">
        <f>AA482/1000000/'Conversions_(X)'!$C$8*'Conversions_(X)'!$C$9/'Conversions_(X)'!$C$12</f>
        <v>7.3901881473260747E-7</v>
      </c>
      <c r="AB547" s="166"/>
      <c r="AC547" s="166"/>
      <c r="AD547" s="408"/>
      <c r="AE547" s="462"/>
      <c r="AF547" s="410"/>
      <c r="AG547" s="410"/>
      <c r="AH547" s="410"/>
      <c r="AI547" s="410"/>
      <c r="AJ547" s="410"/>
      <c r="AK547" s="410"/>
      <c r="AL547" s="410"/>
      <c r="AM547" s="417"/>
      <c r="AN547" s="470"/>
      <c r="AO547" s="412"/>
      <c r="AP547" s="412"/>
      <c r="AQ547" s="412"/>
      <c r="AR547" s="412"/>
      <c r="AS547" s="412"/>
      <c r="AT547" s="412"/>
      <c r="AU547" s="412"/>
      <c r="AV547" s="471"/>
      <c r="AW547" s="462"/>
      <c r="AX547" s="410"/>
      <c r="AY547" s="417"/>
      <c r="AZ547" s="461">
        <v>3.1038827131713305E-6</v>
      </c>
      <c r="BA547" s="426">
        <v>3.1038827131713305E-6</v>
      </c>
      <c r="BB547" s="426">
        <v>3.1038827131713305E-6</v>
      </c>
      <c r="BC547" s="426">
        <v>3.1038827131713305E-6</v>
      </c>
      <c r="BD547" s="410"/>
      <c r="BE547" s="417"/>
    </row>
    <row r="548" spans="1:57" x14ac:dyDescent="0.25">
      <c r="A548" s="161" t="s">
        <v>424</v>
      </c>
      <c r="B548" s="166"/>
      <c r="C548" s="166"/>
      <c r="D548" s="166"/>
      <c r="E548" s="166"/>
      <c r="F548" s="166"/>
      <c r="G548" s="166"/>
      <c r="H548" s="166"/>
      <c r="I548" s="166"/>
      <c r="J548" s="166"/>
      <c r="K548" s="166"/>
      <c r="L548" s="166"/>
      <c r="M548" s="166"/>
      <c r="N548" s="168">
        <f>N483/1000000/'Conversions_(X)'!$C$8*'Conversions_(X)'!$C$9/'Conversions_(X)'!$C$12</f>
        <v>4.766671355025318E-5</v>
      </c>
      <c r="O548" s="166"/>
      <c r="P548" s="166"/>
      <c r="Q548" s="166"/>
      <c r="R548" s="166"/>
      <c r="S548" s="174"/>
      <c r="T548" s="166"/>
      <c r="U548" s="174"/>
      <c r="V548" s="166"/>
      <c r="W548" s="166"/>
      <c r="X548" s="169">
        <f>X483/1000000/'Conversions_(X)'!$C$8*'Conversions_(X)'!$C$9/'Conversions_(X)'!$C$12</f>
        <v>4.766671355025318E-5</v>
      </c>
      <c r="Y548" s="166"/>
      <c r="Z548" s="166"/>
      <c r="AA548" s="174"/>
      <c r="AB548" s="166"/>
      <c r="AC548" s="166"/>
      <c r="AD548" s="408"/>
      <c r="AE548" s="462"/>
      <c r="AF548" s="410"/>
      <c r="AG548" s="410"/>
      <c r="AH548" s="410"/>
      <c r="AI548" s="410"/>
      <c r="AJ548" s="410"/>
      <c r="AK548" s="410"/>
      <c r="AL548" s="410"/>
      <c r="AM548" s="417"/>
      <c r="AN548" s="470"/>
      <c r="AO548" s="412"/>
      <c r="AP548" s="412"/>
      <c r="AQ548" s="412"/>
      <c r="AR548" s="412"/>
      <c r="AS548" s="412"/>
      <c r="AT548" s="412"/>
      <c r="AU548" s="412"/>
      <c r="AV548" s="471"/>
      <c r="AW548" s="462"/>
      <c r="AX548" s="410"/>
      <c r="AY548" s="417"/>
      <c r="AZ548" s="461">
        <v>4.7666770237988286E-5</v>
      </c>
      <c r="BA548" s="426">
        <v>4.7666770237988286E-5</v>
      </c>
      <c r="BB548" s="426">
        <v>4.7666770237988286E-5</v>
      </c>
      <c r="BC548" s="426">
        <v>4.7666770237988286E-5</v>
      </c>
      <c r="BD548" s="410"/>
      <c r="BE548" s="417"/>
    </row>
    <row r="549" spans="1:57" x14ac:dyDescent="0.25">
      <c r="A549" s="161" t="s">
        <v>426</v>
      </c>
      <c r="B549" s="166"/>
      <c r="C549" s="166"/>
      <c r="D549" s="166"/>
      <c r="E549" s="166"/>
      <c r="F549" s="166"/>
      <c r="G549" s="166"/>
      <c r="H549" s="166"/>
      <c r="I549" s="166"/>
      <c r="J549" s="166"/>
      <c r="K549" s="166"/>
      <c r="L549" s="166"/>
      <c r="M549" s="166"/>
      <c r="N549" s="168">
        <f>N484/1000000/'Conversions_(X)'!$C$8*'Conversions_(X)'!$C$9/'Conversions_(X)'!$C$12</f>
        <v>8.8312748360546606E-8</v>
      </c>
      <c r="O549" s="166"/>
      <c r="P549" s="166"/>
      <c r="Q549" s="166"/>
      <c r="R549" s="166"/>
      <c r="S549" s="174"/>
      <c r="T549" s="166"/>
      <c r="U549" s="174"/>
      <c r="V549" s="166"/>
      <c r="W549" s="166"/>
      <c r="X549" s="169">
        <f>X484/1000000/'Conversions_(X)'!$C$8*'Conversions_(X)'!$C$9/'Conversions_(X)'!$C$12</f>
        <v>8.8312748360546606E-8</v>
      </c>
      <c r="Y549" s="166"/>
      <c r="Z549" s="166"/>
      <c r="AA549" s="174"/>
      <c r="AB549" s="166"/>
      <c r="AC549" s="166"/>
      <c r="AD549" s="408"/>
      <c r="AE549" s="462"/>
      <c r="AF549" s="410"/>
      <c r="AG549" s="410"/>
      <c r="AH549" s="410"/>
      <c r="AI549" s="410"/>
      <c r="AJ549" s="410"/>
      <c r="AK549" s="410"/>
      <c r="AL549" s="410"/>
      <c r="AM549" s="417"/>
      <c r="AN549" s="470"/>
      <c r="AO549" s="412"/>
      <c r="AP549" s="412"/>
      <c r="AQ549" s="412"/>
      <c r="AR549" s="412"/>
      <c r="AS549" s="412"/>
      <c r="AT549" s="412"/>
      <c r="AU549" s="412"/>
      <c r="AV549" s="471"/>
      <c r="AW549" s="462"/>
      <c r="AX549" s="410"/>
      <c r="AY549" s="417"/>
      <c r="AZ549" s="461">
        <v>8.8312853386660483E-8</v>
      </c>
      <c r="BA549" s="426">
        <v>8.8312853386660483E-8</v>
      </c>
      <c r="BB549" s="426">
        <v>8.8312853386660483E-8</v>
      </c>
      <c r="BC549" s="426">
        <v>8.8312853386660483E-8</v>
      </c>
      <c r="BD549" s="410"/>
      <c r="BE549" s="417"/>
    </row>
    <row r="550" spans="1:57" x14ac:dyDescent="0.25">
      <c r="A550" s="161" t="s">
        <v>357</v>
      </c>
      <c r="B550" s="166"/>
      <c r="C550" s="166"/>
      <c r="D550" s="166"/>
      <c r="E550" s="173">
        <f>E485/1000000/'Conversions_(X)'!C8*'Conversions_(X)'!C9/'Conversions_(X)'!C12</f>
        <v>4.6188675920787974E-7</v>
      </c>
      <c r="F550" s="166"/>
      <c r="G550" s="166"/>
      <c r="H550" s="166"/>
      <c r="I550" s="166"/>
      <c r="J550" s="166"/>
      <c r="K550" s="166"/>
      <c r="L550" s="168">
        <f>L485/1000000/'Conversions_(X)'!C8*'Conversions_(X)'!C9/'Conversions_(X)'!C12</f>
        <v>4.6188675920787974E-7</v>
      </c>
      <c r="M550" s="166"/>
      <c r="N550" s="166"/>
      <c r="O550" s="166"/>
      <c r="P550" s="166"/>
      <c r="Q550" s="166"/>
      <c r="R550" s="166"/>
      <c r="S550" s="168">
        <f>S485/1000000/'Conversions_(X)'!$C$8*'Conversions_(X)'!$C$9/'Conversions_(X)'!$C$12</f>
        <v>4.6188675920787974E-7</v>
      </c>
      <c r="T550" s="166"/>
      <c r="U550" s="174"/>
      <c r="V550" s="166"/>
      <c r="W550" s="166"/>
      <c r="X550" s="174"/>
      <c r="Y550" s="166"/>
      <c r="Z550" s="166"/>
      <c r="AA550" s="169">
        <f>AA485/1000000/'Conversions_(X)'!$C$8*'Conversions_(X)'!$C$9/'Conversions_(X)'!$C$12</f>
        <v>4.6188675920787974E-7</v>
      </c>
      <c r="AB550" s="166"/>
      <c r="AC550" s="166"/>
      <c r="AD550" s="408"/>
      <c r="AE550" s="474">
        <f>(AE485/1000)*(1/[0]!kg_per_dies_gas)*(1/lb_per_kg)</f>
        <v>2.7713205552472784E-8</v>
      </c>
      <c r="AF550" s="359">
        <f>(AF485/1000)*(1/[0]!kg_per_dies_gas)*(1/lb_per_kg)</f>
        <v>2.7713205552472784E-8</v>
      </c>
      <c r="AG550" s="359">
        <f>(AG485/1000)*(1/[0]!kg_per_dies_gas)*(1/lb_per_kg)</f>
        <v>2.7713205552472784E-8</v>
      </c>
      <c r="AH550" s="359">
        <f>(AH485/1000)*(1/[0]!kg_per_dies_gas)*(1/lb_per_kg)</f>
        <v>2.7713205552472784E-8</v>
      </c>
      <c r="AI550" s="359">
        <f>(AI485/1000)*(1/[0]!kg_per_dies_gas)*(1/lb_per_kg)</f>
        <v>2.7713205552472784E-8</v>
      </c>
      <c r="AJ550" s="359">
        <f>(AJ485/1000)*(1/[0]!kg_per_dies_gas)*(1/lb_per_kg)</f>
        <v>2.7713205552472784E-8</v>
      </c>
      <c r="AK550" s="359">
        <f>(AK485/1000)*(1/[0]!kg_per_dies_gas)*(1/lb_per_kg)</f>
        <v>2.7713205552472784E-8</v>
      </c>
      <c r="AL550" s="359">
        <f>(AL485/1000)*(1/[0]!kg_per_dies_gas)*(1/lb_per_kg)</f>
        <v>2.7713205552472784E-8</v>
      </c>
      <c r="AM550" s="475">
        <f>(AM485/1000)*(1/[0]!kg_per_dies_gas)*(1/lb_per_kg)</f>
        <v>2.7713205552472784E-8</v>
      </c>
      <c r="AN550" s="472">
        <f>(AN485/1000)*(1/[0]!kg_per_dies_gas)*(1/lb_per_kg)</f>
        <v>2.7713205552472784E-8</v>
      </c>
      <c r="AO550" s="413">
        <f>(AO485/1000)*(1/[0]!kg_per_dies_gas)*(1/lb_per_kg)</f>
        <v>2.7713205552472784E-8</v>
      </c>
      <c r="AP550" s="413">
        <f>(AP485/1000)*(1/[0]!kg_per_dies_gas)*(1/lb_per_kg)</f>
        <v>2.7713205552472784E-8</v>
      </c>
      <c r="AQ550" s="413">
        <f>(AQ485/1000)*(1/[0]!kg_per_dies_gas)*(1/lb_per_kg)</f>
        <v>2.7713205552472784E-8</v>
      </c>
      <c r="AR550" s="413">
        <f>(AR485/1000)*(1/[0]!kg_per_dies_gas)*(1/lb_per_kg)</f>
        <v>2.7713205552472784E-8</v>
      </c>
      <c r="AS550" s="413">
        <f>(AS485/1000)*(1/[0]!kg_per_dies_gas)*(1/lb_per_kg)</f>
        <v>2.7713205552472784E-8</v>
      </c>
      <c r="AT550" s="413">
        <f>(AT485/1000)*(1/[0]!kg_per_dies_gas)*(1/lb_per_kg)</f>
        <v>2.7713205552472784E-8</v>
      </c>
      <c r="AU550" s="413">
        <f>(AU485/1000)*(1/[0]!kg_per_dies_gas)*(1/lb_per_kg)</f>
        <v>2.7713205552472784E-8</v>
      </c>
      <c r="AV550" s="473">
        <f>(AV485/1000)*(1/[0]!kg_per_dies_gas)*(1/lb_per_kg)</f>
        <v>2.7713205552472784E-8</v>
      </c>
      <c r="AW550" s="466">
        <f>(AW485/1000)*(1/[0]!kg_per_dies_gas)*(1/lb_per_kg)</f>
        <v>2.7713205552472784E-8</v>
      </c>
      <c r="AX550" s="414">
        <f>(AX485/1000)*(1/[0]!kg_per_dies_gas)*(1/lb_per_kg)</f>
        <v>2.7713205552472784E-8</v>
      </c>
      <c r="AY550" s="467">
        <f>(AY485/1000)*(1/[0]!kg_per_dies_gas)*(1/lb_per_kg)</f>
        <v>2.7713205552472784E-8</v>
      </c>
      <c r="AZ550" s="462"/>
      <c r="BA550" s="410"/>
      <c r="BB550" s="410"/>
      <c r="BC550" s="410"/>
      <c r="BD550" s="410"/>
      <c r="BE550" s="417"/>
    </row>
    <row r="551" spans="1:57" ht="18" x14ac:dyDescent="0.35">
      <c r="A551" s="161" t="s">
        <v>598</v>
      </c>
      <c r="B551" s="166"/>
      <c r="C551" s="166"/>
      <c r="D551" s="166"/>
      <c r="E551" s="173">
        <f>E486/1000000/'Conversions_(X)'!C8*'Conversions_(X)'!C9/'Conversions_(X)'!C12</f>
        <v>6.0969052215440129E-4</v>
      </c>
      <c r="F551" s="166"/>
      <c r="G551" s="166"/>
      <c r="H551" s="166"/>
      <c r="I551" s="166"/>
      <c r="J551" s="166"/>
      <c r="K551" s="166"/>
      <c r="L551" s="168">
        <f>L486/1000000/'Conversions_(X)'!C8*'Conversions_(X)'!C9/'Conversions_(X)'!C12</f>
        <v>6.0969052215440129E-4</v>
      </c>
      <c r="M551" s="166"/>
      <c r="N551" s="166"/>
      <c r="O551" s="166"/>
      <c r="P551" s="166"/>
      <c r="Q551" s="166"/>
      <c r="R551" s="166"/>
      <c r="S551" s="168">
        <f>S486/1000000/'Conversions_(X)'!$C$8*'Conversions_(X)'!$C$9/'Conversions_(X)'!$C$12</f>
        <v>6.0969052215440129E-4</v>
      </c>
      <c r="T551" s="166"/>
      <c r="U551" s="174"/>
      <c r="V551" s="166"/>
      <c r="W551" s="166"/>
      <c r="X551" s="174"/>
      <c r="Y551" s="166"/>
      <c r="Z551" s="166"/>
      <c r="AA551" s="169">
        <f>AA486/1000000/'Conversions_(X)'!$C$8*'Conversions_(X)'!$C$9/'Conversions_(X)'!$C$12</f>
        <v>6.0969052215440129E-4</v>
      </c>
      <c r="AB551" s="166"/>
      <c r="AC551" s="166"/>
      <c r="AD551" s="408"/>
      <c r="AE551" s="474">
        <f>(AE486/1000)*(1/[0]!kg_per_dies_gas)*(1/lb_per_kg)</f>
        <v>6.0542695206940531E-3</v>
      </c>
      <c r="AF551" s="359">
        <f>(AF486/1000)*(1/[0]!kg_per_dies_gas)*(1/lb_per_kg)</f>
        <v>6.0542695206940531E-3</v>
      </c>
      <c r="AG551" s="359">
        <f>(AG486/1000)*(1/[0]!kg_per_dies_gas)*(1/lb_per_kg)</f>
        <v>6.0542695206940531E-3</v>
      </c>
      <c r="AH551" s="359">
        <f>(AH486/1000)*(1/[0]!kg_per_dies_gas)*(1/lb_per_kg)</f>
        <v>6.0542695206940531E-3</v>
      </c>
      <c r="AI551" s="359">
        <f>(AI486/1000)*(1/[0]!kg_per_dies_gas)*(1/lb_per_kg)</f>
        <v>6.0542695206940531E-3</v>
      </c>
      <c r="AJ551" s="359">
        <f>(AJ486/1000)*(1/[0]!kg_per_dies_gas)*(1/lb_per_kg)</f>
        <v>6.0542695206940531E-3</v>
      </c>
      <c r="AK551" s="359">
        <f>(AK486/1000)*(1/[0]!kg_per_dies_gas)*(1/lb_per_kg)</f>
        <v>6.0542695206940531E-3</v>
      </c>
      <c r="AL551" s="359">
        <f>(AL486/1000)*(1/[0]!kg_per_dies_gas)*(1/lb_per_kg)</f>
        <v>6.0542695206940531E-3</v>
      </c>
      <c r="AM551" s="475">
        <f>(AM486/1000)*(1/[0]!kg_per_dies_gas)*(1/lb_per_kg)</f>
        <v>6.0542695206940531E-3</v>
      </c>
      <c r="AN551" s="472">
        <f>(AN486/1000)*(1/[0]!kg_per_dies_gas)*(1/lb_per_kg)</f>
        <v>6.0542695206940531E-3</v>
      </c>
      <c r="AO551" s="413">
        <f>(AO486/1000)*(1/[0]!kg_per_dies_gas)*(1/lb_per_kg)</f>
        <v>6.0542695206940531E-3</v>
      </c>
      <c r="AP551" s="413">
        <f>(AP486/1000)*(1/[0]!kg_per_dies_gas)*(1/lb_per_kg)</f>
        <v>6.0542695206940531E-3</v>
      </c>
      <c r="AQ551" s="413">
        <f>(AQ486/1000)*(1/[0]!kg_per_dies_gas)*(1/lb_per_kg)</f>
        <v>6.0542695206940531E-3</v>
      </c>
      <c r="AR551" s="413">
        <f>(AR486/1000)*(1/[0]!kg_per_dies_gas)*(1/lb_per_kg)</f>
        <v>6.0542695206940531E-3</v>
      </c>
      <c r="AS551" s="413">
        <f>(AS486/1000)*(1/[0]!kg_per_dies_gas)*(1/lb_per_kg)</f>
        <v>6.0542695206940531E-3</v>
      </c>
      <c r="AT551" s="413">
        <f>(AT486/1000)*(1/[0]!kg_per_dies_gas)*(1/lb_per_kg)</f>
        <v>6.0542695206940531E-3</v>
      </c>
      <c r="AU551" s="413">
        <f>(AU486/1000)*(1/[0]!kg_per_dies_gas)*(1/lb_per_kg)</f>
        <v>6.0542695206940531E-3</v>
      </c>
      <c r="AV551" s="473">
        <f>(AV486/1000)*(1/[0]!kg_per_dies_gas)*(1/lb_per_kg)</f>
        <v>6.0542695206940531E-3</v>
      </c>
      <c r="AW551" s="466">
        <f>(AW486/1000)*(1/[0]!kg_per_dies_gas)*(1/lb_per_kg)</f>
        <v>6.0542695206940531E-3</v>
      </c>
      <c r="AX551" s="414">
        <f>(AX486/1000)*(1/[0]!kg_per_dies_gas)*(1/lb_per_kg)</f>
        <v>6.0542695206940531E-3</v>
      </c>
      <c r="AY551" s="467">
        <f>(AY486/1000)*(1/[0]!kg_per_dies_gas)*(1/lb_per_kg)</f>
        <v>6.0542695206940531E-3</v>
      </c>
      <c r="AZ551" s="462"/>
      <c r="BA551" s="410"/>
      <c r="BB551" s="410"/>
      <c r="BC551" s="410"/>
      <c r="BD551" s="410"/>
      <c r="BE551" s="417"/>
    </row>
    <row r="552" spans="1:57" x14ac:dyDescent="0.25">
      <c r="A552" s="161" t="s">
        <v>1201</v>
      </c>
      <c r="B552" s="166"/>
      <c r="C552" s="166"/>
      <c r="D552" s="166"/>
      <c r="E552" s="173"/>
      <c r="F552" s="166"/>
      <c r="G552" s="166"/>
      <c r="H552" s="166"/>
      <c r="I552" s="166"/>
      <c r="J552" s="166"/>
      <c r="K552" s="166"/>
      <c r="L552" s="168"/>
      <c r="M552" s="166"/>
      <c r="N552" s="166"/>
      <c r="O552" s="166"/>
      <c r="P552" s="166"/>
      <c r="Q552" s="166"/>
      <c r="R552" s="166"/>
      <c r="S552" s="168"/>
      <c r="T552" s="166"/>
      <c r="U552" s="174"/>
      <c r="V552" s="166"/>
      <c r="W552" s="166"/>
      <c r="X552" s="174"/>
      <c r="Y552" s="166"/>
      <c r="Z552" s="166"/>
      <c r="AA552" s="169"/>
      <c r="AB552" s="166"/>
      <c r="AC552" s="166"/>
      <c r="AD552" s="408"/>
      <c r="AE552" s="474">
        <f>(AE487/1000)*(1/[0]!kg_per_dies_gas)*(1/lb_per_kg)</f>
        <v>8.5271401699916227E-5</v>
      </c>
      <c r="AF552" s="359">
        <f>(AF487/1000)*(1/[0]!kg_per_dies_gas)*(1/lb_per_kg)</f>
        <v>8.5271401699916227E-5</v>
      </c>
      <c r="AG552" s="359">
        <f>(AG487/1000)*(1/[0]!kg_per_dies_gas)*(1/lb_per_kg)</f>
        <v>8.5271401699916227E-5</v>
      </c>
      <c r="AH552" s="359">
        <f>(AH487/1000)*(1/[0]!kg_per_dies_gas)*(1/lb_per_kg)</f>
        <v>8.5271401699916227E-5</v>
      </c>
      <c r="AI552" s="359">
        <f>(AI487/1000)*(1/[0]!kg_per_dies_gas)*(1/lb_per_kg)</f>
        <v>8.5271401699916227E-5</v>
      </c>
      <c r="AJ552" s="359">
        <f>(AJ487/1000)*(1/[0]!kg_per_dies_gas)*(1/lb_per_kg)</f>
        <v>8.5271401699916227E-5</v>
      </c>
      <c r="AK552" s="359">
        <f>(AK487/1000)*(1/[0]!kg_per_dies_gas)*(1/lb_per_kg)</f>
        <v>8.5271401699916227E-5</v>
      </c>
      <c r="AL552" s="359">
        <f>(AL487/1000)*(1/[0]!kg_per_dies_gas)*(1/lb_per_kg)</f>
        <v>8.5271401699916227E-5</v>
      </c>
      <c r="AM552" s="475">
        <f>(AM487/1000)*(1/[0]!kg_per_dies_gas)*(1/lb_per_kg)</f>
        <v>8.5271401699916227E-5</v>
      </c>
      <c r="AN552" s="472">
        <f>(AN487/1000)*(1/[0]!kg_per_dies_gas)*(1/lb_per_kg)</f>
        <v>8.5271401699916227E-5</v>
      </c>
      <c r="AO552" s="413">
        <f>(AO487/1000)*(1/[0]!kg_per_dies_gas)*(1/lb_per_kg)</f>
        <v>8.5271401699916227E-5</v>
      </c>
      <c r="AP552" s="413">
        <f>(AP487/1000)*(1/[0]!kg_per_dies_gas)*(1/lb_per_kg)</f>
        <v>8.5271401699916227E-5</v>
      </c>
      <c r="AQ552" s="413">
        <f>(AQ487/1000)*(1/[0]!kg_per_dies_gas)*(1/lb_per_kg)</f>
        <v>8.5271401699916227E-5</v>
      </c>
      <c r="AR552" s="413">
        <f>(AR487/1000)*(1/[0]!kg_per_dies_gas)*(1/lb_per_kg)</f>
        <v>8.5271401699916227E-5</v>
      </c>
      <c r="AS552" s="413">
        <f>(AS487/1000)*(1/[0]!kg_per_dies_gas)*(1/lb_per_kg)</f>
        <v>8.5271401699916227E-5</v>
      </c>
      <c r="AT552" s="413">
        <f>(AT487/1000)*(1/[0]!kg_per_dies_gas)*(1/lb_per_kg)</f>
        <v>8.5271401699916227E-5</v>
      </c>
      <c r="AU552" s="413">
        <f>(AU487/1000)*(1/[0]!kg_per_dies_gas)*(1/lb_per_kg)</f>
        <v>8.5271401699916227E-5</v>
      </c>
      <c r="AV552" s="473">
        <f>(AV487/1000)*(1/[0]!kg_per_dies_gas)*(1/lb_per_kg)</f>
        <v>8.5271401699916227E-5</v>
      </c>
      <c r="AW552" s="466">
        <f>(AW487/1000)*(1/[0]!kg_per_dies_gas)*(1/lb_per_kg)</f>
        <v>2.4302349484476128E-4</v>
      </c>
      <c r="AX552" s="414">
        <f>(AX487/1000)*(1/[0]!kg_per_dies_gas)*(1/lb_per_kg)</f>
        <v>2.4302349484476128E-4</v>
      </c>
      <c r="AY552" s="467">
        <f>(AY487/1000)*(1/[0]!kg_per_dies_gas)*(1/lb_per_kg)</f>
        <v>2.4302349484476128E-4</v>
      </c>
      <c r="AZ552" s="462"/>
      <c r="BA552" s="410"/>
      <c r="BB552" s="410"/>
      <c r="BC552" s="410"/>
      <c r="BD552" s="410"/>
      <c r="BE552" s="417"/>
    </row>
    <row r="553" spans="1:57" x14ac:dyDescent="0.25">
      <c r="A553" s="172" t="s">
        <v>1352</v>
      </c>
      <c r="B553" s="173">
        <f>B488/1000/'Conversions_(X)'!C8/'Conversions_(X)'!C12</f>
        <v>5.6421244124777933E-3</v>
      </c>
      <c r="C553" s="166"/>
      <c r="D553" s="166"/>
      <c r="E553" s="166"/>
      <c r="F553" s="166"/>
      <c r="G553" s="166"/>
      <c r="H553" s="166"/>
      <c r="I553" s="166"/>
      <c r="J553" s="166"/>
      <c r="K553" s="166"/>
      <c r="L553" s="166"/>
      <c r="M553" s="166"/>
      <c r="N553" s="168">
        <f>N488/1000/'Conversions_(X)'!$C$8/'Conversions_(X)'!$C$12</f>
        <v>5.6421244124777933E-3</v>
      </c>
      <c r="O553" s="166"/>
      <c r="P553" s="166"/>
      <c r="Q553" s="166"/>
      <c r="R553" s="166"/>
      <c r="S553" s="174"/>
      <c r="T553" s="166"/>
      <c r="U553" s="168">
        <f>U488/1000/'Conversions_(X)'!$C$8/'Conversions_(X)'!$C$12</f>
        <v>5.6421244124777933E-3</v>
      </c>
      <c r="V553" s="166"/>
      <c r="W553" s="166"/>
      <c r="X553" s="169">
        <f>X488/1000000/'Conversions_(X)'!$C$8*'Conversions_(X)'!$C$9/'Conversions_(X)'!$C$12</f>
        <v>0.73347617362211304</v>
      </c>
      <c r="Y553" s="166"/>
      <c r="Z553" s="166"/>
      <c r="AA553" s="174"/>
      <c r="AB553" s="166"/>
      <c r="AC553" s="166"/>
      <c r="AD553" s="408"/>
      <c r="AE553" s="474">
        <f>(AE488/1000)*(1/[0]!kg_per_dies_gas)*(1/lb_per_kg)</f>
        <v>6.1224866420539863E-3</v>
      </c>
      <c r="AF553" s="359">
        <f>(AF488/1000)*(1/[0]!kg_per_dies_gas)*(1/lb_per_kg)</f>
        <v>6.1224866420539863E-3</v>
      </c>
      <c r="AG553" s="359">
        <f>(AG488/1000)*(1/[0]!kg_per_dies_gas)*(1/lb_per_kg)</f>
        <v>6.1224866420539863E-3</v>
      </c>
      <c r="AH553" s="359">
        <f>(AH488/1000)*(1/[0]!kg_per_dies_gas)*(1/lb_per_kg)</f>
        <v>6.1224866420539863E-3</v>
      </c>
      <c r="AI553" s="359">
        <f>(AI488/1000)*(1/[0]!kg_per_dies_gas)*(1/lb_per_kg)</f>
        <v>6.1224866420539863E-3</v>
      </c>
      <c r="AJ553" s="359">
        <f>(AJ488/1000)*(1/[0]!kg_per_dies_gas)*(1/lb_per_kg)</f>
        <v>6.1224866420539863E-3</v>
      </c>
      <c r="AK553" s="359">
        <f>(AK488/1000)*(1/[0]!kg_per_dies_gas)*(1/lb_per_kg)</f>
        <v>6.1224866420539863E-3</v>
      </c>
      <c r="AL553" s="359">
        <f>(AL488/1000)*(1/[0]!kg_per_dies_gas)*(1/lb_per_kg)</f>
        <v>6.1224866420539863E-3</v>
      </c>
      <c r="AM553" s="475">
        <f>(AM488/1000)*(1/[0]!kg_per_dies_gas)*(1/lb_per_kg)</f>
        <v>6.1224866420539863E-3</v>
      </c>
      <c r="AN553" s="472">
        <f>(AN488/1000)*(1/[0]!kg_per_dies_gas)*(1/lb_per_kg)</f>
        <v>6.1224866420539863E-3</v>
      </c>
      <c r="AO553" s="413">
        <f>(AO488/1000)*(1/[0]!kg_per_dies_gas)*(1/lb_per_kg)</f>
        <v>6.1224866420539863E-3</v>
      </c>
      <c r="AP553" s="413">
        <f>(AP488/1000)*(1/[0]!kg_per_dies_gas)*(1/lb_per_kg)</f>
        <v>6.1224866420539863E-3</v>
      </c>
      <c r="AQ553" s="413">
        <f>(AQ488/1000)*(1/[0]!kg_per_dies_gas)*(1/lb_per_kg)</f>
        <v>6.1224866420539863E-3</v>
      </c>
      <c r="AR553" s="413">
        <f>(AR488/1000)*(1/[0]!kg_per_dies_gas)*(1/lb_per_kg)</f>
        <v>6.1224866420539863E-3</v>
      </c>
      <c r="AS553" s="413">
        <f>(AS488/1000)*(1/[0]!kg_per_dies_gas)*(1/lb_per_kg)</f>
        <v>6.1224866420539863E-3</v>
      </c>
      <c r="AT553" s="413">
        <f>(AT488/1000)*(1/[0]!kg_per_dies_gas)*(1/lb_per_kg)</f>
        <v>6.1224866420539863E-3</v>
      </c>
      <c r="AU553" s="413">
        <f>(AU488/1000)*(1/[0]!kg_per_dies_gas)*(1/lb_per_kg)</f>
        <v>6.1224866420539863E-3</v>
      </c>
      <c r="AV553" s="473">
        <f>(AV488/1000)*(1/[0]!kg_per_dies_gas)*(1/lb_per_kg)</f>
        <v>6.1224866420539863E-3</v>
      </c>
      <c r="AW553" s="466">
        <f>(AW488/1000)*(1/[0]!kg_per_dies_gas)*(1/lb_per_kg)</f>
        <v>6.1224866420539863E-3</v>
      </c>
      <c r="AX553" s="414">
        <f>(AX488/1000)*(1/[0]!kg_per_dies_gas)*(1/lb_per_kg)</f>
        <v>6.1224866420539863E-3</v>
      </c>
      <c r="AY553" s="467">
        <f>(AY488/1000)*(1/[0]!kg_per_dies_gas)*(1/lb_per_kg)</f>
        <v>6.1224866420539863E-3</v>
      </c>
      <c r="AZ553" s="464">
        <f>(AZ488/'Marine Data_(X)'!$B$8)</f>
        <v>6.1538461538461542E-2</v>
      </c>
      <c r="BA553" s="416">
        <f>(BA488/'Marine Data_(X)'!$C$8)</f>
        <v>4.3783783783783786E-3</v>
      </c>
      <c r="BB553" s="464">
        <f>(BB488/'Marine Data_(X)'!$B$8)</f>
        <v>5.6410256410256411E-2</v>
      </c>
      <c r="BC553" s="416">
        <f>(BC488/'Marine Data_(X)'!$C$8)</f>
        <v>4.0000000000000001E-3</v>
      </c>
      <c r="BD553" s="416">
        <f>(BD488/'Marine Data_(X)'!$D$8)</f>
        <v>5.3999999999999999E-2</v>
      </c>
      <c r="BE553" s="418">
        <f>(BE488/'Marine Data_(X)'!$E$8)</f>
        <v>3.9999999999999992E-3</v>
      </c>
    </row>
    <row r="554" spans="1:57" x14ac:dyDescent="0.25">
      <c r="A554" s="172" t="s">
        <v>600</v>
      </c>
      <c r="B554" s="173">
        <f>B489/1000/'Conversions_(X)'!$C$8/'Conversions_(X)'!$C$12</f>
        <v>7.0064668396764519E-3</v>
      </c>
      <c r="C554" s="166"/>
      <c r="D554" s="166"/>
      <c r="E554" s="173">
        <f>E489/1000000/'Conversions_(X)'!C8*'Conversions_(X)'!C9/'Conversions_(X)'!C12</f>
        <v>7.3901881473260753E-5</v>
      </c>
      <c r="F554" s="166"/>
      <c r="G554" s="166"/>
      <c r="H554" s="166"/>
      <c r="I554" s="166"/>
      <c r="J554" s="166"/>
      <c r="K554" s="166"/>
      <c r="L554" s="168">
        <f>L489/1000000/'Conversions_(X)'!C8*'Conversions_(X)'!C9/'Conversions_(X)'!C12</f>
        <v>7.3901881473260753E-5</v>
      </c>
      <c r="M554" s="166"/>
      <c r="N554" s="168">
        <f>N489/1000/'Conversions_(X)'!$C$8/'Conversions_(X)'!$C$12</f>
        <v>7.0064668396764519E-3</v>
      </c>
      <c r="O554" s="166"/>
      <c r="P554" s="166"/>
      <c r="Q554" s="166"/>
      <c r="R554" s="166"/>
      <c r="S554" s="168">
        <f>S489/1000000/'Conversions_(X)'!$C$8*'Conversions_(X)'!$C$9/'Conversions_(X)'!$C$12</f>
        <v>7.3901881473260753E-5</v>
      </c>
      <c r="T554" s="166"/>
      <c r="U554" s="168">
        <f>U489/1000/'Conversions_(X)'!$C$8/'Conversions_(X)'!$C$12</f>
        <v>7.0064668396764519E-3</v>
      </c>
      <c r="V554" s="166"/>
      <c r="W554" s="166"/>
      <c r="X554" s="169">
        <f>X489/1000/'Conversions_(X)'!C8/'Conversions_(X)'!C12</f>
        <v>7.0064668396764519E-3</v>
      </c>
      <c r="Y554" s="166"/>
      <c r="Z554" s="166"/>
      <c r="AA554" s="169">
        <f>AA489/1000000/'Conversions_(X)'!$C$8*'Conversions_(X)'!$C$9/'Conversions_(X)'!$C$12</f>
        <v>7.3901881473260753E-5</v>
      </c>
      <c r="AB554" s="166"/>
      <c r="AC554" s="166"/>
      <c r="AD554" s="408"/>
      <c r="AE554" s="474">
        <f>(AE489/1000)*(1/[0]!kg_per_dies_gas)*(1/lb_per_kg)</f>
        <v>3.5813988713964824E-5</v>
      </c>
      <c r="AF554" s="359">
        <f>(AF489/1000)*(1/[0]!kg_per_dies_gas)*(1/lb_per_kg)</f>
        <v>3.5813988713964824E-5</v>
      </c>
      <c r="AG554" s="359">
        <f>(AG489/1000)*(1/[0]!kg_per_dies_gas)*(1/lb_per_kg)</f>
        <v>3.5813988713964824E-5</v>
      </c>
      <c r="AH554" s="359">
        <f>(AH489/1000)*(1/[0]!kg_per_dies_gas)*(1/lb_per_kg)</f>
        <v>3.5813988713964824E-5</v>
      </c>
      <c r="AI554" s="359">
        <f>(AI489/1000)*(1/[0]!kg_per_dies_gas)*(1/lb_per_kg)</f>
        <v>3.5813988713964824E-5</v>
      </c>
      <c r="AJ554" s="359">
        <f>(AJ489/1000)*(1/[0]!kg_per_dies_gas)*(1/lb_per_kg)</f>
        <v>3.5813988713964824E-5</v>
      </c>
      <c r="AK554" s="359">
        <f>(AK489/1000)*(1/[0]!kg_per_dies_gas)*(1/lb_per_kg)</f>
        <v>3.5813988713964824E-5</v>
      </c>
      <c r="AL554" s="359">
        <f>(AL489/1000)*(1/[0]!kg_per_dies_gas)*(1/lb_per_kg)</f>
        <v>3.5813988713964824E-5</v>
      </c>
      <c r="AM554" s="475">
        <f>(AM489/1000)*(1/[0]!kg_per_dies_gas)*(1/lb_per_kg)</f>
        <v>3.5813988713964824E-5</v>
      </c>
      <c r="AN554" s="472">
        <f>(AN489/1000)*(1/[0]!kg_per_dies_gas)*(1/lb_per_kg)</f>
        <v>7.9586641586588497E-5</v>
      </c>
      <c r="AO554" s="413">
        <f>(AO489/1000)*(1/[0]!kg_per_dies_gas)*(1/lb_per_kg)</f>
        <v>7.9586641586588497E-5</v>
      </c>
      <c r="AP554" s="413">
        <f>(AP489/1000)*(1/[0]!kg_per_dies_gas)*(1/lb_per_kg)</f>
        <v>7.9586641586588497E-5</v>
      </c>
      <c r="AQ554" s="413">
        <f>(AQ489/1000)*(1/[0]!kg_per_dies_gas)*(1/lb_per_kg)</f>
        <v>7.9586641586588497E-5</v>
      </c>
      <c r="AR554" s="413">
        <f>(AR489/1000)*(1/[0]!kg_per_dies_gas)*(1/lb_per_kg)</f>
        <v>7.9586641586588497E-5</v>
      </c>
      <c r="AS554" s="413">
        <f>(AS489/1000)*(1/[0]!kg_per_dies_gas)*(1/lb_per_kg)</f>
        <v>7.9586641586588497E-5</v>
      </c>
      <c r="AT554" s="413">
        <f>(AT489/1000)*(1/[0]!kg_per_dies_gas)*(1/lb_per_kg)</f>
        <v>7.9018165575255731E-5</v>
      </c>
      <c r="AU554" s="413">
        <f>(AU489/1000)*(1/[0]!kg_per_dies_gas)*(1/lb_per_kg)</f>
        <v>7.9018165575255731E-5</v>
      </c>
      <c r="AV554" s="473">
        <f>(AV489/1000)*(1/[0]!kg_per_dies_gas)*(1/lb_per_kg)</f>
        <v>7.9018165575255731E-5</v>
      </c>
      <c r="AW554" s="462"/>
      <c r="AX554" s="410"/>
      <c r="AY554" s="417"/>
      <c r="AZ554" s="461">
        <v>7.0064751721312536E-3</v>
      </c>
      <c r="BA554" s="426">
        <v>7.0064751721312536E-3</v>
      </c>
      <c r="BB554" s="426">
        <v>7.0064751721312536E-3</v>
      </c>
      <c r="BC554" s="426">
        <v>7.0064751721312536E-3</v>
      </c>
      <c r="BD554" s="415">
        <f>BD489/'Marine Data_(X)'!$D$8</f>
        <v>2.2678414096916301E-3</v>
      </c>
      <c r="BE554" s="419">
        <f>BE489/'Marine Data_(X)'!$E$8</f>
        <v>3.18110599078341E-4</v>
      </c>
    </row>
    <row r="555" spans="1:57" x14ac:dyDescent="0.25">
      <c r="A555" s="488" t="s">
        <v>1148</v>
      </c>
      <c r="B555" s="173"/>
      <c r="C555" s="166"/>
      <c r="D555" s="166"/>
      <c r="E555" s="173"/>
      <c r="F555" s="166"/>
      <c r="G555" s="166"/>
      <c r="H555" s="166"/>
      <c r="I555" s="166"/>
      <c r="J555" s="166"/>
      <c r="K555" s="166"/>
      <c r="L555" s="168"/>
      <c r="M555" s="166"/>
      <c r="N555" s="168"/>
      <c r="O555" s="166"/>
      <c r="P555" s="166"/>
      <c r="Q555" s="166"/>
      <c r="R555" s="166"/>
      <c r="S555" s="168"/>
      <c r="T555" s="166"/>
      <c r="U555" s="168"/>
      <c r="V555" s="166"/>
      <c r="W555" s="166"/>
      <c r="X555" s="169"/>
      <c r="Y555" s="166"/>
      <c r="Z555" s="166"/>
      <c r="AA555" s="169"/>
      <c r="AB555" s="166"/>
      <c r="AC555" s="166"/>
      <c r="AD555" s="408"/>
      <c r="AE555" s="474">
        <f>(AE490/1000)*(1/[0]!kg_per_dies_gas)*(1/lb_per_kg)</f>
        <v>2.8423800566638754E-5</v>
      </c>
      <c r="AF555" s="359">
        <f>(AF490/1000)*(1/[0]!kg_per_dies_gas)*(1/lb_per_kg)</f>
        <v>2.8423800566638754E-5</v>
      </c>
      <c r="AG555" s="359">
        <f>(AG490/1000)*(1/[0]!kg_per_dies_gas)*(1/lb_per_kg)</f>
        <v>2.8423800566638754E-5</v>
      </c>
      <c r="AH555" s="359">
        <f>(AH490/1000)*(1/[0]!kg_per_dies_gas)*(1/lb_per_kg)</f>
        <v>2.8423800566638754E-5</v>
      </c>
      <c r="AI555" s="359">
        <f>(AI490/1000)*(1/[0]!kg_per_dies_gas)*(1/lb_per_kg)</f>
        <v>2.8423800566638754E-5</v>
      </c>
      <c r="AJ555" s="359">
        <f>(AJ490/1000)*(1/[0]!kg_per_dies_gas)*(1/lb_per_kg)</f>
        <v>2.8423800566638754E-5</v>
      </c>
      <c r="AK555" s="359">
        <f>(AK490/1000)*(1/[0]!kg_per_dies_gas)*(1/lb_per_kg)</f>
        <v>2.8423800566638754E-5</v>
      </c>
      <c r="AL555" s="359">
        <f>(AL490/1000)*(1/[0]!kg_per_dies_gas)*(1/lb_per_kg)</f>
        <v>2.8423800566638754E-5</v>
      </c>
      <c r="AM555" s="475">
        <f>(AM490/1000)*(1/[0]!kg_per_dies_gas)*(1/lb_per_kg)</f>
        <v>2.8423800566638754E-5</v>
      </c>
      <c r="AN555" s="472">
        <f>(AN490/1000)*(1/[0]!kg_per_dies_gas)*(1/lb_per_kg)</f>
        <v>4.8320460963285878E-5</v>
      </c>
      <c r="AO555" s="413">
        <f>(AO490/1000)*(1/[0]!kg_per_dies_gas)*(1/lb_per_kg)</f>
        <v>4.8320460963285878E-5</v>
      </c>
      <c r="AP555" s="413">
        <f>(AP490/1000)*(1/[0]!kg_per_dies_gas)*(1/lb_per_kg)</f>
        <v>4.8320460963285878E-5</v>
      </c>
      <c r="AQ555" s="413">
        <f>(AQ490/1000)*(1/[0]!kg_per_dies_gas)*(1/lb_per_kg)</f>
        <v>4.8320460963285878E-5</v>
      </c>
      <c r="AR555" s="413">
        <f>(AR490/1000)*(1/[0]!kg_per_dies_gas)*(1/lb_per_kg)</f>
        <v>4.8320460963285878E-5</v>
      </c>
      <c r="AS555" s="413">
        <f>(AS490/1000)*(1/[0]!kg_per_dies_gas)*(1/lb_per_kg)</f>
        <v>4.8320460963285878E-5</v>
      </c>
      <c r="AT555" s="413">
        <f>(AT490/1000)*(1/[0]!kg_per_dies_gas)*(1/lb_per_kg)</f>
        <v>4.8320460963285878E-5</v>
      </c>
      <c r="AU555" s="413">
        <f>(AU490/1000)*(1/[0]!kg_per_dies_gas)*(1/lb_per_kg)</f>
        <v>4.8320460963285878E-5</v>
      </c>
      <c r="AV555" s="473">
        <f>(AV490/1000)*(1/[0]!kg_per_dies_gas)*(1/lb_per_kg)</f>
        <v>4.8320460963285878E-5</v>
      </c>
      <c r="AW555" s="462"/>
      <c r="AX555" s="410"/>
      <c r="AY555" s="417"/>
      <c r="AZ555" s="462"/>
      <c r="BA555" s="410"/>
      <c r="BB555" s="410"/>
      <c r="BC555" s="410"/>
      <c r="BD555" s="410"/>
      <c r="BE555" s="417"/>
    </row>
    <row r="556" spans="1:57" x14ac:dyDescent="0.25">
      <c r="A556" s="161" t="s">
        <v>371</v>
      </c>
      <c r="B556" s="173">
        <f>B491/1000/'Conversions_(X)'!$C$8/'Conversions_(X)'!$C$12</f>
        <v>5.48579350936128E-6</v>
      </c>
      <c r="C556" s="166"/>
      <c r="D556" s="166"/>
      <c r="E556" s="166"/>
      <c r="F556" s="166"/>
      <c r="G556" s="166"/>
      <c r="H556" s="166"/>
      <c r="I556" s="166"/>
      <c r="J556" s="166"/>
      <c r="K556" s="166"/>
      <c r="L556" s="166"/>
      <c r="M556" s="166"/>
      <c r="N556" s="168">
        <f>N491/1000000/'Conversions_(X)'!C8*'Conversions_(X)'!C9/'Conversions_(X)'!C12</f>
        <v>7.5564673806409128E-6</v>
      </c>
      <c r="O556" s="166"/>
      <c r="P556" s="166"/>
      <c r="Q556" s="166"/>
      <c r="R556" s="166"/>
      <c r="S556" s="174"/>
      <c r="T556" s="166"/>
      <c r="U556" s="168">
        <f>U491/1000000/'Conversions_(X)'!C8*'Conversions_(X)'!C9/'Conversions_(X)'!C12</f>
        <v>4.8590487068668949E-6</v>
      </c>
      <c r="V556" s="166"/>
      <c r="W556" s="166"/>
      <c r="X556" s="169">
        <f>X491/1000000/'Conversions_(X)'!C8*'Conversions_(X)'!C9/'Conversions_(X)'!C12</f>
        <v>7.5564673806409128E-6</v>
      </c>
      <c r="Y556" s="166"/>
      <c r="Z556" s="166"/>
      <c r="AA556" s="174"/>
      <c r="AB556" s="166"/>
      <c r="AC556" s="166"/>
      <c r="AD556" s="408"/>
      <c r="AE556" s="725"/>
      <c r="AF556" s="410"/>
      <c r="AG556" s="410"/>
      <c r="AH556" s="410"/>
      <c r="AI556" s="410"/>
      <c r="AJ556" s="410"/>
      <c r="AK556" s="410"/>
      <c r="AL556" s="410"/>
      <c r="AM556" s="417"/>
      <c r="AN556" s="470"/>
      <c r="AO556" s="412"/>
      <c r="AP556" s="412"/>
      <c r="AQ556" s="412"/>
      <c r="AR556" s="412"/>
      <c r="AS556" s="412"/>
      <c r="AT556" s="412"/>
      <c r="AU556" s="412"/>
      <c r="AV556" s="471"/>
      <c r="AW556" s="462"/>
      <c r="AX556" s="410"/>
      <c r="AY556" s="417"/>
      <c r="AZ556" s="461">
        <v>7.5564763671849657E-6</v>
      </c>
      <c r="BA556" s="426">
        <v>7.5564763671849657E-6</v>
      </c>
      <c r="BB556" s="426">
        <v>7.5564763671849657E-6</v>
      </c>
      <c r="BC556" s="426">
        <v>7.5564763671849657E-6</v>
      </c>
      <c r="BD556" s="426">
        <v>5.4858000333522612E-6</v>
      </c>
      <c r="BE556" s="463">
        <v>5.4858000333522612E-6</v>
      </c>
    </row>
    <row r="557" spans="1:57" x14ac:dyDescent="0.25">
      <c r="A557" s="161" t="s">
        <v>365</v>
      </c>
      <c r="B557" s="166"/>
      <c r="C557" s="166"/>
      <c r="D557" s="166"/>
      <c r="E557" s="173">
        <f>E492/1000000/'Conversions_(X)'!C8*'Conversions_(X)'!C9/'Conversions_(X)'!C12</f>
        <v>7.5749428510092274E-6</v>
      </c>
      <c r="F557" s="166"/>
      <c r="G557" s="166"/>
      <c r="H557" s="166"/>
      <c r="I557" s="166"/>
      <c r="J557" s="166"/>
      <c r="K557" s="166"/>
      <c r="L557" s="168">
        <f>L492/1000000/'Conversions_(X)'!C8*'Conversions_(X)'!C9/'Conversions_(X)'!C12</f>
        <v>7.5749428510092274E-6</v>
      </c>
      <c r="M557" s="166"/>
      <c r="N557" s="166"/>
      <c r="O557" s="166"/>
      <c r="P557" s="166"/>
      <c r="Q557" s="166"/>
      <c r="R557" s="166"/>
      <c r="S557" s="168">
        <f>S492/1000000/'Conversions_(X)'!$C$8*'Conversions_(X)'!$C$9/'Conversions_(X)'!$C$12</f>
        <v>7.5749428510092274E-6</v>
      </c>
      <c r="T557" s="166"/>
      <c r="U557" s="166"/>
      <c r="V557" s="166"/>
      <c r="W557" s="166"/>
      <c r="X557" s="166"/>
      <c r="Y557" s="166"/>
      <c r="Z557" s="166"/>
      <c r="AA557" s="169">
        <f>AA492/1000000/'Conversions_(X)'!$C$8*'Conversions_(X)'!$C$9/'Conversions_(X)'!$C$12</f>
        <v>7.5749428510092274E-6</v>
      </c>
      <c r="AB557" s="166"/>
      <c r="AC557" s="166"/>
      <c r="AD557" s="408"/>
      <c r="AE557" s="725"/>
      <c r="AF557" s="410"/>
      <c r="AG557" s="410"/>
      <c r="AH557" s="410"/>
      <c r="AI557" s="410"/>
      <c r="AJ557" s="410"/>
      <c r="AK557" s="410"/>
      <c r="AL557" s="410"/>
      <c r="AM557" s="417"/>
      <c r="AN557" s="470"/>
      <c r="AO557" s="412"/>
      <c r="AP557" s="412"/>
      <c r="AQ557" s="412"/>
      <c r="AR557" s="412"/>
      <c r="AS557" s="412"/>
      <c r="AT557" s="412"/>
      <c r="AU557" s="412"/>
      <c r="AV557" s="471"/>
      <c r="AW557" s="462"/>
      <c r="AX557" s="410"/>
      <c r="AY557" s="417"/>
      <c r="AZ557" s="464">
        <f>(AZ492/'Marine Data_(X)'!$B$8)</f>
        <v>2.5641025641025641E-3</v>
      </c>
      <c r="BA557" s="416">
        <f>(BA492/'Marine Data_(X)'!$C$8)</f>
        <v>2.7027027027027029E-3</v>
      </c>
      <c r="BB557" s="464">
        <f>(BB492/'Marine Data_(X)'!$B$8)</f>
        <v>3.0769230769230769E-3</v>
      </c>
      <c r="BC557" s="416">
        <f>(BC492/'Marine Data_(X)'!$C$8)</f>
        <v>3.2432432432432431E-3</v>
      </c>
      <c r="BD557" s="416">
        <f>(BD492/'Marine Data_(X)'!$D$8)</f>
        <v>1.762114537444934E-3</v>
      </c>
      <c r="BE557" s="418">
        <f>(BE492/'Marine Data_(X)'!$E$8)</f>
        <v>1.8433179723502304E-3</v>
      </c>
    </row>
    <row r="558" spans="1:57" x14ac:dyDescent="0.25">
      <c r="A558" s="161" t="s">
        <v>496</v>
      </c>
      <c r="B558" s="166"/>
      <c r="C558" s="166"/>
      <c r="D558" s="166"/>
      <c r="E558" s="173"/>
      <c r="F558" s="166"/>
      <c r="G558" s="166"/>
      <c r="H558" s="166"/>
      <c r="I558" s="166"/>
      <c r="J558" s="166"/>
      <c r="K558" s="166"/>
      <c r="L558" s="168"/>
      <c r="M558" s="166"/>
      <c r="N558" s="166"/>
      <c r="O558" s="166"/>
      <c r="P558" s="166"/>
      <c r="Q558" s="166"/>
      <c r="R558" s="166"/>
      <c r="S558" s="168"/>
      <c r="T558" s="166"/>
      <c r="U558" s="166"/>
      <c r="V558" s="166"/>
      <c r="W558" s="166"/>
      <c r="X558" s="166"/>
      <c r="Y558" s="166"/>
      <c r="Z558" s="166"/>
      <c r="AA558" s="169"/>
      <c r="AB558" s="166"/>
      <c r="AC558" s="166"/>
      <c r="AD558" s="408"/>
      <c r="AE558" s="474">
        <f>(AE493/1000)*(1/[0]!kg_per_dies_gas)*(1/lb_per_kg)</f>
        <v>2.7713205552472784E-8</v>
      </c>
      <c r="AF558" s="474">
        <f>(AF493/1000)*(1/[0]!kg_per_dies_gas)*(1/lb_per_kg)</f>
        <v>2.7713205552472784E-8</v>
      </c>
      <c r="AG558" s="474">
        <f>(AG493/1000)*(1/[0]!kg_per_dies_gas)*(1/lb_per_kg)</f>
        <v>2.7713205552472784E-8</v>
      </c>
      <c r="AH558" s="474">
        <f>(AH493/1000)*(1/[0]!kg_per_dies_gas)*(1/lb_per_kg)</f>
        <v>2.7713205552472784E-8</v>
      </c>
      <c r="AI558" s="474">
        <f>(AI493/1000)*(1/[0]!kg_per_dies_gas)*(1/lb_per_kg)</f>
        <v>2.7713205552472784E-8</v>
      </c>
      <c r="AJ558" s="474">
        <f>(AJ493/1000)*(1/[0]!kg_per_dies_gas)*(1/lb_per_kg)</f>
        <v>2.7713205552472784E-8</v>
      </c>
      <c r="AK558" s="474">
        <f>(AK493/1000)*(1/[0]!kg_per_dies_gas)*(1/lb_per_kg)</f>
        <v>2.7713205552472784E-8</v>
      </c>
      <c r="AL558" s="474">
        <f>(AL493/1000)*(1/[0]!kg_per_dies_gas)*(1/lb_per_kg)</f>
        <v>2.7713205552472784E-8</v>
      </c>
      <c r="AM558" s="474">
        <f>(AM493/1000)*(1/[0]!kg_per_dies_gas)*(1/lb_per_kg)</f>
        <v>2.7713205552472784E-8</v>
      </c>
      <c r="AN558" s="726">
        <f>(AN493/1000)*(1/[0]!kg_per_dies_gas)*(1/lb_per_kg)</f>
        <v>2.7713205552472784E-8</v>
      </c>
      <c r="AO558" s="726">
        <f>(AO493/1000)*(1/[0]!kg_per_dies_gas)*(1/lb_per_kg)</f>
        <v>2.7713205552472784E-8</v>
      </c>
      <c r="AP558" s="726">
        <f>(AP493/1000)*(1/[0]!kg_per_dies_gas)*(1/lb_per_kg)</f>
        <v>2.7713205552472784E-8</v>
      </c>
      <c r="AQ558" s="726">
        <f>(AQ493/1000)*(1/[0]!kg_per_dies_gas)*(1/lb_per_kg)</f>
        <v>2.7713205552472784E-8</v>
      </c>
      <c r="AR558" s="726">
        <f>(AR493/1000)*(1/[0]!kg_per_dies_gas)*(1/lb_per_kg)</f>
        <v>2.7713205552472784E-8</v>
      </c>
      <c r="AS558" s="726">
        <f>(AS493/1000)*(1/[0]!kg_per_dies_gas)*(1/lb_per_kg)</f>
        <v>2.7713205552472784E-8</v>
      </c>
      <c r="AT558" s="726">
        <f>(AT493/1000)*(1/[0]!kg_per_dies_gas)*(1/lb_per_kg)</f>
        <v>2.7713205552472784E-8</v>
      </c>
      <c r="AU558" s="726">
        <f>(AU493/1000)*(1/[0]!kg_per_dies_gas)*(1/lb_per_kg)</f>
        <v>2.7713205552472784E-8</v>
      </c>
      <c r="AV558" s="726">
        <f>(AV493/1000)*(1/[0]!kg_per_dies_gas)*(1/lb_per_kg)</f>
        <v>2.7713205552472784E-8</v>
      </c>
      <c r="AW558" s="161"/>
      <c r="AX558" s="251"/>
      <c r="AY558" s="468"/>
      <c r="AZ558" s="462"/>
      <c r="BA558" s="410"/>
      <c r="BB558" s="410"/>
      <c r="BC558" s="410"/>
      <c r="BD558" s="410"/>
      <c r="BE558" s="417"/>
    </row>
    <row r="559" spans="1:57" ht="15.75" thickBot="1" x14ac:dyDescent="0.3">
      <c r="A559" s="420" t="s">
        <v>1022</v>
      </c>
      <c r="B559" s="177"/>
      <c r="C559" s="177"/>
      <c r="D559" s="421"/>
      <c r="E559" s="422"/>
      <c r="F559" s="421"/>
      <c r="G559" s="177"/>
      <c r="H559" s="177"/>
      <c r="I559" s="177"/>
      <c r="J559" s="177"/>
      <c r="K559" s="177"/>
      <c r="L559" s="422"/>
      <c r="M559" s="177"/>
      <c r="N559" s="177"/>
      <c r="O559" s="177"/>
      <c r="P559" s="177"/>
      <c r="Q559" s="177"/>
      <c r="R559" s="177"/>
      <c r="S559" s="422"/>
      <c r="T559" s="177"/>
      <c r="U559" s="177"/>
      <c r="V559" s="177"/>
      <c r="W559" s="177"/>
      <c r="X559" s="177"/>
      <c r="Y559" s="177"/>
      <c r="Z559" s="177"/>
      <c r="AA559" s="422"/>
      <c r="AB559" s="177"/>
      <c r="AC559" s="177"/>
      <c r="AD559" s="409"/>
      <c r="AE559" s="474">
        <f>(AE494/1000)*(1/[0]!kg_per_dies_gas)*(1/lb_per_kg)</f>
        <v>1.0658925212489531E-6</v>
      </c>
      <c r="AF559" s="474">
        <f>(AF494/1000)*(1/[0]!kg_per_dies_gas)*(1/lb_per_kg)</f>
        <v>1.0658925212489531E-6</v>
      </c>
      <c r="AG559" s="474">
        <f>(AG494/1000)*(1/[0]!kg_per_dies_gas)*(1/lb_per_kg)</f>
        <v>1.0658925212489531E-6</v>
      </c>
      <c r="AH559" s="474">
        <f>(AH494/1000)*(1/[0]!kg_per_dies_gas)*(1/lb_per_kg)</f>
        <v>1.0658925212489531E-6</v>
      </c>
      <c r="AI559" s="474">
        <f>(AI494/1000)*(1/[0]!kg_per_dies_gas)*(1/lb_per_kg)</f>
        <v>1.0658925212489531E-6</v>
      </c>
      <c r="AJ559" s="474">
        <f>(AJ494/1000)*(1/[0]!kg_per_dies_gas)*(1/lb_per_kg)</f>
        <v>1.0658925212489531E-6</v>
      </c>
      <c r="AK559" s="474">
        <f>(AK494/1000)*(1/[0]!kg_per_dies_gas)*(1/lb_per_kg)</f>
        <v>1.0658925212489531E-6</v>
      </c>
      <c r="AL559" s="474">
        <f>(AL494/1000)*(1/[0]!kg_per_dies_gas)*(1/lb_per_kg)</f>
        <v>1.0658925212489531E-6</v>
      </c>
      <c r="AM559" s="474">
        <f>(AM494/1000)*(1/[0]!kg_per_dies_gas)*(1/lb_per_kg)</f>
        <v>1.0658925212489531E-6</v>
      </c>
      <c r="AN559" s="726">
        <f>(AN494/1000)*(1/[0]!kg_per_dies_gas)*(1/lb_per_kg)</f>
        <v>5.8979386175775398E-6</v>
      </c>
      <c r="AO559" s="726">
        <f>(AO494/1000)*(1/[0]!kg_per_dies_gas)*(1/lb_per_kg)</f>
        <v>5.8979386175775398E-6</v>
      </c>
      <c r="AP559" s="726">
        <f>(AP494/1000)*(1/[0]!kg_per_dies_gas)*(1/lb_per_kg)</f>
        <v>5.8979386175775398E-6</v>
      </c>
      <c r="AQ559" s="726">
        <f>(AQ494/1000)*(1/[0]!kg_per_dies_gas)*(1/lb_per_kg)</f>
        <v>5.8979386175775398E-6</v>
      </c>
      <c r="AR559" s="726">
        <f>(AR494/1000)*(1/[0]!kg_per_dies_gas)*(1/lb_per_kg)</f>
        <v>5.8979386175775398E-6</v>
      </c>
      <c r="AS559" s="726">
        <f>(AS494/1000)*(1/[0]!kg_per_dies_gas)*(1/lb_per_kg)</f>
        <v>5.8979386175775398E-6</v>
      </c>
      <c r="AT559" s="726">
        <f>(AT494/1000)*(1/[0]!kg_per_dies_gas)*(1/lb_per_kg)</f>
        <v>5.8979386175775398E-6</v>
      </c>
      <c r="AU559" s="726">
        <f>(AU494/1000)*(1/[0]!kg_per_dies_gas)*(1/lb_per_kg)</f>
        <v>5.8979386175775398E-6</v>
      </c>
      <c r="AV559" s="726">
        <f>(AV494/1000)*(1/[0]!kg_per_dies_gas)*(1/lb_per_kg)</f>
        <v>5.8979386175775398E-6</v>
      </c>
      <c r="AW559" s="176"/>
      <c r="AX559" s="423"/>
      <c r="AY559" s="469"/>
      <c r="AZ559" s="464">
        <f>(AZ494/'Marine Data_(X)'!$B$8)</f>
        <v>1.5384615384615385E-4</v>
      </c>
      <c r="BA559" s="416">
        <f>(BA494/'Marine Data_(X)'!$C$8)</f>
        <v>2.3243243243243243E-5</v>
      </c>
      <c r="BB559" s="464">
        <f>(BB494/'Marine Data_(X)'!$B$8)</f>
        <v>1.5384615384615385E-4</v>
      </c>
      <c r="BC559" s="416">
        <f>(BC494/'Marine Data_(X)'!$C$8)</f>
        <v>2.3243243243243243E-5</v>
      </c>
      <c r="BD559" s="416">
        <f>(BD494/'Marine Data_(X)'!$D$8)</f>
        <v>8.7224669603524238E-4</v>
      </c>
      <c r="BE559" s="418">
        <f>(BE494/'Marine Data_(X)'!$E$8)</f>
        <v>1.2235023041474652E-4</v>
      </c>
    </row>
    <row r="560" spans="1:57" x14ac:dyDescent="0.25">
      <c r="A560" s="181"/>
      <c r="B560" s="182"/>
      <c r="C560" s="182"/>
      <c r="D560" s="183"/>
      <c r="E560" s="184"/>
      <c r="F560" s="183"/>
      <c r="G560" s="182"/>
      <c r="H560" s="182"/>
      <c r="I560" s="182"/>
      <c r="J560" s="182"/>
      <c r="K560" s="182"/>
      <c r="L560" s="184"/>
      <c r="M560" s="182"/>
      <c r="N560" s="182"/>
      <c r="O560" s="182"/>
      <c r="P560" s="182"/>
      <c r="Q560" s="182"/>
      <c r="R560" s="182"/>
      <c r="S560" s="184"/>
      <c r="T560" s="182"/>
      <c r="U560" s="182"/>
      <c r="V560" s="182"/>
      <c r="W560" s="182"/>
      <c r="X560" s="182"/>
      <c r="Y560" s="182"/>
      <c r="Z560" s="182"/>
      <c r="AA560" s="184"/>
      <c r="AB560" s="182"/>
      <c r="AC560" s="182"/>
      <c r="AD560" s="182"/>
    </row>
    <row r="561" spans="1:31" x14ac:dyDescent="0.25">
      <c r="D561" s="156"/>
      <c r="E561" s="156"/>
      <c r="F561" s="156"/>
    </row>
    <row r="562" spans="1:31" x14ac:dyDescent="0.25">
      <c r="A562" t="s">
        <v>840</v>
      </c>
    </row>
    <row r="563" spans="1:31" ht="15.75" x14ac:dyDescent="0.25">
      <c r="A563" s="187" t="s">
        <v>601</v>
      </c>
      <c r="B563" s="187" t="s">
        <v>602</v>
      </c>
      <c r="C563" s="187" t="s">
        <v>304</v>
      </c>
      <c r="D563" s="187" t="s">
        <v>603</v>
      </c>
      <c r="E563" s="187" t="s">
        <v>604</v>
      </c>
      <c r="F563" s="187" t="s">
        <v>605</v>
      </c>
      <c r="G563" s="187" t="s">
        <v>499</v>
      </c>
      <c r="H563" s="187" t="s">
        <v>62</v>
      </c>
      <c r="I563" s="187" t="s">
        <v>606</v>
      </c>
      <c r="AE563" s="154"/>
    </row>
    <row r="564" spans="1:31" x14ac:dyDescent="0.25">
      <c r="A564" s="156" t="s">
        <v>250</v>
      </c>
      <c r="B564" s="188" t="s">
        <v>433</v>
      </c>
      <c r="C564" s="188" t="s">
        <v>252</v>
      </c>
      <c r="D564" s="188" t="s">
        <v>253</v>
      </c>
      <c r="E564" s="188" t="s">
        <v>316</v>
      </c>
      <c r="F564" s="188" t="s">
        <v>256</v>
      </c>
      <c r="G564" s="188" t="s">
        <v>409</v>
      </c>
      <c r="H564" s="188" t="s">
        <v>258</v>
      </c>
      <c r="I564" s="188" t="s">
        <v>259</v>
      </c>
    </row>
    <row r="565" spans="1:31" x14ac:dyDescent="0.25">
      <c r="A565" s="156" t="s">
        <v>250</v>
      </c>
      <c r="B565" s="188" t="s">
        <v>433</v>
      </c>
      <c r="C565" s="188" t="s">
        <v>252</v>
      </c>
      <c r="D565" s="188" t="s">
        <v>293</v>
      </c>
      <c r="E565" s="188" t="s">
        <v>316</v>
      </c>
      <c r="F565" s="188" t="s">
        <v>256</v>
      </c>
      <c r="G565" s="188" t="s">
        <v>317</v>
      </c>
      <c r="H565" s="188" t="s">
        <v>258</v>
      </c>
      <c r="I565" s="188" t="s">
        <v>259</v>
      </c>
    </row>
    <row r="566" spans="1:31" x14ac:dyDescent="0.25">
      <c r="A566" s="156" t="s">
        <v>250</v>
      </c>
      <c r="B566" s="188" t="s">
        <v>433</v>
      </c>
      <c r="C566" s="188" t="s">
        <v>252</v>
      </c>
      <c r="D566" s="188" t="s">
        <v>253</v>
      </c>
      <c r="E566" s="188" t="s">
        <v>385</v>
      </c>
      <c r="F566" s="188" t="s">
        <v>256</v>
      </c>
      <c r="G566" s="188" t="s">
        <v>386</v>
      </c>
      <c r="H566" s="188" t="s">
        <v>258</v>
      </c>
      <c r="I566" s="188" t="s">
        <v>259</v>
      </c>
    </row>
    <row r="567" spans="1:31" x14ac:dyDescent="0.25">
      <c r="A567" s="156" t="s">
        <v>250</v>
      </c>
      <c r="B567" s="188" t="s">
        <v>433</v>
      </c>
      <c r="C567" s="188" t="s">
        <v>252</v>
      </c>
      <c r="D567" s="188" t="s">
        <v>253</v>
      </c>
      <c r="E567" s="188" t="s">
        <v>389</v>
      </c>
      <c r="F567" s="188" t="s">
        <v>256</v>
      </c>
      <c r="G567" s="188" t="s">
        <v>390</v>
      </c>
      <c r="H567" s="188" t="s">
        <v>258</v>
      </c>
      <c r="I567" s="188" t="s">
        <v>259</v>
      </c>
    </row>
    <row r="568" spans="1:31" x14ac:dyDescent="0.25">
      <c r="A568" s="156" t="s">
        <v>250</v>
      </c>
      <c r="B568" s="188" t="s">
        <v>433</v>
      </c>
      <c r="C568" s="188" t="s">
        <v>252</v>
      </c>
      <c r="D568" s="188" t="s">
        <v>253</v>
      </c>
      <c r="E568" s="188" t="s">
        <v>392</v>
      </c>
      <c r="F568" s="188" t="s">
        <v>256</v>
      </c>
      <c r="G568" s="189">
        <v>7.67E-4</v>
      </c>
      <c r="H568" s="188" t="s">
        <v>258</v>
      </c>
      <c r="I568" s="188" t="s">
        <v>259</v>
      </c>
    </row>
    <row r="569" spans="1:31" x14ac:dyDescent="0.25">
      <c r="A569" s="156" t="s">
        <v>250</v>
      </c>
      <c r="B569" s="188" t="s">
        <v>433</v>
      </c>
      <c r="C569" s="188" t="s">
        <v>252</v>
      </c>
      <c r="D569" s="188" t="s">
        <v>253</v>
      </c>
      <c r="E569" s="188" t="s">
        <v>394</v>
      </c>
      <c r="F569" s="188" t="s">
        <v>256</v>
      </c>
      <c r="G569" s="188" t="s">
        <v>395</v>
      </c>
      <c r="H569" s="188" t="s">
        <v>258</v>
      </c>
      <c r="I569" s="188" t="s">
        <v>259</v>
      </c>
    </row>
    <row r="570" spans="1:31" x14ac:dyDescent="0.25">
      <c r="A570" s="156" t="s">
        <v>250</v>
      </c>
      <c r="B570" s="188" t="s">
        <v>433</v>
      </c>
      <c r="C570" s="188" t="s">
        <v>252</v>
      </c>
      <c r="D570" s="188" t="s">
        <v>253</v>
      </c>
      <c r="E570" s="188" t="s">
        <v>396</v>
      </c>
      <c r="F570" s="188" t="s">
        <v>256</v>
      </c>
      <c r="G570" s="189">
        <v>7.0000000000000007E-2</v>
      </c>
      <c r="H570" s="188" t="s">
        <v>258</v>
      </c>
      <c r="I570" s="188" t="s">
        <v>259</v>
      </c>
    </row>
    <row r="571" spans="1:31" x14ac:dyDescent="0.25">
      <c r="A571" s="156" t="s">
        <v>250</v>
      </c>
      <c r="B571" s="188" t="s">
        <v>433</v>
      </c>
      <c r="C571" s="188" t="s">
        <v>252</v>
      </c>
      <c r="D571" s="188" t="s">
        <v>253</v>
      </c>
      <c r="E571" s="188" t="s">
        <v>296</v>
      </c>
      <c r="F571" s="188" t="s">
        <v>297</v>
      </c>
      <c r="G571" s="189">
        <v>2.9</v>
      </c>
      <c r="H571" s="188" t="s">
        <v>258</v>
      </c>
      <c r="I571" s="188" t="s">
        <v>268</v>
      </c>
    </row>
    <row r="572" spans="1:31" x14ac:dyDescent="0.25">
      <c r="A572" s="156" t="s">
        <v>250</v>
      </c>
      <c r="B572" s="188" t="s">
        <v>433</v>
      </c>
      <c r="C572" s="188" t="s">
        <v>252</v>
      </c>
      <c r="D572" s="188" t="s">
        <v>253</v>
      </c>
      <c r="E572" s="188" t="s">
        <v>296</v>
      </c>
      <c r="F572" s="188" t="s">
        <v>300</v>
      </c>
      <c r="G572" s="189">
        <v>1.4</v>
      </c>
      <c r="H572" s="188" t="s">
        <v>258</v>
      </c>
      <c r="I572" s="188" t="s">
        <v>268</v>
      </c>
    </row>
    <row r="573" spans="1:31" x14ac:dyDescent="0.25">
      <c r="A573" s="156" t="s">
        <v>250</v>
      </c>
      <c r="B573" s="188" t="s">
        <v>433</v>
      </c>
      <c r="C573" s="188" t="s">
        <v>252</v>
      </c>
      <c r="D573" s="188" t="s">
        <v>293</v>
      </c>
      <c r="E573" s="188" t="s">
        <v>296</v>
      </c>
      <c r="F573" s="188" t="s">
        <v>297</v>
      </c>
      <c r="G573" s="189">
        <v>2.9</v>
      </c>
      <c r="H573" s="188" t="s">
        <v>258</v>
      </c>
      <c r="I573" s="188" t="s">
        <v>268</v>
      </c>
    </row>
    <row r="574" spans="1:31" x14ac:dyDescent="0.25">
      <c r="A574" s="156" t="s">
        <v>250</v>
      </c>
      <c r="B574" s="188" t="s">
        <v>433</v>
      </c>
      <c r="C574" s="188" t="s">
        <v>252</v>
      </c>
      <c r="D574" s="188" t="s">
        <v>293</v>
      </c>
      <c r="E574" s="188" t="s">
        <v>296</v>
      </c>
      <c r="F574" s="188" t="s">
        <v>300</v>
      </c>
      <c r="G574" s="189">
        <v>1.4</v>
      </c>
      <c r="H574" s="188" t="s">
        <v>258</v>
      </c>
      <c r="I574" s="188" t="s">
        <v>268</v>
      </c>
    </row>
    <row r="575" spans="1:31" x14ac:dyDescent="0.25">
      <c r="A575" s="156" t="s">
        <v>250</v>
      </c>
      <c r="B575" s="188" t="s">
        <v>433</v>
      </c>
      <c r="C575" s="188" t="s">
        <v>252</v>
      </c>
      <c r="D575" s="188" t="s">
        <v>372</v>
      </c>
      <c r="E575" s="188" t="s">
        <v>296</v>
      </c>
      <c r="F575" s="188" t="s">
        <v>297</v>
      </c>
      <c r="G575" s="189">
        <v>2.9</v>
      </c>
      <c r="H575" s="188" t="s">
        <v>258</v>
      </c>
      <c r="I575" s="188" t="s">
        <v>268</v>
      </c>
    </row>
    <row r="576" spans="1:31" x14ac:dyDescent="0.25">
      <c r="A576" s="156" t="s">
        <v>250</v>
      </c>
      <c r="B576" s="188" t="s">
        <v>433</v>
      </c>
      <c r="C576" s="188" t="s">
        <v>252</v>
      </c>
      <c r="D576" s="188" t="s">
        <v>372</v>
      </c>
      <c r="E576" s="188" t="s">
        <v>296</v>
      </c>
      <c r="F576" s="188" t="s">
        <v>300</v>
      </c>
      <c r="G576" s="189">
        <v>1.4</v>
      </c>
      <c r="H576" s="188" t="s">
        <v>258</v>
      </c>
      <c r="I576" s="188" t="s">
        <v>268</v>
      </c>
    </row>
    <row r="577" spans="1:9" x14ac:dyDescent="0.25">
      <c r="A577" s="156" t="s">
        <v>250</v>
      </c>
      <c r="B577" s="188" t="s">
        <v>433</v>
      </c>
      <c r="C577" s="188" t="s">
        <v>252</v>
      </c>
      <c r="D577" s="188" t="s">
        <v>373</v>
      </c>
      <c r="E577" s="188" t="s">
        <v>296</v>
      </c>
      <c r="F577" s="188" t="s">
        <v>297</v>
      </c>
      <c r="G577" s="189">
        <v>2.9</v>
      </c>
      <c r="H577" s="188" t="s">
        <v>258</v>
      </c>
      <c r="I577" s="188" t="s">
        <v>268</v>
      </c>
    </row>
    <row r="578" spans="1:9" x14ac:dyDescent="0.25">
      <c r="A578" s="156" t="s">
        <v>250</v>
      </c>
      <c r="B578" s="188" t="s">
        <v>433</v>
      </c>
      <c r="C578" s="188" t="s">
        <v>252</v>
      </c>
      <c r="D578" s="188" t="s">
        <v>373</v>
      </c>
      <c r="E578" s="188" t="s">
        <v>296</v>
      </c>
      <c r="F578" s="188" t="s">
        <v>300</v>
      </c>
      <c r="G578" s="189">
        <v>1.4</v>
      </c>
      <c r="H578" s="188" t="s">
        <v>258</v>
      </c>
      <c r="I578" s="188" t="s">
        <v>268</v>
      </c>
    </row>
    <row r="579" spans="1:9" x14ac:dyDescent="0.25">
      <c r="A579" s="156" t="s">
        <v>250</v>
      </c>
      <c r="B579" s="188" t="s">
        <v>433</v>
      </c>
      <c r="C579" s="188" t="s">
        <v>252</v>
      </c>
      <c r="D579" s="188" t="s">
        <v>374</v>
      </c>
      <c r="E579" s="188" t="s">
        <v>296</v>
      </c>
      <c r="F579" s="188" t="s">
        <v>297</v>
      </c>
      <c r="G579" s="189">
        <v>2.9</v>
      </c>
      <c r="H579" s="188" t="s">
        <v>258</v>
      </c>
      <c r="I579" s="188" t="s">
        <v>268</v>
      </c>
    </row>
    <row r="580" spans="1:9" x14ac:dyDescent="0.25">
      <c r="A580" s="156" t="s">
        <v>250</v>
      </c>
      <c r="B580" s="188" t="s">
        <v>433</v>
      </c>
      <c r="C580" s="188" t="s">
        <v>252</v>
      </c>
      <c r="D580" s="188" t="s">
        <v>374</v>
      </c>
      <c r="E580" s="188" t="s">
        <v>296</v>
      </c>
      <c r="F580" s="188" t="s">
        <v>300</v>
      </c>
      <c r="G580" s="189">
        <v>1.4</v>
      </c>
      <c r="H580" s="188" t="s">
        <v>258</v>
      </c>
      <c r="I580" s="188" t="s">
        <v>268</v>
      </c>
    </row>
    <row r="581" spans="1:9" x14ac:dyDescent="0.25">
      <c r="A581" s="156" t="s">
        <v>250</v>
      </c>
      <c r="B581" s="188" t="s">
        <v>433</v>
      </c>
      <c r="C581" s="188" t="s">
        <v>252</v>
      </c>
      <c r="D581" s="188" t="s">
        <v>375</v>
      </c>
      <c r="E581" s="188" t="s">
        <v>296</v>
      </c>
      <c r="F581" s="188" t="s">
        <v>297</v>
      </c>
      <c r="G581" s="189">
        <v>2.9</v>
      </c>
      <c r="H581" s="188" t="s">
        <v>258</v>
      </c>
      <c r="I581" s="188" t="s">
        <v>268</v>
      </c>
    </row>
    <row r="582" spans="1:9" x14ac:dyDescent="0.25">
      <c r="A582" s="156" t="s">
        <v>250</v>
      </c>
      <c r="B582" s="188" t="s">
        <v>433</v>
      </c>
      <c r="C582" s="188" t="s">
        <v>252</v>
      </c>
      <c r="D582" s="188" t="s">
        <v>375</v>
      </c>
      <c r="E582" s="188" t="s">
        <v>296</v>
      </c>
      <c r="F582" s="188" t="s">
        <v>300</v>
      </c>
      <c r="G582" s="189">
        <v>1.4</v>
      </c>
      <c r="H582" s="188" t="s">
        <v>258</v>
      </c>
      <c r="I582" s="188" t="s">
        <v>268</v>
      </c>
    </row>
    <row r="583" spans="1:9" x14ac:dyDescent="0.25">
      <c r="A583" s="156" t="s">
        <v>250</v>
      </c>
      <c r="B583" s="188" t="s">
        <v>433</v>
      </c>
      <c r="C583" s="188" t="s">
        <v>252</v>
      </c>
      <c r="D583" s="188" t="s">
        <v>376</v>
      </c>
      <c r="E583" s="188" t="s">
        <v>296</v>
      </c>
      <c r="F583" s="188" t="s">
        <v>297</v>
      </c>
      <c r="G583" s="189">
        <v>2.9</v>
      </c>
      <c r="H583" s="188" t="s">
        <v>258</v>
      </c>
      <c r="I583" s="188" t="s">
        <v>268</v>
      </c>
    </row>
    <row r="584" spans="1:9" x14ac:dyDescent="0.25">
      <c r="A584" s="156" t="s">
        <v>250</v>
      </c>
      <c r="B584" s="188" t="s">
        <v>433</v>
      </c>
      <c r="C584" s="188" t="s">
        <v>252</v>
      </c>
      <c r="D584" s="188" t="s">
        <v>376</v>
      </c>
      <c r="E584" s="188" t="s">
        <v>296</v>
      </c>
      <c r="F584" s="188" t="s">
        <v>300</v>
      </c>
      <c r="G584" s="189">
        <v>1.4</v>
      </c>
      <c r="H584" s="188" t="s">
        <v>258</v>
      </c>
      <c r="I584" s="188" t="s">
        <v>268</v>
      </c>
    </row>
    <row r="585" spans="1:9" x14ac:dyDescent="0.25">
      <c r="A585" s="156" t="s">
        <v>250</v>
      </c>
      <c r="B585" s="188" t="s">
        <v>433</v>
      </c>
      <c r="C585" s="188" t="s">
        <v>252</v>
      </c>
      <c r="D585" s="188" t="s">
        <v>253</v>
      </c>
      <c r="E585" s="188" t="s">
        <v>398</v>
      </c>
      <c r="F585" s="188" t="s">
        <v>256</v>
      </c>
      <c r="G585" s="189">
        <v>1.8700000000000001E-6</v>
      </c>
      <c r="H585" s="188" t="s">
        <v>258</v>
      </c>
      <c r="I585" s="188" t="s">
        <v>259</v>
      </c>
    </row>
    <row r="586" spans="1:9" x14ac:dyDescent="0.25">
      <c r="A586" s="156" t="s">
        <v>250</v>
      </c>
      <c r="B586" s="188" t="s">
        <v>433</v>
      </c>
      <c r="C586" s="188" t="s">
        <v>252</v>
      </c>
      <c r="D586" s="188" t="s">
        <v>293</v>
      </c>
      <c r="E586" s="188" t="s">
        <v>302</v>
      </c>
      <c r="F586" s="188" t="s">
        <v>256</v>
      </c>
      <c r="G586" s="188" t="s">
        <v>303</v>
      </c>
      <c r="H586" s="188" t="s">
        <v>258</v>
      </c>
      <c r="I586" s="188" t="s">
        <v>259</v>
      </c>
    </row>
    <row r="587" spans="1:9" x14ac:dyDescent="0.25">
      <c r="A587" s="156" t="s">
        <v>250</v>
      </c>
      <c r="B587" s="188" t="s">
        <v>433</v>
      </c>
      <c r="C587" s="188" t="s">
        <v>252</v>
      </c>
      <c r="D587" s="188" t="s">
        <v>253</v>
      </c>
      <c r="E587" s="188" t="s">
        <v>308</v>
      </c>
      <c r="F587" s="188" t="s">
        <v>256</v>
      </c>
      <c r="G587" s="189">
        <v>9.3300000000000002E-4</v>
      </c>
      <c r="H587" s="188" t="s">
        <v>258</v>
      </c>
      <c r="I587" s="188" t="s">
        <v>259</v>
      </c>
    </row>
    <row r="588" spans="1:9" x14ac:dyDescent="0.25">
      <c r="A588" s="156" t="s">
        <v>250</v>
      </c>
      <c r="B588" s="188" t="s">
        <v>433</v>
      </c>
      <c r="C588" s="188" t="s">
        <v>252</v>
      </c>
      <c r="D588" s="188" t="s">
        <v>293</v>
      </c>
      <c r="E588" s="188" t="s">
        <v>308</v>
      </c>
      <c r="F588" s="188" t="s">
        <v>256</v>
      </c>
      <c r="G588" s="189">
        <v>5.5000000000000002E-5</v>
      </c>
      <c r="H588" s="188" t="s">
        <v>258</v>
      </c>
      <c r="I588" s="188" t="s">
        <v>259</v>
      </c>
    </row>
    <row r="589" spans="1:9" x14ac:dyDescent="0.25">
      <c r="A589" s="156" t="s">
        <v>250</v>
      </c>
      <c r="B589" s="188" t="s">
        <v>433</v>
      </c>
      <c r="C589" s="188" t="s">
        <v>252</v>
      </c>
      <c r="D589" s="188" t="s">
        <v>253</v>
      </c>
      <c r="E589" s="188" t="s">
        <v>368</v>
      </c>
      <c r="F589" s="188" t="s">
        <v>256</v>
      </c>
      <c r="G589" s="189">
        <v>1.68E-6</v>
      </c>
      <c r="H589" s="188" t="s">
        <v>258</v>
      </c>
      <c r="I589" s="188" t="s">
        <v>259</v>
      </c>
    </row>
    <row r="590" spans="1:9" x14ac:dyDescent="0.25">
      <c r="A590" s="156" t="s">
        <v>250</v>
      </c>
      <c r="B590" s="188" t="s">
        <v>433</v>
      </c>
      <c r="C590" s="188" t="s">
        <v>252</v>
      </c>
      <c r="D590" s="188" t="s">
        <v>253</v>
      </c>
      <c r="E590" s="188" t="s">
        <v>255</v>
      </c>
      <c r="F590" s="188" t="s">
        <v>256</v>
      </c>
      <c r="G590" s="188" t="s">
        <v>399</v>
      </c>
      <c r="H590" s="188" t="s">
        <v>258</v>
      </c>
      <c r="I590" s="188" t="s">
        <v>259</v>
      </c>
    </row>
    <row r="591" spans="1:9" x14ac:dyDescent="0.25">
      <c r="A591" s="156" t="s">
        <v>250</v>
      </c>
      <c r="B591" s="188" t="s">
        <v>433</v>
      </c>
      <c r="C591" s="188" t="s">
        <v>252</v>
      </c>
      <c r="D591" s="188" t="s">
        <v>253</v>
      </c>
      <c r="E591" s="188" t="s">
        <v>401</v>
      </c>
      <c r="F591" s="188" t="s">
        <v>256</v>
      </c>
      <c r="G591" s="188" t="s">
        <v>402</v>
      </c>
      <c r="H591" s="188" t="s">
        <v>258</v>
      </c>
      <c r="I591" s="188" t="s">
        <v>259</v>
      </c>
    </row>
    <row r="592" spans="1:9" x14ac:dyDescent="0.25">
      <c r="A592" s="156" t="s">
        <v>250</v>
      </c>
      <c r="B592" s="188" t="s">
        <v>433</v>
      </c>
      <c r="C592" s="188" t="s">
        <v>252</v>
      </c>
      <c r="D592" s="188" t="s">
        <v>253</v>
      </c>
      <c r="E592" s="188" t="s">
        <v>404</v>
      </c>
      <c r="F592" s="188" t="s">
        <v>256</v>
      </c>
      <c r="G592" s="188" t="s">
        <v>405</v>
      </c>
      <c r="H592" s="188" t="s">
        <v>258</v>
      </c>
      <c r="I592" s="188" t="s">
        <v>259</v>
      </c>
    </row>
    <row r="593" spans="1:9" x14ac:dyDescent="0.25">
      <c r="A593" s="156" t="s">
        <v>250</v>
      </c>
      <c r="B593" s="188" t="s">
        <v>433</v>
      </c>
      <c r="C593" s="188" t="s">
        <v>252</v>
      </c>
      <c r="D593" s="188" t="s">
        <v>253</v>
      </c>
      <c r="E593" s="188" t="s">
        <v>407</v>
      </c>
      <c r="F593" s="188" t="s">
        <v>256</v>
      </c>
      <c r="G593" s="188" t="s">
        <v>408</v>
      </c>
      <c r="H593" s="188" t="s">
        <v>258</v>
      </c>
      <c r="I593" s="188" t="s">
        <v>259</v>
      </c>
    </row>
    <row r="594" spans="1:9" x14ac:dyDescent="0.25">
      <c r="A594" s="156" t="s">
        <v>250</v>
      </c>
      <c r="B594" s="188" t="s">
        <v>433</v>
      </c>
      <c r="C594" s="188" t="s">
        <v>252</v>
      </c>
      <c r="D594" s="188" t="s">
        <v>293</v>
      </c>
      <c r="E594" s="188" t="s">
        <v>313</v>
      </c>
      <c r="F594" s="188" t="s">
        <v>256</v>
      </c>
      <c r="G594" s="188" t="s">
        <v>314</v>
      </c>
      <c r="H594" s="188" t="s">
        <v>258</v>
      </c>
      <c r="I594" s="188" t="s">
        <v>259</v>
      </c>
    </row>
    <row r="595" spans="1:9" x14ac:dyDescent="0.25">
      <c r="A595" s="156" t="s">
        <v>250</v>
      </c>
      <c r="B595" s="188" t="s">
        <v>433</v>
      </c>
      <c r="C595" s="188" t="s">
        <v>252</v>
      </c>
      <c r="D595" s="188" t="s">
        <v>293</v>
      </c>
      <c r="E595" s="188" t="s">
        <v>319</v>
      </c>
      <c r="F595" s="188" t="s">
        <v>256</v>
      </c>
      <c r="G595" s="189">
        <v>4.7999999999999998E-6</v>
      </c>
      <c r="H595" s="188" t="s">
        <v>258</v>
      </c>
      <c r="I595" s="188" t="s">
        <v>259</v>
      </c>
    </row>
    <row r="596" spans="1:9" x14ac:dyDescent="0.25">
      <c r="A596" s="156" t="s">
        <v>250</v>
      </c>
      <c r="B596" s="188" t="s">
        <v>433</v>
      </c>
      <c r="C596" s="188" t="s">
        <v>252</v>
      </c>
      <c r="D596" s="188" t="s">
        <v>253</v>
      </c>
      <c r="E596" s="188" t="s">
        <v>322</v>
      </c>
      <c r="F596" s="188" t="s">
        <v>256</v>
      </c>
      <c r="G596" s="189">
        <v>22600</v>
      </c>
      <c r="H596" s="188" t="s">
        <v>258</v>
      </c>
      <c r="I596" s="188" t="s">
        <v>268</v>
      </c>
    </row>
    <row r="597" spans="1:9" x14ac:dyDescent="0.25">
      <c r="A597" s="156" t="s">
        <v>250</v>
      </c>
      <c r="B597" s="188" t="s">
        <v>433</v>
      </c>
      <c r="C597" s="188" t="s">
        <v>252</v>
      </c>
      <c r="D597" s="188" t="s">
        <v>293</v>
      </c>
      <c r="E597" s="188" t="s">
        <v>322</v>
      </c>
      <c r="F597" s="188" t="s">
        <v>256</v>
      </c>
      <c r="G597" s="189">
        <v>157</v>
      </c>
      <c r="H597" s="188" t="s">
        <v>258</v>
      </c>
      <c r="I597" s="188" t="s">
        <v>259</v>
      </c>
    </row>
    <row r="598" spans="1:9" x14ac:dyDescent="0.25">
      <c r="A598" s="156" t="s">
        <v>250</v>
      </c>
      <c r="B598" s="188" t="s">
        <v>433</v>
      </c>
      <c r="C598" s="188" t="s">
        <v>252</v>
      </c>
      <c r="D598" s="188" t="s">
        <v>253</v>
      </c>
      <c r="E598" s="188" t="s">
        <v>267</v>
      </c>
      <c r="F598" s="188" t="s">
        <v>256</v>
      </c>
      <c r="G598" s="189">
        <v>130</v>
      </c>
      <c r="H598" s="188" t="s">
        <v>258</v>
      </c>
      <c r="I598" s="188" t="s">
        <v>268</v>
      </c>
    </row>
    <row r="599" spans="1:9" x14ac:dyDescent="0.25">
      <c r="A599" s="156" t="s">
        <v>250</v>
      </c>
      <c r="B599" s="188" t="s">
        <v>433</v>
      </c>
      <c r="C599" s="188" t="s">
        <v>252</v>
      </c>
      <c r="D599" s="188" t="s">
        <v>293</v>
      </c>
      <c r="E599" s="188" t="s">
        <v>267</v>
      </c>
      <c r="F599" s="188" t="s">
        <v>256</v>
      </c>
      <c r="G599" s="189">
        <v>3.3E-3</v>
      </c>
      <c r="H599" s="188" t="s">
        <v>258</v>
      </c>
      <c r="I599" s="188" t="s">
        <v>259</v>
      </c>
    </row>
    <row r="600" spans="1:9" x14ac:dyDescent="0.25">
      <c r="A600" s="156" t="s">
        <v>250</v>
      </c>
      <c r="B600" s="188" t="s">
        <v>433</v>
      </c>
      <c r="C600" s="188" t="s">
        <v>252</v>
      </c>
      <c r="D600" s="188" t="s">
        <v>293</v>
      </c>
      <c r="E600" s="188" t="s">
        <v>267</v>
      </c>
      <c r="F600" s="188" t="s">
        <v>324</v>
      </c>
      <c r="G600" s="189">
        <v>7.5999999999999998E-2</v>
      </c>
      <c r="H600" s="188" t="s">
        <v>258</v>
      </c>
      <c r="I600" s="188" t="s">
        <v>259</v>
      </c>
    </row>
    <row r="601" spans="1:9" x14ac:dyDescent="0.25">
      <c r="A601" s="156" t="s">
        <v>250</v>
      </c>
      <c r="B601" s="188" t="s">
        <v>433</v>
      </c>
      <c r="C601" s="188" t="s">
        <v>252</v>
      </c>
      <c r="D601" s="188" t="s">
        <v>293</v>
      </c>
      <c r="E601" s="188" t="s">
        <v>326</v>
      </c>
      <c r="F601" s="188" t="s">
        <v>256</v>
      </c>
      <c r="G601" s="189">
        <v>1.1E-5</v>
      </c>
      <c r="H601" s="188" t="s">
        <v>258</v>
      </c>
      <c r="I601" s="188" t="s">
        <v>259</v>
      </c>
    </row>
    <row r="602" spans="1:9" x14ac:dyDescent="0.25">
      <c r="A602" s="156" t="s">
        <v>250</v>
      </c>
      <c r="B602" s="188" t="s">
        <v>433</v>
      </c>
      <c r="C602" s="188" t="s">
        <v>252</v>
      </c>
      <c r="D602" s="188" t="s">
        <v>253</v>
      </c>
      <c r="E602" s="188" t="s">
        <v>273</v>
      </c>
      <c r="F602" s="188" t="s">
        <v>256</v>
      </c>
      <c r="G602" s="189">
        <v>3.53E-7</v>
      </c>
      <c r="H602" s="188" t="s">
        <v>258</v>
      </c>
      <c r="I602" s="188" t="s">
        <v>259</v>
      </c>
    </row>
    <row r="603" spans="1:9" x14ac:dyDescent="0.25">
      <c r="A603" s="156" t="s">
        <v>250</v>
      </c>
      <c r="B603" s="188" t="s">
        <v>433</v>
      </c>
      <c r="C603" s="188" t="s">
        <v>252</v>
      </c>
      <c r="D603" s="188" t="s">
        <v>253</v>
      </c>
      <c r="E603" s="188" t="s">
        <v>412</v>
      </c>
      <c r="F603" s="188" t="s">
        <v>256</v>
      </c>
      <c r="G603" s="188" t="s">
        <v>413</v>
      </c>
      <c r="H603" s="188" t="s">
        <v>258</v>
      </c>
      <c r="I603" s="188" t="s">
        <v>259</v>
      </c>
    </row>
    <row r="604" spans="1:9" x14ac:dyDescent="0.25">
      <c r="A604" s="156" t="s">
        <v>250</v>
      </c>
      <c r="B604" s="188" t="s">
        <v>433</v>
      </c>
      <c r="C604" s="188" t="s">
        <v>252</v>
      </c>
      <c r="D604" s="188" t="s">
        <v>253</v>
      </c>
      <c r="E604" s="188" t="s">
        <v>280</v>
      </c>
      <c r="F604" s="188" t="s">
        <v>256</v>
      </c>
      <c r="G604" s="189">
        <v>7.61E-6</v>
      </c>
      <c r="H604" s="188" t="s">
        <v>258</v>
      </c>
      <c r="I604" s="188" t="s">
        <v>259</v>
      </c>
    </row>
    <row r="605" spans="1:9" x14ac:dyDescent="0.25">
      <c r="A605" s="156" t="s">
        <v>250</v>
      </c>
      <c r="B605" s="188" t="s">
        <v>433</v>
      </c>
      <c r="C605" s="188" t="s">
        <v>252</v>
      </c>
      <c r="D605" s="188" t="s">
        <v>253</v>
      </c>
      <c r="E605" s="188" t="s">
        <v>415</v>
      </c>
      <c r="F605" s="188" t="s">
        <v>256</v>
      </c>
      <c r="G605" s="189">
        <v>2.9200000000000002E-5</v>
      </c>
      <c r="H605" s="188" t="s">
        <v>258</v>
      </c>
      <c r="I605" s="188" t="s">
        <v>259</v>
      </c>
    </row>
    <row r="606" spans="1:9" x14ac:dyDescent="0.25">
      <c r="A606" s="156" t="s">
        <v>250</v>
      </c>
      <c r="B606" s="188" t="s">
        <v>433</v>
      </c>
      <c r="C606" s="188" t="s">
        <v>252</v>
      </c>
      <c r="D606" s="188" t="s">
        <v>253</v>
      </c>
      <c r="E606" s="188" t="s">
        <v>282</v>
      </c>
      <c r="F606" s="188" t="s">
        <v>256</v>
      </c>
      <c r="G606" s="189">
        <v>1.1800000000000001E-3</v>
      </c>
      <c r="H606" s="188" t="s">
        <v>258</v>
      </c>
      <c r="I606" s="188" t="s">
        <v>259</v>
      </c>
    </row>
    <row r="607" spans="1:9" x14ac:dyDescent="0.25">
      <c r="A607" s="156" t="s">
        <v>250</v>
      </c>
      <c r="B607" s="188" t="s">
        <v>433</v>
      </c>
      <c r="C607" s="188" t="s">
        <v>252</v>
      </c>
      <c r="D607" s="188" t="s">
        <v>293</v>
      </c>
      <c r="E607" s="188" t="s">
        <v>282</v>
      </c>
      <c r="F607" s="188" t="s">
        <v>256</v>
      </c>
      <c r="G607" s="189">
        <v>2.7999999999999998E-4</v>
      </c>
      <c r="H607" s="188" t="s">
        <v>258</v>
      </c>
      <c r="I607" s="188" t="s">
        <v>259</v>
      </c>
    </row>
    <row r="608" spans="1:9" x14ac:dyDescent="0.25">
      <c r="A608" s="156" t="s">
        <v>250</v>
      </c>
      <c r="B608" s="188" t="s">
        <v>433</v>
      </c>
      <c r="C608" s="188" t="s">
        <v>252</v>
      </c>
      <c r="D608" s="188" t="s">
        <v>253</v>
      </c>
      <c r="E608" s="188" t="s">
        <v>417</v>
      </c>
      <c r="F608" s="188" t="s">
        <v>256</v>
      </c>
      <c r="G608" s="188" t="s">
        <v>418</v>
      </c>
      <c r="H608" s="188" t="s">
        <v>258</v>
      </c>
      <c r="I608" s="188" t="s">
        <v>259</v>
      </c>
    </row>
    <row r="609" spans="1:9" x14ac:dyDescent="0.25">
      <c r="A609" s="156" t="s">
        <v>250</v>
      </c>
      <c r="B609" s="188" t="s">
        <v>433</v>
      </c>
      <c r="C609" s="188" t="s">
        <v>252</v>
      </c>
      <c r="D609" s="188" t="s">
        <v>253</v>
      </c>
      <c r="E609" s="188" t="s">
        <v>284</v>
      </c>
      <c r="F609" s="188" t="s">
        <v>256</v>
      </c>
      <c r="G609" s="189">
        <v>2.8499999999999999E-4</v>
      </c>
      <c r="H609" s="188" t="s">
        <v>258</v>
      </c>
      <c r="I609" s="188" t="s">
        <v>259</v>
      </c>
    </row>
    <row r="610" spans="1:9" x14ac:dyDescent="0.25">
      <c r="A610" s="156" t="s">
        <v>250</v>
      </c>
      <c r="B610" s="188" t="s">
        <v>433</v>
      </c>
      <c r="C610" s="188" t="s">
        <v>252</v>
      </c>
      <c r="D610" s="188" t="s">
        <v>293</v>
      </c>
      <c r="E610" s="188" t="s">
        <v>328</v>
      </c>
      <c r="F610" s="188" t="s">
        <v>256</v>
      </c>
      <c r="G610" s="189">
        <v>1.4E-5</v>
      </c>
      <c r="H610" s="188" t="s">
        <v>258</v>
      </c>
      <c r="I610" s="188" t="s">
        <v>259</v>
      </c>
    </row>
    <row r="611" spans="1:9" x14ac:dyDescent="0.25">
      <c r="A611" s="156" t="s">
        <v>250</v>
      </c>
      <c r="B611" s="188" t="s">
        <v>433</v>
      </c>
      <c r="C611" s="188" t="s">
        <v>252</v>
      </c>
      <c r="D611" s="188" t="s">
        <v>293</v>
      </c>
      <c r="E611" s="188" t="s">
        <v>330</v>
      </c>
      <c r="F611" s="188" t="s">
        <v>256</v>
      </c>
      <c r="G611" s="189">
        <v>7.9000000000000001E-4</v>
      </c>
      <c r="H611" s="188" t="s">
        <v>258</v>
      </c>
      <c r="I611" s="188" t="s">
        <v>259</v>
      </c>
    </row>
    <row r="612" spans="1:9" x14ac:dyDescent="0.25">
      <c r="A612" s="156" t="s">
        <v>250</v>
      </c>
      <c r="B612" s="188" t="s">
        <v>433</v>
      </c>
      <c r="C612" s="188" t="s">
        <v>252</v>
      </c>
      <c r="D612" s="188" t="s">
        <v>293</v>
      </c>
      <c r="E612" s="188" t="s">
        <v>332</v>
      </c>
      <c r="F612" s="188" t="s">
        <v>256</v>
      </c>
      <c r="G612" s="189">
        <v>1.1999999999999999E-6</v>
      </c>
      <c r="H612" s="188" t="s">
        <v>258</v>
      </c>
      <c r="I612" s="188" t="s">
        <v>259</v>
      </c>
    </row>
    <row r="613" spans="1:9" x14ac:dyDescent="0.25">
      <c r="A613" s="156" t="s">
        <v>250</v>
      </c>
      <c r="B613" s="188" t="s">
        <v>433</v>
      </c>
      <c r="C613" s="188" t="s">
        <v>252</v>
      </c>
      <c r="D613" s="188" t="s">
        <v>253</v>
      </c>
      <c r="E613" s="188" t="s">
        <v>286</v>
      </c>
      <c r="F613" s="188" t="s">
        <v>256</v>
      </c>
      <c r="G613" s="189">
        <v>8.4800000000000001E-5</v>
      </c>
      <c r="H613" s="188" t="s">
        <v>258</v>
      </c>
      <c r="I613" s="188" t="s">
        <v>259</v>
      </c>
    </row>
    <row r="614" spans="1:9" x14ac:dyDescent="0.25">
      <c r="A614" s="156" t="s">
        <v>250</v>
      </c>
      <c r="B614" s="188" t="s">
        <v>433</v>
      </c>
      <c r="C614" s="188" t="s">
        <v>252</v>
      </c>
      <c r="D614" s="188" t="s">
        <v>293</v>
      </c>
      <c r="E614" s="188" t="s">
        <v>286</v>
      </c>
      <c r="F614" s="188" t="s">
        <v>256</v>
      </c>
      <c r="G614" s="189">
        <v>3.4999999999999997E-5</v>
      </c>
      <c r="H614" s="188" t="s">
        <v>258</v>
      </c>
      <c r="I614" s="188" t="s">
        <v>259</v>
      </c>
    </row>
    <row r="615" spans="1:9" x14ac:dyDescent="0.25">
      <c r="A615" s="156" t="s">
        <v>250</v>
      </c>
      <c r="B615" s="188" t="s">
        <v>433</v>
      </c>
      <c r="C615" s="188" t="s">
        <v>252</v>
      </c>
      <c r="D615" s="188" t="s">
        <v>293</v>
      </c>
      <c r="E615" s="188" t="s">
        <v>334</v>
      </c>
      <c r="F615" s="188" t="s">
        <v>256</v>
      </c>
      <c r="G615" s="188" t="s">
        <v>335</v>
      </c>
      <c r="H615" s="188" t="s">
        <v>258</v>
      </c>
      <c r="I615" s="188" t="s">
        <v>259</v>
      </c>
    </row>
    <row r="616" spans="1:9" x14ac:dyDescent="0.25">
      <c r="A616" s="156" t="s">
        <v>250</v>
      </c>
      <c r="B616" s="188" t="s">
        <v>433</v>
      </c>
      <c r="C616" s="188" t="s">
        <v>252</v>
      </c>
      <c r="D616" s="188" t="s">
        <v>253</v>
      </c>
      <c r="E616" s="188" t="s">
        <v>288</v>
      </c>
      <c r="F616" s="188" t="s">
        <v>256</v>
      </c>
      <c r="G616" s="189">
        <v>604</v>
      </c>
      <c r="H616" s="188" t="s">
        <v>258</v>
      </c>
      <c r="I616" s="188" t="s">
        <v>268</v>
      </c>
    </row>
    <row r="617" spans="1:9" x14ac:dyDescent="0.25">
      <c r="A617" s="156" t="s">
        <v>250</v>
      </c>
      <c r="B617" s="188" t="s">
        <v>433</v>
      </c>
      <c r="C617" s="188" t="s">
        <v>252</v>
      </c>
      <c r="D617" s="188" t="s">
        <v>293</v>
      </c>
      <c r="E617" s="188" t="s">
        <v>288</v>
      </c>
      <c r="F617" s="188" t="s">
        <v>256</v>
      </c>
      <c r="G617" s="189">
        <v>0.88</v>
      </c>
      <c r="H617" s="188" t="s">
        <v>258</v>
      </c>
      <c r="I617" s="188" t="s">
        <v>259</v>
      </c>
    </row>
    <row r="618" spans="1:9" x14ac:dyDescent="0.25">
      <c r="A618" s="156" t="s">
        <v>250</v>
      </c>
      <c r="B618" s="188" t="s">
        <v>433</v>
      </c>
      <c r="C618" s="188" t="s">
        <v>252</v>
      </c>
      <c r="D618" s="188" t="s">
        <v>293</v>
      </c>
      <c r="E618" s="188" t="s">
        <v>288</v>
      </c>
      <c r="F618" s="188" t="s">
        <v>324</v>
      </c>
      <c r="G618" s="189">
        <v>0.24</v>
      </c>
      <c r="H618" s="188" t="s">
        <v>258</v>
      </c>
      <c r="I618" s="188" t="s">
        <v>259</v>
      </c>
    </row>
    <row r="619" spans="1:9" x14ac:dyDescent="0.25">
      <c r="A619" s="156" t="s">
        <v>250</v>
      </c>
      <c r="B619" s="188" t="s">
        <v>433</v>
      </c>
      <c r="C619" s="188" t="s">
        <v>252</v>
      </c>
      <c r="D619" s="188" t="s">
        <v>253</v>
      </c>
      <c r="E619" s="188" t="s">
        <v>421</v>
      </c>
      <c r="F619" s="188" t="s">
        <v>256</v>
      </c>
      <c r="G619" s="189">
        <v>2.94E-5</v>
      </c>
      <c r="H619" s="188" t="s">
        <v>258</v>
      </c>
      <c r="I619" s="188" t="s">
        <v>259</v>
      </c>
    </row>
    <row r="620" spans="1:9" x14ac:dyDescent="0.25">
      <c r="A620" s="156" t="s">
        <v>250</v>
      </c>
      <c r="B620" s="188" t="s">
        <v>433</v>
      </c>
      <c r="C620" s="188" t="s">
        <v>252</v>
      </c>
      <c r="D620" s="188" t="s">
        <v>293</v>
      </c>
      <c r="E620" s="188" t="s">
        <v>338</v>
      </c>
      <c r="F620" s="188" t="s">
        <v>324</v>
      </c>
      <c r="G620" s="189">
        <v>7.1999999999999998E-3</v>
      </c>
      <c r="H620" s="188" t="s">
        <v>258</v>
      </c>
      <c r="I620" s="188" t="s">
        <v>259</v>
      </c>
    </row>
    <row r="621" spans="1:9" x14ac:dyDescent="0.25">
      <c r="A621" s="156" t="s">
        <v>250</v>
      </c>
      <c r="B621" s="188" t="s">
        <v>433</v>
      </c>
      <c r="C621" s="188" t="s">
        <v>252</v>
      </c>
      <c r="D621" s="188" t="s">
        <v>253</v>
      </c>
      <c r="E621" s="188" t="s">
        <v>290</v>
      </c>
      <c r="F621" s="188" t="s">
        <v>256</v>
      </c>
      <c r="G621" s="189">
        <v>42.5</v>
      </c>
      <c r="H621" s="188" t="s">
        <v>258</v>
      </c>
      <c r="I621" s="188" t="s">
        <v>268</v>
      </c>
    </row>
    <row r="622" spans="1:9" x14ac:dyDescent="0.25">
      <c r="A622" s="156" t="s">
        <v>250</v>
      </c>
      <c r="B622" s="188" t="s">
        <v>433</v>
      </c>
      <c r="C622" s="188" t="s">
        <v>252</v>
      </c>
      <c r="D622" s="188" t="s">
        <v>293</v>
      </c>
      <c r="E622" s="188" t="s">
        <v>290</v>
      </c>
      <c r="F622" s="188" t="s">
        <v>324</v>
      </c>
      <c r="G622" s="189">
        <v>4.3E-3</v>
      </c>
      <c r="H622" s="188" t="s">
        <v>258</v>
      </c>
      <c r="I622" s="188" t="s">
        <v>259</v>
      </c>
    </row>
    <row r="623" spans="1:9" x14ac:dyDescent="0.25">
      <c r="A623" s="156" t="s">
        <v>250</v>
      </c>
      <c r="B623" s="188" t="s">
        <v>433</v>
      </c>
      <c r="C623" s="188" t="s">
        <v>252</v>
      </c>
      <c r="D623" s="188" t="s">
        <v>293</v>
      </c>
      <c r="E623" s="188" t="s">
        <v>340</v>
      </c>
      <c r="F623" s="188" t="s">
        <v>324</v>
      </c>
      <c r="G623" s="189">
        <v>1.2E-2</v>
      </c>
      <c r="H623" s="188" t="s">
        <v>258</v>
      </c>
      <c r="I623" s="188" t="s">
        <v>259</v>
      </c>
    </row>
    <row r="624" spans="1:9" x14ac:dyDescent="0.25">
      <c r="A624" s="156" t="s">
        <v>250</v>
      </c>
      <c r="B624" s="188" t="s">
        <v>433</v>
      </c>
      <c r="C624" s="188" t="s">
        <v>252</v>
      </c>
      <c r="D624" s="188" t="s">
        <v>253</v>
      </c>
      <c r="E624" s="188" t="s">
        <v>342</v>
      </c>
      <c r="F624" s="188" t="s">
        <v>256</v>
      </c>
      <c r="G624" s="189">
        <v>42.5</v>
      </c>
      <c r="H624" s="188" t="s">
        <v>258</v>
      </c>
      <c r="I624" s="188" t="s">
        <v>268</v>
      </c>
    </row>
    <row r="625" spans="1:9" x14ac:dyDescent="0.25">
      <c r="A625" s="156" t="s">
        <v>250</v>
      </c>
      <c r="B625" s="188" t="s">
        <v>433</v>
      </c>
      <c r="C625" s="188" t="s">
        <v>252</v>
      </c>
      <c r="D625" s="188" t="s">
        <v>293</v>
      </c>
      <c r="E625" s="188" t="s">
        <v>342</v>
      </c>
      <c r="F625" s="188" t="s">
        <v>324</v>
      </c>
      <c r="G625" s="189">
        <v>4.13E-3</v>
      </c>
      <c r="H625" s="188" t="s">
        <v>258</v>
      </c>
      <c r="I625" s="188" t="s">
        <v>259</v>
      </c>
    </row>
    <row r="626" spans="1:9" x14ac:dyDescent="0.25">
      <c r="A626" s="156" t="s">
        <v>250</v>
      </c>
      <c r="B626" s="188" t="s">
        <v>433</v>
      </c>
      <c r="C626" s="188" t="s">
        <v>252</v>
      </c>
      <c r="D626" s="188" t="s">
        <v>293</v>
      </c>
      <c r="E626" s="188" t="s">
        <v>346</v>
      </c>
      <c r="F626" s="188" t="s">
        <v>324</v>
      </c>
      <c r="G626" s="189">
        <v>1.133E-2</v>
      </c>
      <c r="H626" s="188" t="s">
        <v>258</v>
      </c>
      <c r="I626" s="188" t="s">
        <v>259</v>
      </c>
    </row>
    <row r="627" spans="1:9" x14ac:dyDescent="0.25">
      <c r="A627" s="156" t="s">
        <v>250</v>
      </c>
      <c r="B627" s="188" t="s">
        <v>433</v>
      </c>
      <c r="C627" s="188" t="s">
        <v>252</v>
      </c>
      <c r="D627" s="188" t="s">
        <v>253</v>
      </c>
      <c r="E627" s="188" t="s">
        <v>350</v>
      </c>
      <c r="F627" s="188" t="s">
        <v>256</v>
      </c>
      <c r="G627" s="189">
        <v>42.5</v>
      </c>
      <c r="H627" s="188" t="s">
        <v>258</v>
      </c>
      <c r="I627" s="188" t="s">
        <v>268</v>
      </c>
    </row>
    <row r="628" spans="1:9" x14ac:dyDescent="0.25">
      <c r="A628" s="156" t="s">
        <v>250</v>
      </c>
      <c r="B628" s="188" t="s">
        <v>433</v>
      </c>
      <c r="C628" s="188" t="s">
        <v>252</v>
      </c>
      <c r="D628" s="188" t="s">
        <v>293</v>
      </c>
      <c r="E628" s="188" t="s">
        <v>350</v>
      </c>
      <c r="F628" s="188" t="s">
        <v>324</v>
      </c>
      <c r="G628" s="189">
        <v>3.8700000000000002E-3</v>
      </c>
      <c r="H628" s="188" t="s">
        <v>258</v>
      </c>
      <c r="I628" s="188" t="s">
        <v>259</v>
      </c>
    </row>
    <row r="629" spans="1:9" x14ac:dyDescent="0.25">
      <c r="A629" s="156" t="s">
        <v>250</v>
      </c>
      <c r="B629" s="188" t="s">
        <v>433</v>
      </c>
      <c r="C629" s="188" t="s">
        <v>252</v>
      </c>
      <c r="D629" s="188" t="s">
        <v>293</v>
      </c>
      <c r="E629" s="188" t="s">
        <v>353</v>
      </c>
      <c r="F629" s="188" t="s">
        <v>324</v>
      </c>
      <c r="G629" s="189">
        <v>1.107E-2</v>
      </c>
      <c r="H629" s="188" t="s">
        <v>258</v>
      </c>
      <c r="I629" s="188" t="s">
        <v>259</v>
      </c>
    </row>
    <row r="630" spans="1:9" x14ac:dyDescent="0.25">
      <c r="A630" s="156" t="s">
        <v>250</v>
      </c>
      <c r="B630" s="188" t="s">
        <v>433</v>
      </c>
      <c r="C630" s="188" t="s">
        <v>252</v>
      </c>
      <c r="D630" s="188" t="s">
        <v>253</v>
      </c>
      <c r="E630" s="188" t="s">
        <v>355</v>
      </c>
      <c r="F630" s="188" t="s">
        <v>256</v>
      </c>
      <c r="G630" s="189">
        <v>1.6799999999999999E-4</v>
      </c>
      <c r="H630" s="188" t="s">
        <v>258</v>
      </c>
      <c r="I630" s="188" t="s">
        <v>259</v>
      </c>
    </row>
    <row r="631" spans="1:9" x14ac:dyDescent="0.25">
      <c r="A631" s="156" t="s">
        <v>250</v>
      </c>
      <c r="B631" s="188" t="s">
        <v>433</v>
      </c>
      <c r="C631" s="188" t="s">
        <v>252</v>
      </c>
      <c r="D631" s="188" t="s">
        <v>293</v>
      </c>
      <c r="E631" s="188" t="s">
        <v>355</v>
      </c>
      <c r="F631" s="188" t="s">
        <v>256</v>
      </c>
      <c r="G631" s="189">
        <v>4.0000000000000003E-5</v>
      </c>
      <c r="H631" s="188" t="s">
        <v>258</v>
      </c>
      <c r="I631" s="188" t="s">
        <v>259</v>
      </c>
    </row>
    <row r="632" spans="1:9" x14ac:dyDescent="0.25">
      <c r="A632" s="156" t="s">
        <v>250</v>
      </c>
      <c r="B632" s="188" t="s">
        <v>433</v>
      </c>
      <c r="C632" s="188" t="s">
        <v>252</v>
      </c>
      <c r="D632" s="188" t="s">
        <v>253</v>
      </c>
      <c r="E632" s="188" t="s">
        <v>424</v>
      </c>
      <c r="F632" s="188" t="s">
        <v>256</v>
      </c>
      <c r="G632" s="189">
        <v>2.5799999999999998E-3</v>
      </c>
      <c r="H632" s="188" t="s">
        <v>258</v>
      </c>
      <c r="I632" s="188" t="s">
        <v>259</v>
      </c>
    </row>
    <row r="633" spans="1:9" x14ac:dyDescent="0.25">
      <c r="A633" s="156" t="s">
        <v>250</v>
      </c>
      <c r="B633" s="188" t="s">
        <v>433</v>
      </c>
      <c r="C633" s="188" t="s">
        <v>252</v>
      </c>
      <c r="D633" s="188" t="s">
        <v>253</v>
      </c>
      <c r="E633" s="188" t="s">
        <v>426</v>
      </c>
      <c r="F633" s="188" t="s">
        <v>256</v>
      </c>
      <c r="G633" s="189">
        <v>4.78E-6</v>
      </c>
      <c r="H633" s="188" t="s">
        <v>258</v>
      </c>
      <c r="I633" s="188" t="s">
        <v>259</v>
      </c>
    </row>
    <row r="634" spans="1:9" x14ac:dyDescent="0.25">
      <c r="A634" s="156" t="s">
        <v>250</v>
      </c>
      <c r="B634" s="188" t="s">
        <v>433</v>
      </c>
      <c r="C634" s="188" t="s">
        <v>252</v>
      </c>
      <c r="D634" s="188" t="s">
        <v>293</v>
      </c>
      <c r="E634" s="188" t="s">
        <v>357</v>
      </c>
      <c r="F634" s="188" t="s">
        <v>256</v>
      </c>
      <c r="G634" s="188" t="s">
        <v>358</v>
      </c>
      <c r="H634" s="188" t="s">
        <v>258</v>
      </c>
      <c r="I634" s="188" t="s">
        <v>259</v>
      </c>
    </row>
    <row r="635" spans="1:9" x14ac:dyDescent="0.25">
      <c r="A635" s="156" t="s">
        <v>250</v>
      </c>
      <c r="B635" s="188" t="s">
        <v>433</v>
      </c>
      <c r="C635" s="188" t="s">
        <v>252</v>
      </c>
      <c r="D635" s="188" t="s">
        <v>293</v>
      </c>
      <c r="E635" s="188" t="s">
        <v>360</v>
      </c>
      <c r="F635" s="188" t="s">
        <v>256</v>
      </c>
      <c r="G635" s="188" t="s">
        <v>58</v>
      </c>
      <c r="H635" s="188" t="s">
        <v>258</v>
      </c>
      <c r="I635" s="188" t="s">
        <v>259</v>
      </c>
    </row>
    <row r="636" spans="1:9" x14ac:dyDescent="0.25">
      <c r="A636" s="156" t="s">
        <v>250</v>
      </c>
      <c r="B636" s="188" t="s">
        <v>433</v>
      </c>
      <c r="C636" s="188" t="s">
        <v>252</v>
      </c>
      <c r="D636" s="188" t="s">
        <v>253</v>
      </c>
      <c r="E636" s="188" t="s">
        <v>369</v>
      </c>
      <c r="F636" s="188" t="s">
        <v>256</v>
      </c>
      <c r="G636" s="189">
        <v>39.700000000000003</v>
      </c>
      <c r="H636" s="188" t="s">
        <v>258</v>
      </c>
      <c r="I636" s="188" t="s">
        <v>268</v>
      </c>
    </row>
    <row r="637" spans="1:9" x14ac:dyDescent="0.25">
      <c r="A637" s="156" t="s">
        <v>250</v>
      </c>
      <c r="B637" s="188" t="s">
        <v>433</v>
      </c>
      <c r="C637" s="188" t="s">
        <v>252</v>
      </c>
      <c r="D637" s="188" t="s">
        <v>253</v>
      </c>
      <c r="E637" s="188" t="s">
        <v>371</v>
      </c>
      <c r="F637" s="188" t="s">
        <v>256</v>
      </c>
      <c r="G637" s="189">
        <v>4.0900000000000002E-4</v>
      </c>
      <c r="H637" s="188" t="s">
        <v>258</v>
      </c>
      <c r="I637" s="188" t="s">
        <v>259</v>
      </c>
    </row>
    <row r="638" spans="1:9" x14ac:dyDescent="0.25">
      <c r="A638" s="156" t="s">
        <v>250</v>
      </c>
      <c r="B638" s="188" t="s">
        <v>433</v>
      </c>
      <c r="C638" s="188" t="s">
        <v>252</v>
      </c>
      <c r="D638" s="188" t="s">
        <v>253</v>
      </c>
      <c r="E638" s="188" t="s">
        <v>363</v>
      </c>
      <c r="F638" s="188" t="s">
        <v>256</v>
      </c>
      <c r="G638" s="189">
        <v>49.3</v>
      </c>
      <c r="H638" s="188" t="s">
        <v>258</v>
      </c>
      <c r="I638" s="188" t="s">
        <v>268</v>
      </c>
    </row>
    <row r="639" spans="1:9" x14ac:dyDescent="0.25">
      <c r="A639" s="156" t="s">
        <v>250</v>
      </c>
      <c r="B639" s="188" t="s">
        <v>433</v>
      </c>
      <c r="C639" s="188" t="s">
        <v>252</v>
      </c>
      <c r="D639" s="188" t="s">
        <v>293</v>
      </c>
      <c r="E639" s="188" t="s">
        <v>363</v>
      </c>
      <c r="F639" s="188" t="s">
        <v>256</v>
      </c>
      <c r="G639" s="189">
        <v>4.0000000000000001E-3</v>
      </c>
      <c r="H639" s="188" t="s">
        <v>258</v>
      </c>
      <c r="I639" s="188" t="s">
        <v>259</v>
      </c>
    </row>
    <row r="640" spans="1:9" x14ac:dyDescent="0.25">
      <c r="A640" s="156" t="s">
        <v>250</v>
      </c>
      <c r="B640" s="188" t="s">
        <v>433</v>
      </c>
      <c r="C640" s="188" t="s">
        <v>252</v>
      </c>
      <c r="D640" s="188" t="s">
        <v>293</v>
      </c>
      <c r="E640" s="188" t="s">
        <v>365</v>
      </c>
      <c r="F640" s="188" t="s">
        <v>256</v>
      </c>
      <c r="G640" s="189">
        <v>4.0999999999999999E-4</v>
      </c>
      <c r="H640" s="188" t="s">
        <v>258</v>
      </c>
      <c r="I640" s="188" t="s">
        <v>259</v>
      </c>
    </row>
    <row r="641" spans="1:9" x14ac:dyDescent="0.25">
      <c r="A641" s="156" t="s">
        <v>250</v>
      </c>
      <c r="B641" s="190" t="s">
        <v>251</v>
      </c>
      <c r="C641" s="190" t="s">
        <v>252</v>
      </c>
      <c r="D641" s="190" t="s">
        <v>293</v>
      </c>
      <c r="E641" s="190" t="s">
        <v>316</v>
      </c>
      <c r="F641" s="190" t="s">
        <v>256</v>
      </c>
      <c r="G641" s="190" t="s">
        <v>317</v>
      </c>
      <c r="H641" s="190" t="s">
        <v>258</v>
      </c>
      <c r="I641" s="190" t="s">
        <v>259</v>
      </c>
    </row>
    <row r="642" spans="1:9" x14ac:dyDescent="0.25">
      <c r="A642" s="156" t="s">
        <v>250</v>
      </c>
      <c r="B642" s="190" t="s">
        <v>251</v>
      </c>
      <c r="C642" s="190" t="s">
        <v>252</v>
      </c>
      <c r="D642" s="190" t="s">
        <v>293</v>
      </c>
      <c r="E642" s="190" t="s">
        <v>296</v>
      </c>
      <c r="F642" s="190" t="s">
        <v>297</v>
      </c>
      <c r="G642" s="191">
        <v>2.9</v>
      </c>
      <c r="H642" s="190" t="s">
        <v>258</v>
      </c>
      <c r="I642" s="190" t="s">
        <v>268</v>
      </c>
    </row>
    <row r="643" spans="1:9" x14ac:dyDescent="0.25">
      <c r="A643" s="156" t="s">
        <v>250</v>
      </c>
      <c r="B643" s="190" t="s">
        <v>251</v>
      </c>
      <c r="C643" s="190" t="s">
        <v>252</v>
      </c>
      <c r="D643" s="190" t="s">
        <v>293</v>
      </c>
      <c r="E643" s="190" t="s">
        <v>296</v>
      </c>
      <c r="F643" s="190" t="s">
        <v>300</v>
      </c>
      <c r="G643" s="191">
        <v>1.4</v>
      </c>
      <c r="H643" s="190" t="s">
        <v>258</v>
      </c>
      <c r="I643" s="190" t="s">
        <v>268</v>
      </c>
    </row>
    <row r="644" spans="1:9" x14ac:dyDescent="0.25">
      <c r="A644" s="156" t="s">
        <v>250</v>
      </c>
      <c r="B644" s="190" t="s">
        <v>251</v>
      </c>
      <c r="C644" s="190" t="s">
        <v>252</v>
      </c>
      <c r="D644" s="190" t="s">
        <v>253</v>
      </c>
      <c r="E644" s="190" t="s">
        <v>296</v>
      </c>
      <c r="F644" s="190" t="s">
        <v>297</v>
      </c>
      <c r="G644" s="191">
        <v>2.9</v>
      </c>
      <c r="H644" s="190" t="s">
        <v>258</v>
      </c>
      <c r="I644" s="190" t="s">
        <v>268</v>
      </c>
    </row>
    <row r="645" spans="1:9" x14ac:dyDescent="0.25">
      <c r="A645" s="156" t="s">
        <v>250</v>
      </c>
      <c r="B645" s="190" t="s">
        <v>251</v>
      </c>
      <c r="C645" s="190" t="s">
        <v>252</v>
      </c>
      <c r="D645" s="190" t="s">
        <v>253</v>
      </c>
      <c r="E645" s="190" t="s">
        <v>296</v>
      </c>
      <c r="F645" s="190" t="s">
        <v>300</v>
      </c>
      <c r="G645" s="191">
        <v>1.4</v>
      </c>
      <c r="H645" s="190" t="s">
        <v>258</v>
      </c>
      <c r="I645" s="190" t="s">
        <v>268</v>
      </c>
    </row>
    <row r="646" spans="1:9" x14ac:dyDescent="0.25">
      <c r="A646" s="156" t="s">
        <v>250</v>
      </c>
      <c r="B646" s="190" t="s">
        <v>251</v>
      </c>
      <c r="C646" s="190" t="s">
        <v>252</v>
      </c>
      <c r="D646" s="190" t="s">
        <v>372</v>
      </c>
      <c r="E646" s="190" t="s">
        <v>296</v>
      </c>
      <c r="F646" s="190" t="s">
        <v>297</v>
      </c>
      <c r="G646" s="191">
        <v>2.9</v>
      </c>
      <c r="H646" s="190" t="s">
        <v>258</v>
      </c>
      <c r="I646" s="190" t="s">
        <v>268</v>
      </c>
    </row>
    <row r="647" spans="1:9" x14ac:dyDescent="0.25">
      <c r="A647" s="156" t="s">
        <v>250</v>
      </c>
      <c r="B647" s="190" t="s">
        <v>251</v>
      </c>
      <c r="C647" s="190" t="s">
        <v>252</v>
      </c>
      <c r="D647" s="190" t="s">
        <v>372</v>
      </c>
      <c r="E647" s="190" t="s">
        <v>296</v>
      </c>
      <c r="F647" s="190" t="s">
        <v>300</v>
      </c>
      <c r="G647" s="191">
        <v>1.4</v>
      </c>
      <c r="H647" s="190" t="s">
        <v>258</v>
      </c>
      <c r="I647" s="190" t="s">
        <v>268</v>
      </c>
    </row>
    <row r="648" spans="1:9" x14ac:dyDescent="0.25">
      <c r="A648" s="156" t="s">
        <v>250</v>
      </c>
      <c r="B648" s="190" t="s">
        <v>251</v>
      </c>
      <c r="C648" s="190" t="s">
        <v>252</v>
      </c>
      <c r="D648" s="190" t="s">
        <v>373</v>
      </c>
      <c r="E648" s="190" t="s">
        <v>296</v>
      </c>
      <c r="F648" s="190" t="s">
        <v>297</v>
      </c>
      <c r="G648" s="191">
        <v>2.9</v>
      </c>
      <c r="H648" s="190" t="s">
        <v>258</v>
      </c>
      <c r="I648" s="190" t="s">
        <v>268</v>
      </c>
    </row>
    <row r="649" spans="1:9" x14ac:dyDescent="0.25">
      <c r="A649" s="156" t="s">
        <v>250</v>
      </c>
      <c r="B649" s="190" t="s">
        <v>251</v>
      </c>
      <c r="C649" s="190" t="s">
        <v>252</v>
      </c>
      <c r="D649" s="190" t="s">
        <v>373</v>
      </c>
      <c r="E649" s="190" t="s">
        <v>296</v>
      </c>
      <c r="F649" s="190" t="s">
        <v>300</v>
      </c>
      <c r="G649" s="191">
        <v>1.4</v>
      </c>
      <c r="H649" s="190" t="s">
        <v>258</v>
      </c>
      <c r="I649" s="190" t="s">
        <v>268</v>
      </c>
    </row>
    <row r="650" spans="1:9" x14ac:dyDescent="0.25">
      <c r="A650" s="156" t="s">
        <v>250</v>
      </c>
      <c r="B650" s="190" t="s">
        <v>251</v>
      </c>
      <c r="C650" s="190" t="s">
        <v>252</v>
      </c>
      <c r="D650" s="190" t="s">
        <v>374</v>
      </c>
      <c r="E650" s="190" t="s">
        <v>296</v>
      </c>
      <c r="F650" s="190" t="s">
        <v>297</v>
      </c>
      <c r="G650" s="191">
        <v>2.9</v>
      </c>
      <c r="H650" s="190" t="s">
        <v>258</v>
      </c>
      <c r="I650" s="190" t="s">
        <v>268</v>
      </c>
    </row>
    <row r="651" spans="1:9" x14ac:dyDescent="0.25">
      <c r="A651" s="156" t="s">
        <v>250</v>
      </c>
      <c r="B651" s="190" t="s">
        <v>251</v>
      </c>
      <c r="C651" s="190" t="s">
        <v>252</v>
      </c>
      <c r="D651" s="190" t="s">
        <v>374</v>
      </c>
      <c r="E651" s="190" t="s">
        <v>296</v>
      </c>
      <c r="F651" s="190" t="s">
        <v>300</v>
      </c>
      <c r="G651" s="191">
        <v>1.4</v>
      </c>
      <c r="H651" s="190" t="s">
        <v>258</v>
      </c>
      <c r="I651" s="190" t="s">
        <v>268</v>
      </c>
    </row>
    <row r="652" spans="1:9" x14ac:dyDescent="0.25">
      <c r="A652" s="156" t="s">
        <v>250</v>
      </c>
      <c r="B652" s="190" t="s">
        <v>251</v>
      </c>
      <c r="C652" s="190" t="s">
        <v>252</v>
      </c>
      <c r="D652" s="190" t="s">
        <v>375</v>
      </c>
      <c r="E652" s="190" t="s">
        <v>296</v>
      </c>
      <c r="F652" s="190" t="s">
        <v>297</v>
      </c>
      <c r="G652" s="191">
        <v>2.9</v>
      </c>
      <c r="H652" s="190" t="s">
        <v>258</v>
      </c>
      <c r="I652" s="190" t="s">
        <v>268</v>
      </c>
    </row>
    <row r="653" spans="1:9" x14ac:dyDescent="0.25">
      <c r="A653" s="156" t="s">
        <v>250</v>
      </c>
      <c r="B653" s="190" t="s">
        <v>251</v>
      </c>
      <c r="C653" s="190" t="s">
        <v>252</v>
      </c>
      <c r="D653" s="190" t="s">
        <v>375</v>
      </c>
      <c r="E653" s="190" t="s">
        <v>296</v>
      </c>
      <c r="F653" s="190" t="s">
        <v>300</v>
      </c>
      <c r="G653" s="191">
        <v>1.4</v>
      </c>
      <c r="H653" s="190" t="s">
        <v>258</v>
      </c>
      <c r="I653" s="190" t="s">
        <v>268</v>
      </c>
    </row>
    <row r="654" spans="1:9" x14ac:dyDescent="0.25">
      <c r="A654" s="156" t="s">
        <v>250</v>
      </c>
      <c r="B654" s="190" t="s">
        <v>251</v>
      </c>
      <c r="C654" s="190" t="s">
        <v>252</v>
      </c>
      <c r="D654" s="190" t="s">
        <v>376</v>
      </c>
      <c r="E654" s="190" t="s">
        <v>296</v>
      </c>
      <c r="F654" s="190" t="s">
        <v>297</v>
      </c>
      <c r="G654" s="191">
        <v>2.9</v>
      </c>
      <c r="H654" s="190" t="s">
        <v>258</v>
      </c>
      <c r="I654" s="190" t="s">
        <v>268</v>
      </c>
    </row>
    <row r="655" spans="1:9" x14ac:dyDescent="0.25">
      <c r="A655" s="156" t="s">
        <v>250</v>
      </c>
      <c r="B655" s="190" t="s">
        <v>251</v>
      </c>
      <c r="C655" s="190" t="s">
        <v>252</v>
      </c>
      <c r="D655" s="190" t="s">
        <v>376</v>
      </c>
      <c r="E655" s="190" t="s">
        <v>296</v>
      </c>
      <c r="F655" s="190" t="s">
        <v>300</v>
      </c>
      <c r="G655" s="191">
        <v>1.4</v>
      </c>
      <c r="H655" s="190" t="s">
        <v>258</v>
      </c>
      <c r="I655" s="190" t="s">
        <v>268</v>
      </c>
    </row>
    <row r="656" spans="1:9" x14ac:dyDescent="0.25">
      <c r="A656" s="156" t="s">
        <v>250</v>
      </c>
      <c r="B656" s="190" t="s">
        <v>251</v>
      </c>
      <c r="C656" s="190" t="s">
        <v>252</v>
      </c>
      <c r="D656" s="190" t="s">
        <v>293</v>
      </c>
      <c r="E656" s="190" t="s">
        <v>302</v>
      </c>
      <c r="F656" s="190" t="s">
        <v>256</v>
      </c>
      <c r="G656" s="190" t="s">
        <v>303</v>
      </c>
      <c r="H656" s="190" t="s">
        <v>258</v>
      </c>
      <c r="I656" s="190" t="s">
        <v>259</v>
      </c>
    </row>
    <row r="657" spans="1:9" x14ac:dyDescent="0.25">
      <c r="A657" s="156" t="s">
        <v>250</v>
      </c>
      <c r="B657" s="190" t="s">
        <v>251</v>
      </c>
      <c r="C657" s="190" t="s">
        <v>252</v>
      </c>
      <c r="D657" s="190" t="s">
        <v>293</v>
      </c>
      <c r="E657" s="190" t="s">
        <v>308</v>
      </c>
      <c r="F657" s="190" t="s">
        <v>256</v>
      </c>
      <c r="G657" s="191">
        <v>5.5000000000000002E-5</v>
      </c>
      <c r="H657" s="190" t="s">
        <v>258</v>
      </c>
      <c r="I657" s="190" t="s">
        <v>259</v>
      </c>
    </row>
    <row r="658" spans="1:9" x14ac:dyDescent="0.25">
      <c r="A658" s="156" t="s">
        <v>250</v>
      </c>
      <c r="B658" s="190" t="s">
        <v>251</v>
      </c>
      <c r="C658" s="190" t="s">
        <v>252</v>
      </c>
      <c r="D658" s="190" t="s">
        <v>293</v>
      </c>
      <c r="E658" s="190" t="s">
        <v>308</v>
      </c>
      <c r="F658" s="190" t="s">
        <v>309</v>
      </c>
      <c r="G658" s="191">
        <v>9.1299999999999997E-5</v>
      </c>
      <c r="H658" s="190" t="s">
        <v>258</v>
      </c>
      <c r="I658" s="190" t="s">
        <v>259</v>
      </c>
    </row>
    <row r="659" spans="1:9" x14ac:dyDescent="0.25">
      <c r="A659" s="156" t="s">
        <v>250</v>
      </c>
      <c r="B659" s="190" t="s">
        <v>251</v>
      </c>
      <c r="C659" s="190" t="s">
        <v>252</v>
      </c>
      <c r="D659" s="190" t="s">
        <v>253</v>
      </c>
      <c r="E659" s="190" t="s">
        <v>308</v>
      </c>
      <c r="F659" s="190" t="s">
        <v>256</v>
      </c>
      <c r="G659" s="191">
        <v>0.129</v>
      </c>
      <c r="H659" s="190" t="s">
        <v>258</v>
      </c>
      <c r="I659" s="190" t="s">
        <v>268</v>
      </c>
    </row>
    <row r="660" spans="1:9" x14ac:dyDescent="0.25">
      <c r="A660" s="156" t="s">
        <v>250</v>
      </c>
      <c r="B660" s="190" t="s">
        <v>251</v>
      </c>
      <c r="C660" s="190" t="s">
        <v>252</v>
      </c>
      <c r="D660" s="190" t="s">
        <v>253</v>
      </c>
      <c r="E660" s="190" t="s">
        <v>368</v>
      </c>
      <c r="F660" s="190" t="s">
        <v>256</v>
      </c>
      <c r="G660" s="191">
        <v>1.5200000000000001E-6</v>
      </c>
      <c r="H660" s="190" t="s">
        <v>258</v>
      </c>
      <c r="I660" s="190" t="s">
        <v>268</v>
      </c>
    </row>
    <row r="661" spans="1:9" x14ac:dyDescent="0.25">
      <c r="A661" s="156" t="s">
        <v>250</v>
      </c>
      <c r="B661" s="190" t="s">
        <v>251</v>
      </c>
      <c r="C661" s="190" t="s">
        <v>252</v>
      </c>
      <c r="D661" s="190" t="s">
        <v>253</v>
      </c>
      <c r="E661" s="190" t="s">
        <v>255</v>
      </c>
      <c r="F661" s="190" t="s">
        <v>256</v>
      </c>
      <c r="G661" s="190" t="s">
        <v>257</v>
      </c>
      <c r="H661" s="190" t="s">
        <v>258</v>
      </c>
      <c r="I661" s="190" t="s">
        <v>259</v>
      </c>
    </row>
    <row r="662" spans="1:9" x14ac:dyDescent="0.25">
      <c r="A662" s="156" t="s">
        <v>250</v>
      </c>
      <c r="B662" s="190" t="s">
        <v>251</v>
      </c>
      <c r="C662" s="190" t="s">
        <v>252</v>
      </c>
      <c r="D662" s="190" t="s">
        <v>293</v>
      </c>
      <c r="E662" s="190" t="s">
        <v>313</v>
      </c>
      <c r="F662" s="190" t="s">
        <v>256</v>
      </c>
      <c r="G662" s="190" t="s">
        <v>314</v>
      </c>
      <c r="H662" s="190" t="s">
        <v>258</v>
      </c>
      <c r="I662" s="190" t="s">
        <v>259</v>
      </c>
    </row>
    <row r="663" spans="1:9" x14ac:dyDescent="0.25">
      <c r="A663" s="156" t="s">
        <v>250</v>
      </c>
      <c r="B663" s="190" t="s">
        <v>251</v>
      </c>
      <c r="C663" s="190" t="s">
        <v>252</v>
      </c>
      <c r="D663" s="190" t="s">
        <v>293</v>
      </c>
      <c r="E663" s="190" t="s">
        <v>319</v>
      </c>
      <c r="F663" s="190" t="s">
        <v>256</v>
      </c>
      <c r="G663" s="191">
        <v>4.7999999999999998E-6</v>
      </c>
      <c r="H663" s="190" t="s">
        <v>258</v>
      </c>
      <c r="I663" s="190" t="s">
        <v>259</v>
      </c>
    </row>
    <row r="664" spans="1:9" x14ac:dyDescent="0.25">
      <c r="A664" s="156" t="s">
        <v>250</v>
      </c>
      <c r="B664" s="190" t="s">
        <v>251</v>
      </c>
      <c r="C664" s="190" t="s">
        <v>252</v>
      </c>
      <c r="D664" s="190" t="s">
        <v>293</v>
      </c>
      <c r="E664" s="190" t="s">
        <v>322</v>
      </c>
      <c r="F664" s="190" t="s">
        <v>256</v>
      </c>
      <c r="G664" s="191">
        <v>157</v>
      </c>
      <c r="H664" s="190" t="s">
        <v>258</v>
      </c>
      <c r="I664" s="190" t="s">
        <v>259</v>
      </c>
    </row>
    <row r="665" spans="1:9" x14ac:dyDescent="0.25">
      <c r="A665" s="156" t="s">
        <v>250</v>
      </c>
      <c r="B665" s="190" t="s">
        <v>251</v>
      </c>
      <c r="C665" s="190" t="s">
        <v>252</v>
      </c>
      <c r="D665" s="190" t="s">
        <v>253</v>
      </c>
      <c r="E665" s="190" t="s">
        <v>267</v>
      </c>
      <c r="F665" s="190" t="s">
        <v>256</v>
      </c>
      <c r="G665" s="191">
        <v>130</v>
      </c>
      <c r="H665" s="190" t="s">
        <v>258</v>
      </c>
      <c r="I665" s="190" t="s">
        <v>268</v>
      </c>
    </row>
    <row r="666" spans="1:9" x14ac:dyDescent="0.25">
      <c r="A666" s="156" t="s">
        <v>250</v>
      </c>
      <c r="B666" s="190" t="s">
        <v>251</v>
      </c>
      <c r="C666" s="190" t="s">
        <v>252</v>
      </c>
      <c r="D666" s="190" t="s">
        <v>293</v>
      </c>
      <c r="E666" s="190" t="s">
        <v>267</v>
      </c>
      <c r="F666" s="190" t="s">
        <v>256</v>
      </c>
      <c r="G666" s="191">
        <v>3.3E-3</v>
      </c>
      <c r="H666" s="190" t="s">
        <v>258</v>
      </c>
      <c r="I666" s="190" t="s">
        <v>259</v>
      </c>
    </row>
    <row r="667" spans="1:9" x14ac:dyDescent="0.25">
      <c r="A667" s="156" t="s">
        <v>250</v>
      </c>
      <c r="B667" s="190" t="s">
        <v>251</v>
      </c>
      <c r="C667" s="190" t="s">
        <v>252</v>
      </c>
      <c r="D667" s="190" t="s">
        <v>293</v>
      </c>
      <c r="E667" s="190" t="s">
        <v>267</v>
      </c>
      <c r="F667" s="190" t="s">
        <v>324</v>
      </c>
      <c r="G667" s="191">
        <v>7.5999999999999998E-2</v>
      </c>
      <c r="H667" s="190" t="s">
        <v>258</v>
      </c>
      <c r="I667" s="190" t="s">
        <v>259</v>
      </c>
    </row>
    <row r="668" spans="1:9" x14ac:dyDescent="0.25">
      <c r="A668" s="156" t="s">
        <v>250</v>
      </c>
      <c r="B668" s="190" t="s">
        <v>251</v>
      </c>
      <c r="C668" s="190" t="s">
        <v>252</v>
      </c>
      <c r="D668" s="190" t="s">
        <v>293</v>
      </c>
      <c r="E668" s="190" t="s">
        <v>326</v>
      </c>
      <c r="F668" s="190" t="s">
        <v>256</v>
      </c>
      <c r="G668" s="191">
        <v>1.1E-5</v>
      </c>
      <c r="H668" s="190" t="s">
        <v>258</v>
      </c>
      <c r="I668" s="190" t="s">
        <v>259</v>
      </c>
    </row>
    <row r="669" spans="1:9" x14ac:dyDescent="0.25">
      <c r="A669" s="156" t="s">
        <v>250</v>
      </c>
      <c r="B669" s="190" t="s">
        <v>251</v>
      </c>
      <c r="C669" s="190" t="s">
        <v>252</v>
      </c>
      <c r="D669" s="190" t="s">
        <v>253</v>
      </c>
      <c r="E669" s="190" t="s">
        <v>273</v>
      </c>
      <c r="F669" s="190" t="s">
        <v>256</v>
      </c>
      <c r="G669" s="191">
        <v>1.2E-5</v>
      </c>
      <c r="H669" s="190" t="s">
        <v>258</v>
      </c>
      <c r="I669" s="190" t="s">
        <v>268</v>
      </c>
    </row>
    <row r="670" spans="1:9" x14ac:dyDescent="0.25">
      <c r="A670" s="156" t="s">
        <v>250</v>
      </c>
      <c r="B670" s="190" t="s">
        <v>251</v>
      </c>
      <c r="C670" s="190" t="s">
        <v>252</v>
      </c>
      <c r="D670" s="190" t="s">
        <v>253</v>
      </c>
      <c r="E670" s="190" t="s">
        <v>277</v>
      </c>
      <c r="F670" s="190" t="s">
        <v>256</v>
      </c>
      <c r="G670" s="191">
        <v>3.0699999999999998E-3</v>
      </c>
      <c r="H670" s="190" t="s">
        <v>258</v>
      </c>
      <c r="I670" s="190" t="s">
        <v>268</v>
      </c>
    </row>
    <row r="671" spans="1:9" x14ac:dyDescent="0.25">
      <c r="A671" s="156" t="s">
        <v>250</v>
      </c>
      <c r="B671" s="190" t="s">
        <v>251</v>
      </c>
      <c r="C671" s="190" t="s">
        <v>252</v>
      </c>
      <c r="D671" s="190" t="s">
        <v>253</v>
      </c>
      <c r="E671" s="190" t="s">
        <v>280</v>
      </c>
      <c r="F671" s="190" t="s">
        <v>256</v>
      </c>
      <c r="G671" s="191">
        <v>1.3100000000000001E-4</v>
      </c>
      <c r="H671" s="190" t="s">
        <v>258</v>
      </c>
      <c r="I671" s="190" t="s">
        <v>268</v>
      </c>
    </row>
    <row r="672" spans="1:9" x14ac:dyDescent="0.25">
      <c r="A672" s="156" t="s">
        <v>250</v>
      </c>
      <c r="B672" s="190" t="s">
        <v>251</v>
      </c>
      <c r="C672" s="190" t="s">
        <v>252</v>
      </c>
      <c r="D672" s="190" t="s">
        <v>253</v>
      </c>
      <c r="E672" s="190" t="s">
        <v>282</v>
      </c>
      <c r="F672" s="190" t="s">
        <v>256</v>
      </c>
      <c r="G672" s="191">
        <v>6.6299999999999998E-2</v>
      </c>
      <c r="H672" s="190" t="s">
        <v>258</v>
      </c>
      <c r="I672" s="190" t="s">
        <v>268</v>
      </c>
    </row>
    <row r="673" spans="1:9" x14ac:dyDescent="0.25">
      <c r="A673" s="156" t="s">
        <v>250</v>
      </c>
      <c r="B673" s="190" t="s">
        <v>251</v>
      </c>
      <c r="C673" s="190" t="s">
        <v>252</v>
      </c>
      <c r="D673" s="190" t="s">
        <v>293</v>
      </c>
      <c r="E673" s="190" t="s">
        <v>282</v>
      </c>
      <c r="F673" s="190" t="s">
        <v>256</v>
      </c>
      <c r="G673" s="191">
        <v>2.7999999999999998E-4</v>
      </c>
      <c r="H673" s="190" t="s">
        <v>258</v>
      </c>
      <c r="I673" s="190" t="s">
        <v>259</v>
      </c>
    </row>
    <row r="674" spans="1:9" x14ac:dyDescent="0.25">
      <c r="A674" s="156" t="s">
        <v>250</v>
      </c>
      <c r="B674" s="190" t="s">
        <v>251</v>
      </c>
      <c r="C674" s="190" t="s">
        <v>252</v>
      </c>
      <c r="D674" s="190" t="s">
        <v>293</v>
      </c>
      <c r="E674" s="190" t="s">
        <v>282</v>
      </c>
      <c r="F674" s="190" t="s">
        <v>309</v>
      </c>
      <c r="G674" s="191">
        <v>1.01E-3</v>
      </c>
      <c r="H674" s="190" t="s">
        <v>258</v>
      </c>
      <c r="I674" s="190" t="s">
        <v>259</v>
      </c>
    </row>
    <row r="675" spans="1:9" x14ac:dyDescent="0.25">
      <c r="A675" s="156" t="s">
        <v>250</v>
      </c>
      <c r="B675" s="190" t="s">
        <v>251</v>
      </c>
      <c r="C675" s="190" t="s">
        <v>252</v>
      </c>
      <c r="D675" s="190" t="s">
        <v>253</v>
      </c>
      <c r="E675" s="190" t="s">
        <v>284</v>
      </c>
      <c r="F675" s="190" t="s">
        <v>256</v>
      </c>
      <c r="G675" s="191">
        <v>6.8399999999999997E-3</v>
      </c>
      <c r="H675" s="190" t="s">
        <v>258</v>
      </c>
      <c r="I675" s="190" t="s">
        <v>268</v>
      </c>
    </row>
    <row r="676" spans="1:9" x14ac:dyDescent="0.25">
      <c r="A676" s="156" t="s">
        <v>250</v>
      </c>
      <c r="B676" s="190" t="s">
        <v>251</v>
      </c>
      <c r="C676" s="190" t="s">
        <v>252</v>
      </c>
      <c r="D676" s="190" t="s">
        <v>293</v>
      </c>
      <c r="E676" s="190" t="s">
        <v>328</v>
      </c>
      <c r="F676" s="190" t="s">
        <v>256</v>
      </c>
      <c r="G676" s="191">
        <v>1.4E-5</v>
      </c>
      <c r="H676" s="190" t="s">
        <v>258</v>
      </c>
      <c r="I676" s="190" t="s">
        <v>259</v>
      </c>
    </row>
    <row r="677" spans="1:9" x14ac:dyDescent="0.25">
      <c r="A677" s="156" t="s">
        <v>250</v>
      </c>
      <c r="B677" s="190" t="s">
        <v>251</v>
      </c>
      <c r="C677" s="190" t="s">
        <v>252</v>
      </c>
      <c r="D677" s="190" t="s">
        <v>293</v>
      </c>
      <c r="E677" s="190" t="s">
        <v>330</v>
      </c>
      <c r="F677" s="190" t="s">
        <v>256</v>
      </c>
      <c r="G677" s="191">
        <v>7.9000000000000001E-4</v>
      </c>
      <c r="H677" s="190" t="s">
        <v>258</v>
      </c>
      <c r="I677" s="190" t="s">
        <v>259</v>
      </c>
    </row>
    <row r="678" spans="1:9" x14ac:dyDescent="0.25">
      <c r="A678" s="156" t="s">
        <v>250</v>
      </c>
      <c r="B678" s="190" t="s">
        <v>251</v>
      </c>
      <c r="C678" s="190" t="s">
        <v>252</v>
      </c>
      <c r="D678" s="190" t="s">
        <v>293</v>
      </c>
      <c r="E678" s="190" t="s">
        <v>332</v>
      </c>
      <c r="F678" s="190" t="s">
        <v>256</v>
      </c>
      <c r="G678" s="191">
        <v>1.1999999999999999E-6</v>
      </c>
      <c r="H678" s="190" t="s">
        <v>258</v>
      </c>
      <c r="I678" s="190" t="s">
        <v>259</v>
      </c>
    </row>
    <row r="679" spans="1:9" x14ac:dyDescent="0.25">
      <c r="A679" s="156" t="s">
        <v>250</v>
      </c>
      <c r="B679" s="190" t="s">
        <v>251</v>
      </c>
      <c r="C679" s="190" t="s">
        <v>252</v>
      </c>
      <c r="D679" s="190" t="s">
        <v>253</v>
      </c>
      <c r="E679" s="190" t="s">
        <v>286</v>
      </c>
      <c r="F679" s="190" t="s">
        <v>256</v>
      </c>
      <c r="G679" s="191">
        <v>1.29E-2</v>
      </c>
      <c r="H679" s="190" t="s">
        <v>258</v>
      </c>
      <c r="I679" s="190" t="s">
        <v>268</v>
      </c>
    </row>
    <row r="680" spans="1:9" x14ac:dyDescent="0.25">
      <c r="A680" s="156" t="s">
        <v>250</v>
      </c>
      <c r="B680" s="190" t="s">
        <v>251</v>
      </c>
      <c r="C680" s="190" t="s">
        <v>252</v>
      </c>
      <c r="D680" s="190" t="s">
        <v>293</v>
      </c>
      <c r="E680" s="190" t="s">
        <v>286</v>
      </c>
      <c r="F680" s="190" t="s">
        <v>256</v>
      </c>
      <c r="G680" s="191">
        <v>3.4999999999999997E-5</v>
      </c>
      <c r="H680" s="190" t="s">
        <v>258</v>
      </c>
      <c r="I680" s="190" t="s">
        <v>259</v>
      </c>
    </row>
    <row r="681" spans="1:9" x14ac:dyDescent="0.25">
      <c r="A681" s="156" t="s">
        <v>250</v>
      </c>
      <c r="B681" s="190" t="s">
        <v>251</v>
      </c>
      <c r="C681" s="190" t="s">
        <v>252</v>
      </c>
      <c r="D681" s="190" t="s">
        <v>293</v>
      </c>
      <c r="E681" s="190" t="s">
        <v>334</v>
      </c>
      <c r="F681" s="190" t="s">
        <v>256</v>
      </c>
      <c r="G681" s="190" t="s">
        <v>335</v>
      </c>
      <c r="H681" s="190" t="s">
        <v>258</v>
      </c>
      <c r="I681" s="190" t="s">
        <v>259</v>
      </c>
    </row>
    <row r="682" spans="1:9" x14ac:dyDescent="0.25">
      <c r="A682" s="156" t="s">
        <v>250</v>
      </c>
      <c r="B682" s="190" t="s">
        <v>251</v>
      </c>
      <c r="C682" s="190" t="s">
        <v>252</v>
      </c>
      <c r="D682" s="190" t="s">
        <v>253</v>
      </c>
      <c r="E682" s="190" t="s">
        <v>288</v>
      </c>
      <c r="F682" s="190" t="s">
        <v>256</v>
      </c>
      <c r="G682" s="191">
        <v>604</v>
      </c>
      <c r="H682" s="190" t="s">
        <v>258</v>
      </c>
      <c r="I682" s="190" t="s">
        <v>268</v>
      </c>
    </row>
    <row r="683" spans="1:9" x14ac:dyDescent="0.25">
      <c r="A683" s="156" t="s">
        <v>250</v>
      </c>
      <c r="B683" s="190" t="s">
        <v>251</v>
      </c>
      <c r="C683" s="190" t="s">
        <v>252</v>
      </c>
      <c r="D683" s="190" t="s">
        <v>293</v>
      </c>
      <c r="E683" s="190" t="s">
        <v>288</v>
      </c>
      <c r="F683" s="190" t="s">
        <v>256</v>
      </c>
      <c r="G683" s="191">
        <v>0.88</v>
      </c>
      <c r="H683" s="190" t="s">
        <v>258</v>
      </c>
      <c r="I683" s="190" t="s">
        <v>259</v>
      </c>
    </row>
    <row r="684" spans="1:9" x14ac:dyDescent="0.25">
      <c r="A684" s="156" t="s">
        <v>250</v>
      </c>
      <c r="B684" s="190" t="s">
        <v>251</v>
      </c>
      <c r="C684" s="190" t="s">
        <v>252</v>
      </c>
      <c r="D684" s="190" t="s">
        <v>293</v>
      </c>
      <c r="E684" s="190" t="s">
        <v>288</v>
      </c>
      <c r="F684" s="190" t="s">
        <v>324</v>
      </c>
      <c r="G684" s="191">
        <v>0.24</v>
      </c>
      <c r="H684" s="190" t="s">
        <v>258</v>
      </c>
      <c r="I684" s="190" t="s">
        <v>259</v>
      </c>
    </row>
    <row r="685" spans="1:9" x14ac:dyDescent="0.25">
      <c r="A685" s="156" t="s">
        <v>250</v>
      </c>
      <c r="B685" s="190" t="s">
        <v>251</v>
      </c>
      <c r="C685" s="190" t="s">
        <v>252</v>
      </c>
      <c r="D685" s="190" t="s">
        <v>293</v>
      </c>
      <c r="E685" s="190" t="s">
        <v>338</v>
      </c>
      <c r="F685" s="190" t="s">
        <v>324</v>
      </c>
      <c r="G685" s="191">
        <v>7.1999999999999998E-3</v>
      </c>
      <c r="H685" s="190" t="s">
        <v>258</v>
      </c>
      <c r="I685" s="190" t="s">
        <v>259</v>
      </c>
    </row>
    <row r="686" spans="1:9" x14ac:dyDescent="0.25">
      <c r="A686" s="156" t="s">
        <v>250</v>
      </c>
      <c r="B686" s="190" t="s">
        <v>251</v>
      </c>
      <c r="C686" s="190" t="s">
        <v>252</v>
      </c>
      <c r="D686" s="190" t="s">
        <v>253</v>
      </c>
      <c r="E686" s="190" t="s">
        <v>290</v>
      </c>
      <c r="F686" s="190" t="s">
        <v>256</v>
      </c>
      <c r="G686" s="191">
        <v>14</v>
      </c>
      <c r="H686" s="190" t="s">
        <v>258</v>
      </c>
      <c r="I686" s="190" t="s">
        <v>268</v>
      </c>
    </row>
    <row r="687" spans="1:9" x14ac:dyDescent="0.25">
      <c r="A687" s="156" t="s">
        <v>250</v>
      </c>
      <c r="B687" s="190" t="s">
        <v>251</v>
      </c>
      <c r="C687" s="190" t="s">
        <v>252</v>
      </c>
      <c r="D687" s="190" t="s">
        <v>293</v>
      </c>
      <c r="E687" s="190" t="s">
        <v>290</v>
      </c>
      <c r="F687" s="190" t="s">
        <v>324</v>
      </c>
      <c r="G687" s="191">
        <v>4.3E-3</v>
      </c>
      <c r="H687" s="190" t="s">
        <v>258</v>
      </c>
      <c r="I687" s="190" t="s">
        <v>259</v>
      </c>
    </row>
    <row r="688" spans="1:9" x14ac:dyDescent="0.25">
      <c r="A688" s="156" t="s">
        <v>250</v>
      </c>
      <c r="B688" s="190" t="s">
        <v>251</v>
      </c>
      <c r="C688" s="190" t="s">
        <v>252</v>
      </c>
      <c r="D688" s="190" t="s">
        <v>293</v>
      </c>
      <c r="E688" s="190" t="s">
        <v>340</v>
      </c>
      <c r="F688" s="190" t="s">
        <v>324</v>
      </c>
      <c r="G688" s="191">
        <v>1.2E-2</v>
      </c>
      <c r="H688" s="190" t="s">
        <v>258</v>
      </c>
      <c r="I688" s="190" t="s">
        <v>259</v>
      </c>
    </row>
    <row r="689" spans="1:9" x14ac:dyDescent="0.25">
      <c r="A689" s="156" t="s">
        <v>250</v>
      </c>
      <c r="B689" s="190" t="s">
        <v>251</v>
      </c>
      <c r="C689" s="190" t="s">
        <v>252</v>
      </c>
      <c r="D689" s="190" t="s">
        <v>293</v>
      </c>
      <c r="E689" s="190" t="s">
        <v>342</v>
      </c>
      <c r="F689" s="190" t="s">
        <v>324</v>
      </c>
      <c r="G689" s="191">
        <v>4.13E-3</v>
      </c>
      <c r="H689" s="190" t="s">
        <v>258</v>
      </c>
      <c r="I689" s="190" t="s">
        <v>259</v>
      </c>
    </row>
    <row r="690" spans="1:9" x14ac:dyDescent="0.25">
      <c r="A690" s="156" t="s">
        <v>250</v>
      </c>
      <c r="B690" s="190" t="s">
        <v>251</v>
      </c>
      <c r="C690" s="190" t="s">
        <v>252</v>
      </c>
      <c r="D690" s="190" t="s">
        <v>253</v>
      </c>
      <c r="E690" s="190" t="s">
        <v>342</v>
      </c>
      <c r="F690" s="190" t="s">
        <v>256</v>
      </c>
      <c r="G690" s="191">
        <v>14</v>
      </c>
      <c r="H690" s="190" t="s">
        <v>258</v>
      </c>
      <c r="I690" s="190" t="s">
        <v>268</v>
      </c>
    </row>
    <row r="691" spans="1:9" x14ac:dyDescent="0.25">
      <c r="A691" s="156" t="s">
        <v>250</v>
      </c>
      <c r="B691" s="190" t="s">
        <v>251</v>
      </c>
      <c r="C691" s="190" t="s">
        <v>252</v>
      </c>
      <c r="D691" s="190" t="s">
        <v>293</v>
      </c>
      <c r="E691" s="190" t="s">
        <v>346</v>
      </c>
      <c r="F691" s="190" t="s">
        <v>324</v>
      </c>
      <c r="G691" s="191">
        <v>1.133E-2</v>
      </c>
      <c r="H691" s="190" t="s">
        <v>258</v>
      </c>
      <c r="I691" s="190" t="s">
        <v>259</v>
      </c>
    </row>
    <row r="692" spans="1:9" x14ac:dyDescent="0.25">
      <c r="A692" s="156" t="s">
        <v>250</v>
      </c>
      <c r="B692" s="190" t="s">
        <v>251</v>
      </c>
      <c r="C692" s="190" t="s">
        <v>252</v>
      </c>
      <c r="D692" s="190" t="s">
        <v>293</v>
      </c>
      <c r="E692" s="190" t="s">
        <v>350</v>
      </c>
      <c r="F692" s="190" t="s">
        <v>324</v>
      </c>
      <c r="G692" s="191">
        <v>3.8700000000000002E-3</v>
      </c>
      <c r="H692" s="190" t="s">
        <v>258</v>
      </c>
      <c r="I692" s="190" t="s">
        <v>259</v>
      </c>
    </row>
    <row r="693" spans="1:9" x14ac:dyDescent="0.25">
      <c r="A693" s="156" t="s">
        <v>250</v>
      </c>
      <c r="B693" s="190" t="s">
        <v>251</v>
      </c>
      <c r="C693" s="190" t="s">
        <v>252</v>
      </c>
      <c r="D693" s="190" t="s">
        <v>253</v>
      </c>
      <c r="E693" s="190" t="s">
        <v>350</v>
      </c>
      <c r="F693" s="190" t="s">
        <v>256</v>
      </c>
      <c r="G693" s="191">
        <v>14</v>
      </c>
      <c r="H693" s="190" t="s">
        <v>258</v>
      </c>
      <c r="I693" s="190" t="s">
        <v>268</v>
      </c>
    </row>
    <row r="694" spans="1:9" x14ac:dyDescent="0.25">
      <c r="A694" s="156" t="s">
        <v>250</v>
      </c>
      <c r="B694" s="190" t="s">
        <v>251</v>
      </c>
      <c r="C694" s="190" t="s">
        <v>252</v>
      </c>
      <c r="D694" s="190" t="s">
        <v>293</v>
      </c>
      <c r="E694" s="190" t="s">
        <v>353</v>
      </c>
      <c r="F694" s="190" t="s">
        <v>324</v>
      </c>
      <c r="G694" s="191">
        <v>1.107E-2</v>
      </c>
      <c r="H694" s="190" t="s">
        <v>258</v>
      </c>
      <c r="I694" s="190" t="s">
        <v>259</v>
      </c>
    </row>
    <row r="695" spans="1:9" x14ac:dyDescent="0.25">
      <c r="A695" s="156" t="s">
        <v>250</v>
      </c>
      <c r="B695" s="190" t="s">
        <v>251</v>
      </c>
      <c r="C695" s="190" t="s">
        <v>252</v>
      </c>
      <c r="D695" s="190" t="s">
        <v>293</v>
      </c>
      <c r="E695" s="190" t="s">
        <v>355</v>
      </c>
      <c r="F695" s="190" t="s">
        <v>256</v>
      </c>
      <c r="G695" s="191">
        <v>4.0000000000000003E-5</v>
      </c>
      <c r="H695" s="190" t="s">
        <v>258</v>
      </c>
      <c r="I695" s="190" t="s">
        <v>259</v>
      </c>
    </row>
    <row r="696" spans="1:9" x14ac:dyDescent="0.25">
      <c r="A696" s="156" t="s">
        <v>250</v>
      </c>
      <c r="B696" s="190" t="s">
        <v>251</v>
      </c>
      <c r="C696" s="190" t="s">
        <v>252</v>
      </c>
      <c r="D696" s="190" t="s">
        <v>293</v>
      </c>
      <c r="E696" s="190" t="s">
        <v>357</v>
      </c>
      <c r="F696" s="190" t="s">
        <v>256</v>
      </c>
      <c r="G696" s="190" t="s">
        <v>358</v>
      </c>
      <c r="H696" s="190" t="s">
        <v>258</v>
      </c>
      <c r="I696" s="190" t="s">
        <v>259</v>
      </c>
    </row>
    <row r="697" spans="1:9" x14ac:dyDescent="0.25">
      <c r="A697" s="156" t="s">
        <v>250</v>
      </c>
      <c r="B697" s="190" t="s">
        <v>251</v>
      </c>
      <c r="C697" s="190" t="s">
        <v>252</v>
      </c>
      <c r="D697" s="190" t="s">
        <v>293</v>
      </c>
      <c r="E697" s="190" t="s">
        <v>360</v>
      </c>
      <c r="F697" s="190" t="s">
        <v>256</v>
      </c>
      <c r="G697" s="190" t="s">
        <v>58</v>
      </c>
      <c r="H697" s="190" t="s">
        <v>258</v>
      </c>
      <c r="I697" s="190" t="s">
        <v>259</v>
      </c>
    </row>
    <row r="698" spans="1:9" x14ac:dyDescent="0.25">
      <c r="A698" s="156" t="s">
        <v>250</v>
      </c>
      <c r="B698" s="190" t="s">
        <v>251</v>
      </c>
      <c r="C698" s="190" t="s">
        <v>252</v>
      </c>
      <c r="D698" s="190" t="s">
        <v>253</v>
      </c>
      <c r="E698" s="190" t="s">
        <v>369</v>
      </c>
      <c r="F698" s="190" t="s">
        <v>256</v>
      </c>
      <c r="G698" s="191">
        <v>39.700000000000003</v>
      </c>
      <c r="H698" s="190" t="s">
        <v>258</v>
      </c>
      <c r="I698" s="190" t="s">
        <v>268</v>
      </c>
    </row>
    <row r="699" spans="1:9" x14ac:dyDescent="0.25">
      <c r="A699" s="156" t="s">
        <v>250</v>
      </c>
      <c r="B699" s="190" t="s">
        <v>251</v>
      </c>
      <c r="C699" s="190" t="s">
        <v>252</v>
      </c>
      <c r="D699" s="190" t="s">
        <v>253</v>
      </c>
      <c r="E699" s="190" t="s">
        <v>371</v>
      </c>
      <c r="F699" s="190" t="s">
        <v>256</v>
      </c>
      <c r="G699" s="191">
        <v>3.8600000000000002E-2</v>
      </c>
      <c r="H699" s="190" t="s">
        <v>258</v>
      </c>
      <c r="I699" s="190" t="s">
        <v>268</v>
      </c>
    </row>
    <row r="700" spans="1:9" x14ac:dyDescent="0.25">
      <c r="A700" s="156" t="s">
        <v>250</v>
      </c>
      <c r="B700" s="190" t="s">
        <v>251</v>
      </c>
      <c r="C700" s="190" t="s">
        <v>252</v>
      </c>
      <c r="D700" s="190" t="s">
        <v>293</v>
      </c>
      <c r="E700" s="190" t="s">
        <v>363</v>
      </c>
      <c r="F700" s="190" t="s">
        <v>256</v>
      </c>
      <c r="G700" s="191">
        <v>4.0000000000000001E-3</v>
      </c>
      <c r="H700" s="190" t="s">
        <v>258</v>
      </c>
      <c r="I700" s="190" t="s">
        <v>259</v>
      </c>
    </row>
    <row r="701" spans="1:9" x14ac:dyDescent="0.25">
      <c r="A701" s="156" t="s">
        <v>250</v>
      </c>
      <c r="B701" s="190" t="s">
        <v>251</v>
      </c>
      <c r="C701" s="190" t="s">
        <v>252</v>
      </c>
      <c r="D701" s="190" t="s">
        <v>253</v>
      </c>
      <c r="E701" s="190" t="s">
        <v>363</v>
      </c>
      <c r="F701" s="190" t="s">
        <v>256</v>
      </c>
      <c r="G701" s="191">
        <v>49.3</v>
      </c>
      <c r="H701" s="190" t="s">
        <v>258</v>
      </c>
      <c r="I701" s="190" t="s">
        <v>268</v>
      </c>
    </row>
    <row r="702" spans="1:9" x14ac:dyDescent="0.25">
      <c r="A702" s="156" t="s">
        <v>250</v>
      </c>
      <c r="B702" s="190" t="s">
        <v>251</v>
      </c>
      <c r="C702" s="190" t="s">
        <v>252</v>
      </c>
      <c r="D702" s="190" t="s">
        <v>293</v>
      </c>
      <c r="E702" s="190" t="s">
        <v>365</v>
      </c>
      <c r="F702" s="190" t="s">
        <v>256</v>
      </c>
      <c r="G702" s="191">
        <v>4.0999999999999999E-4</v>
      </c>
      <c r="H702" s="190" t="s">
        <v>258</v>
      </c>
      <c r="I702" s="190" t="s">
        <v>259</v>
      </c>
    </row>
    <row r="703" spans="1:9" x14ac:dyDescent="0.25">
      <c r="A703" s="156" t="s">
        <v>250</v>
      </c>
      <c r="B703" s="192" t="s">
        <v>377</v>
      </c>
      <c r="C703" s="192" t="s">
        <v>252</v>
      </c>
      <c r="D703" s="192" t="s">
        <v>293</v>
      </c>
      <c r="E703" s="192" t="s">
        <v>316</v>
      </c>
      <c r="F703" s="192" t="s">
        <v>256</v>
      </c>
      <c r="G703" s="192" t="s">
        <v>317</v>
      </c>
      <c r="H703" s="192" t="s">
        <v>258</v>
      </c>
      <c r="I703" s="192" t="s">
        <v>259</v>
      </c>
    </row>
    <row r="704" spans="1:9" x14ac:dyDescent="0.25">
      <c r="A704" s="156" t="s">
        <v>250</v>
      </c>
      <c r="B704" s="192" t="s">
        <v>377</v>
      </c>
      <c r="C704" s="192" t="s">
        <v>252</v>
      </c>
      <c r="D704" s="192" t="s">
        <v>253</v>
      </c>
      <c r="E704" s="192" t="s">
        <v>316</v>
      </c>
      <c r="F704" s="192" t="s">
        <v>256</v>
      </c>
      <c r="G704" s="192" t="s">
        <v>409</v>
      </c>
      <c r="H704" s="192" t="s">
        <v>258</v>
      </c>
      <c r="I704" s="192" t="s">
        <v>259</v>
      </c>
    </row>
    <row r="705" spans="1:9" x14ac:dyDescent="0.25">
      <c r="A705" s="156" t="s">
        <v>250</v>
      </c>
      <c r="B705" s="192" t="s">
        <v>377</v>
      </c>
      <c r="C705" s="192" t="s">
        <v>252</v>
      </c>
      <c r="D705" s="192" t="s">
        <v>428</v>
      </c>
      <c r="E705" s="192" t="s">
        <v>316</v>
      </c>
      <c r="F705" s="192" t="s">
        <v>256</v>
      </c>
      <c r="G705" s="192" t="s">
        <v>317</v>
      </c>
      <c r="H705" s="192" t="s">
        <v>258</v>
      </c>
      <c r="I705" s="192" t="s">
        <v>259</v>
      </c>
    </row>
    <row r="706" spans="1:9" x14ac:dyDescent="0.25">
      <c r="A706" s="156" t="s">
        <v>250</v>
      </c>
      <c r="B706" s="192" t="s">
        <v>377</v>
      </c>
      <c r="C706" s="192" t="s">
        <v>252</v>
      </c>
      <c r="D706" s="192" t="s">
        <v>253</v>
      </c>
      <c r="E706" s="192" t="s">
        <v>385</v>
      </c>
      <c r="F706" s="192" t="s">
        <v>256</v>
      </c>
      <c r="G706" s="192" t="s">
        <v>386</v>
      </c>
      <c r="H706" s="192" t="s">
        <v>258</v>
      </c>
      <c r="I706" s="192" t="s">
        <v>259</v>
      </c>
    </row>
    <row r="707" spans="1:9" x14ac:dyDescent="0.25">
      <c r="A707" s="156" t="s">
        <v>250</v>
      </c>
      <c r="B707" s="192" t="s">
        <v>377</v>
      </c>
      <c r="C707" s="192" t="s">
        <v>252</v>
      </c>
      <c r="D707" s="192" t="s">
        <v>253</v>
      </c>
      <c r="E707" s="192" t="s">
        <v>389</v>
      </c>
      <c r="F707" s="192" t="s">
        <v>256</v>
      </c>
      <c r="G707" s="192" t="s">
        <v>390</v>
      </c>
      <c r="H707" s="192" t="s">
        <v>258</v>
      </c>
      <c r="I707" s="192" t="s">
        <v>259</v>
      </c>
    </row>
    <row r="708" spans="1:9" x14ac:dyDescent="0.25">
      <c r="A708" s="156" t="s">
        <v>250</v>
      </c>
      <c r="B708" s="192" t="s">
        <v>377</v>
      </c>
      <c r="C708" s="192" t="s">
        <v>252</v>
      </c>
      <c r="D708" s="192" t="s">
        <v>253</v>
      </c>
      <c r="E708" s="192" t="s">
        <v>392</v>
      </c>
      <c r="F708" s="192" t="s">
        <v>256</v>
      </c>
      <c r="G708" s="193">
        <v>7.67E-4</v>
      </c>
      <c r="H708" s="192" t="s">
        <v>258</v>
      </c>
      <c r="I708" s="192" t="s">
        <v>259</v>
      </c>
    </row>
    <row r="709" spans="1:9" x14ac:dyDescent="0.25">
      <c r="A709" s="156" t="s">
        <v>250</v>
      </c>
      <c r="B709" s="192" t="s">
        <v>377</v>
      </c>
      <c r="C709" s="192" t="s">
        <v>252</v>
      </c>
      <c r="D709" s="192" t="s">
        <v>429</v>
      </c>
      <c r="E709" s="192" t="s">
        <v>392</v>
      </c>
      <c r="F709" s="192" t="s">
        <v>256</v>
      </c>
      <c r="G709" s="193">
        <v>1.07E-3</v>
      </c>
      <c r="H709" s="192" t="s">
        <v>258</v>
      </c>
      <c r="I709" s="192" t="s">
        <v>259</v>
      </c>
    </row>
    <row r="710" spans="1:9" x14ac:dyDescent="0.25">
      <c r="A710" s="156" t="s">
        <v>250</v>
      </c>
      <c r="B710" s="192" t="s">
        <v>377</v>
      </c>
      <c r="C710" s="192" t="s">
        <v>252</v>
      </c>
      <c r="D710" s="192" t="s">
        <v>253</v>
      </c>
      <c r="E710" s="192" t="s">
        <v>394</v>
      </c>
      <c r="F710" s="192" t="s">
        <v>256</v>
      </c>
      <c r="G710" s="192" t="s">
        <v>395</v>
      </c>
      <c r="H710" s="192" t="s">
        <v>258</v>
      </c>
      <c r="I710" s="192" t="s">
        <v>259</v>
      </c>
    </row>
    <row r="711" spans="1:9" x14ac:dyDescent="0.25">
      <c r="A711" s="156" t="s">
        <v>250</v>
      </c>
      <c r="B711" s="192" t="s">
        <v>377</v>
      </c>
      <c r="C711" s="192" t="s">
        <v>252</v>
      </c>
      <c r="D711" s="192" t="s">
        <v>429</v>
      </c>
      <c r="E711" s="192" t="s">
        <v>394</v>
      </c>
      <c r="F711" s="192" t="s">
        <v>256</v>
      </c>
      <c r="G711" s="193">
        <v>5.3000000000000001E-5</v>
      </c>
      <c r="H711" s="192" t="s">
        <v>258</v>
      </c>
      <c r="I711" s="192" t="s">
        <v>259</v>
      </c>
    </row>
    <row r="712" spans="1:9" x14ac:dyDescent="0.25">
      <c r="A712" s="156" t="s">
        <v>250</v>
      </c>
      <c r="B712" s="192" t="s">
        <v>377</v>
      </c>
      <c r="C712" s="192" t="s">
        <v>252</v>
      </c>
      <c r="D712" s="192" t="s">
        <v>253</v>
      </c>
      <c r="E712" s="192" t="s">
        <v>396</v>
      </c>
      <c r="F712" s="192" t="s">
        <v>256</v>
      </c>
      <c r="G712" s="193">
        <v>7.0000000000000007E-2</v>
      </c>
      <c r="H712" s="192" t="s">
        <v>258</v>
      </c>
      <c r="I712" s="192" t="s">
        <v>259</v>
      </c>
    </row>
    <row r="713" spans="1:9" x14ac:dyDescent="0.25">
      <c r="A713" s="156" t="s">
        <v>250</v>
      </c>
      <c r="B713" s="192" t="s">
        <v>377</v>
      </c>
      <c r="C713" s="192" t="s">
        <v>252</v>
      </c>
      <c r="D713" s="192" t="s">
        <v>293</v>
      </c>
      <c r="E713" s="192" t="s">
        <v>296</v>
      </c>
      <c r="F713" s="192" t="s">
        <v>297</v>
      </c>
      <c r="G713" s="193">
        <v>2.9</v>
      </c>
      <c r="H713" s="192" t="s">
        <v>258</v>
      </c>
      <c r="I713" s="192" t="s">
        <v>268</v>
      </c>
    </row>
    <row r="714" spans="1:9" x14ac:dyDescent="0.25">
      <c r="A714" s="156" t="s">
        <v>250</v>
      </c>
      <c r="B714" s="192" t="s">
        <v>377</v>
      </c>
      <c r="C714" s="192" t="s">
        <v>252</v>
      </c>
      <c r="D714" s="192" t="s">
        <v>293</v>
      </c>
      <c r="E714" s="192" t="s">
        <v>296</v>
      </c>
      <c r="F714" s="192" t="s">
        <v>300</v>
      </c>
      <c r="G714" s="193">
        <v>1.4</v>
      </c>
      <c r="H714" s="192" t="s">
        <v>258</v>
      </c>
      <c r="I714" s="192" t="s">
        <v>268</v>
      </c>
    </row>
    <row r="715" spans="1:9" x14ac:dyDescent="0.25">
      <c r="A715" s="156" t="s">
        <v>250</v>
      </c>
      <c r="B715" s="192" t="s">
        <v>377</v>
      </c>
      <c r="C715" s="192" t="s">
        <v>252</v>
      </c>
      <c r="D715" s="192" t="s">
        <v>253</v>
      </c>
      <c r="E715" s="192" t="s">
        <v>296</v>
      </c>
      <c r="F715" s="192" t="s">
        <v>297</v>
      </c>
      <c r="G715" s="193">
        <v>2.9</v>
      </c>
      <c r="H715" s="192" t="s">
        <v>258</v>
      </c>
      <c r="I715" s="192" t="s">
        <v>268</v>
      </c>
    </row>
    <row r="716" spans="1:9" x14ac:dyDescent="0.25">
      <c r="A716" s="156" t="s">
        <v>250</v>
      </c>
      <c r="B716" s="192" t="s">
        <v>377</v>
      </c>
      <c r="C716" s="192" t="s">
        <v>252</v>
      </c>
      <c r="D716" s="192" t="s">
        <v>253</v>
      </c>
      <c r="E716" s="192" t="s">
        <v>296</v>
      </c>
      <c r="F716" s="192" t="s">
        <v>300</v>
      </c>
      <c r="G716" s="193">
        <v>1.4</v>
      </c>
      <c r="H716" s="192" t="s">
        <v>258</v>
      </c>
      <c r="I716" s="192" t="s">
        <v>268</v>
      </c>
    </row>
    <row r="717" spans="1:9" x14ac:dyDescent="0.25">
      <c r="A717" s="156" t="s">
        <v>250</v>
      </c>
      <c r="B717" s="192" t="s">
        <v>377</v>
      </c>
      <c r="C717" s="192" t="s">
        <v>252</v>
      </c>
      <c r="D717" s="192" t="s">
        <v>428</v>
      </c>
      <c r="E717" s="192" t="s">
        <v>296</v>
      </c>
      <c r="F717" s="192" t="s">
        <v>297</v>
      </c>
      <c r="G717" s="193">
        <v>2.9</v>
      </c>
      <c r="H717" s="192" t="s">
        <v>258</v>
      </c>
      <c r="I717" s="192" t="s">
        <v>268</v>
      </c>
    </row>
    <row r="718" spans="1:9" x14ac:dyDescent="0.25">
      <c r="A718" s="156" t="s">
        <v>250</v>
      </c>
      <c r="B718" s="192" t="s">
        <v>377</v>
      </c>
      <c r="C718" s="192" t="s">
        <v>252</v>
      </c>
      <c r="D718" s="192" t="s">
        <v>428</v>
      </c>
      <c r="E718" s="192" t="s">
        <v>296</v>
      </c>
      <c r="F718" s="192" t="s">
        <v>300</v>
      </c>
      <c r="G718" s="193">
        <v>1.4</v>
      </c>
      <c r="H718" s="192" t="s">
        <v>258</v>
      </c>
      <c r="I718" s="192" t="s">
        <v>268</v>
      </c>
    </row>
    <row r="719" spans="1:9" x14ac:dyDescent="0.25">
      <c r="A719" s="156" t="s">
        <v>250</v>
      </c>
      <c r="B719" s="192" t="s">
        <v>377</v>
      </c>
      <c r="C719" s="192" t="s">
        <v>252</v>
      </c>
      <c r="D719" s="192" t="s">
        <v>429</v>
      </c>
      <c r="E719" s="192" t="s">
        <v>296</v>
      </c>
      <c r="F719" s="192" t="s">
        <v>297</v>
      </c>
      <c r="G719" s="193">
        <v>2.9</v>
      </c>
      <c r="H719" s="192" t="s">
        <v>258</v>
      </c>
      <c r="I719" s="192" t="s">
        <v>268</v>
      </c>
    </row>
    <row r="720" spans="1:9" x14ac:dyDescent="0.25">
      <c r="A720" s="156" t="s">
        <v>250</v>
      </c>
      <c r="B720" s="192" t="s">
        <v>377</v>
      </c>
      <c r="C720" s="192" t="s">
        <v>252</v>
      </c>
      <c r="D720" s="192" t="s">
        <v>429</v>
      </c>
      <c r="E720" s="192" t="s">
        <v>296</v>
      </c>
      <c r="F720" s="192" t="s">
        <v>300</v>
      </c>
      <c r="G720" s="193">
        <v>1.4</v>
      </c>
      <c r="H720" s="192" t="s">
        <v>258</v>
      </c>
      <c r="I720" s="192" t="s">
        <v>268</v>
      </c>
    </row>
    <row r="721" spans="1:9" x14ac:dyDescent="0.25">
      <c r="A721" s="156" t="s">
        <v>250</v>
      </c>
      <c r="B721" s="192" t="s">
        <v>377</v>
      </c>
      <c r="C721" s="192" t="s">
        <v>252</v>
      </c>
      <c r="D721" s="192" t="s">
        <v>372</v>
      </c>
      <c r="E721" s="192" t="s">
        <v>296</v>
      </c>
      <c r="F721" s="192" t="s">
        <v>297</v>
      </c>
      <c r="G721" s="193">
        <v>2.9</v>
      </c>
      <c r="H721" s="192" t="s">
        <v>258</v>
      </c>
      <c r="I721" s="192" t="s">
        <v>268</v>
      </c>
    </row>
    <row r="722" spans="1:9" x14ac:dyDescent="0.25">
      <c r="A722" s="156" t="s">
        <v>250</v>
      </c>
      <c r="B722" s="192" t="s">
        <v>377</v>
      </c>
      <c r="C722" s="192" t="s">
        <v>252</v>
      </c>
      <c r="D722" s="192" t="s">
        <v>372</v>
      </c>
      <c r="E722" s="192" t="s">
        <v>296</v>
      </c>
      <c r="F722" s="192" t="s">
        <v>300</v>
      </c>
      <c r="G722" s="193">
        <v>1.4</v>
      </c>
      <c r="H722" s="192" t="s">
        <v>258</v>
      </c>
      <c r="I722" s="192" t="s">
        <v>268</v>
      </c>
    </row>
    <row r="723" spans="1:9" x14ac:dyDescent="0.25">
      <c r="A723" s="156" t="s">
        <v>250</v>
      </c>
      <c r="B723" s="192" t="s">
        <v>377</v>
      </c>
      <c r="C723" s="192" t="s">
        <v>252</v>
      </c>
      <c r="D723" s="192" t="s">
        <v>373</v>
      </c>
      <c r="E723" s="192" t="s">
        <v>296</v>
      </c>
      <c r="F723" s="192" t="s">
        <v>297</v>
      </c>
      <c r="G723" s="193">
        <v>2.9</v>
      </c>
      <c r="H723" s="192" t="s">
        <v>258</v>
      </c>
      <c r="I723" s="192" t="s">
        <v>268</v>
      </c>
    </row>
    <row r="724" spans="1:9" x14ac:dyDescent="0.25">
      <c r="A724" s="156" t="s">
        <v>250</v>
      </c>
      <c r="B724" s="192" t="s">
        <v>377</v>
      </c>
      <c r="C724" s="192" t="s">
        <v>252</v>
      </c>
      <c r="D724" s="192" t="s">
        <v>373</v>
      </c>
      <c r="E724" s="192" t="s">
        <v>296</v>
      </c>
      <c r="F724" s="192" t="s">
        <v>300</v>
      </c>
      <c r="G724" s="193">
        <v>1.4</v>
      </c>
      <c r="H724" s="192" t="s">
        <v>258</v>
      </c>
      <c r="I724" s="192" t="s">
        <v>268</v>
      </c>
    </row>
    <row r="725" spans="1:9" x14ac:dyDescent="0.25">
      <c r="A725" s="156" t="s">
        <v>250</v>
      </c>
      <c r="B725" s="192" t="s">
        <v>377</v>
      </c>
      <c r="C725" s="192" t="s">
        <v>252</v>
      </c>
      <c r="D725" s="192" t="s">
        <v>374</v>
      </c>
      <c r="E725" s="192" t="s">
        <v>296</v>
      </c>
      <c r="F725" s="192" t="s">
        <v>297</v>
      </c>
      <c r="G725" s="193">
        <v>2.9</v>
      </c>
      <c r="H725" s="192" t="s">
        <v>258</v>
      </c>
      <c r="I725" s="192" t="s">
        <v>268</v>
      </c>
    </row>
    <row r="726" spans="1:9" x14ac:dyDescent="0.25">
      <c r="A726" s="156" t="s">
        <v>250</v>
      </c>
      <c r="B726" s="192" t="s">
        <v>377</v>
      </c>
      <c r="C726" s="192" t="s">
        <v>252</v>
      </c>
      <c r="D726" s="192" t="s">
        <v>374</v>
      </c>
      <c r="E726" s="192" t="s">
        <v>296</v>
      </c>
      <c r="F726" s="192" t="s">
        <v>300</v>
      </c>
      <c r="G726" s="193">
        <v>1.4</v>
      </c>
      <c r="H726" s="192" t="s">
        <v>258</v>
      </c>
      <c r="I726" s="192" t="s">
        <v>268</v>
      </c>
    </row>
    <row r="727" spans="1:9" x14ac:dyDescent="0.25">
      <c r="A727" s="156" t="s">
        <v>250</v>
      </c>
      <c r="B727" s="192" t="s">
        <v>377</v>
      </c>
      <c r="C727" s="192" t="s">
        <v>252</v>
      </c>
      <c r="D727" s="192" t="s">
        <v>375</v>
      </c>
      <c r="E727" s="192" t="s">
        <v>296</v>
      </c>
      <c r="F727" s="192" t="s">
        <v>297</v>
      </c>
      <c r="G727" s="193">
        <v>2.9</v>
      </c>
      <c r="H727" s="192" t="s">
        <v>258</v>
      </c>
      <c r="I727" s="192" t="s">
        <v>268</v>
      </c>
    </row>
    <row r="728" spans="1:9" x14ac:dyDescent="0.25">
      <c r="A728" s="156" t="s">
        <v>250</v>
      </c>
      <c r="B728" s="192" t="s">
        <v>377</v>
      </c>
      <c r="C728" s="192" t="s">
        <v>252</v>
      </c>
      <c r="D728" s="192" t="s">
        <v>375</v>
      </c>
      <c r="E728" s="192" t="s">
        <v>296</v>
      </c>
      <c r="F728" s="192" t="s">
        <v>300</v>
      </c>
      <c r="G728" s="193">
        <v>1.4</v>
      </c>
      <c r="H728" s="192" t="s">
        <v>258</v>
      </c>
      <c r="I728" s="192" t="s">
        <v>268</v>
      </c>
    </row>
    <row r="729" spans="1:9" x14ac:dyDescent="0.25">
      <c r="A729" s="156" t="s">
        <v>250</v>
      </c>
      <c r="B729" s="192" t="s">
        <v>377</v>
      </c>
      <c r="C729" s="192" t="s">
        <v>252</v>
      </c>
      <c r="D729" s="192" t="s">
        <v>376</v>
      </c>
      <c r="E729" s="192" t="s">
        <v>296</v>
      </c>
      <c r="F729" s="192" t="s">
        <v>297</v>
      </c>
      <c r="G729" s="193">
        <v>2.9</v>
      </c>
      <c r="H729" s="192" t="s">
        <v>258</v>
      </c>
      <c r="I729" s="192" t="s">
        <v>268</v>
      </c>
    </row>
    <row r="730" spans="1:9" x14ac:dyDescent="0.25">
      <c r="A730" s="156" t="s">
        <v>250</v>
      </c>
      <c r="B730" s="192" t="s">
        <v>377</v>
      </c>
      <c r="C730" s="192" t="s">
        <v>252</v>
      </c>
      <c r="D730" s="192" t="s">
        <v>376</v>
      </c>
      <c r="E730" s="192" t="s">
        <v>296</v>
      </c>
      <c r="F730" s="192" t="s">
        <v>300</v>
      </c>
      <c r="G730" s="193">
        <v>1.4</v>
      </c>
      <c r="H730" s="192" t="s">
        <v>258</v>
      </c>
      <c r="I730" s="192" t="s">
        <v>268</v>
      </c>
    </row>
    <row r="731" spans="1:9" x14ac:dyDescent="0.25">
      <c r="A731" s="156" t="s">
        <v>250</v>
      </c>
      <c r="B731" s="192" t="s">
        <v>377</v>
      </c>
      <c r="C731" s="192" t="s">
        <v>252</v>
      </c>
      <c r="D731" s="192" t="s">
        <v>253</v>
      </c>
      <c r="E731" s="192" t="s">
        <v>398</v>
      </c>
      <c r="F731" s="192" t="s">
        <v>256</v>
      </c>
      <c r="G731" s="193">
        <v>1.8700000000000001E-6</v>
      </c>
      <c r="H731" s="192" t="s">
        <v>258</v>
      </c>
      <c r="I731" s="192" t="s">
        <v>259</v>
      </c>
    </row>
    <row r="732" spans="1:9" x14ac:dyDescent="0.25">
      <c r="A732" s="156" t="s">
        <v>250</v>
      </c>
      <c r="B732" s="192" t="s">
        <v>377</v>
      </c>
      <c r="C732" s="192" t="s">
        <v>252</v>
      </c>
      <c r="D732" s="192" t="s">
        <v>293</v>
      </c>
      <c r="E732" s="192" t="s">
        <v>302</v>
      </c>
      <c r="F732" s="192" t="s">
        <v>256</v>
      </c>
      <c r="G732" s="192" t="s">
        <v>303</v>
      </c>
      <c r="H732" s="192" t="s">
        <v>258</v>
      </c>
      <c r="I732" s="192" t="s">
        <v>259</v>
      </c>
    </row>
    <row r="733" spans="1:9" x14ac:dyDescent="0.25">
      <c r="A733" s="156" t="s">
        <v>250</v>
      </c>
      <c r="B733" s="192" t="s">
        <v>377</v>
      </c>
      <c r="C733" s="192" t="s">
        <v>252</v>
      </c>
      <c r="D733" s="192" t="s">
        <v>428</v>
      </c>
      <c r="E733" s="192" t="s">
        <v>302</v>
      </c>
      <c r="F733" s="192" t="s">
        <v>256</v>
      </c>
      <c r="G733" s="192" t="s">
        <v>303</v>
      </c>
      <c r="H733" s="192" t="s">
        <v>258</v>
      </c>
      <c r="I733" s="192" t="s">
        <v>259</v>
      </c>
    </row>
    <row r="734" spans="1:9" x14ac:dyDescent="0.25">
      <c r="A734" s="156" t="s">
        <v>250</v>
      </c>
      <c r="B734" s="192" t="s">
        <v>377</v>
      </c>
      <c r="C734" s="192" t="s">
        <v>252</v>
      </c>
      <c r="D734" s="192" t="s">
        <v>293</v>
      </c>
      <c r="E734" s="192" t="s">
        <v>308</v>
      </c>
      <c r="F734" s="192" t="s">
        <v>256</v>
      </c>
      <c r="G734" s="193">
        <v>5.5000000000000002E-5</v>
      </c>
      <c r="H734" s="192" t="s">
        <v>258</v>
      </c>
      <c r="I734" s="192" t="s">
        <v>259</v>
      </c>
    </row>
    <row r="735" spans="1:9" x14ac:dyDescent="0.25">
      <c r="A735" s="156" t="s">
        <v>250</v>
      </c>
      <c r="B735" s="192" t="s">
        <v>377</v>
      </c>
      <c r="C735" s="192" t="s">
        <v>252</v>
      </c>
      <c r="D735" s="192" t="s">
        <v>253</v>
      </c>
      <c r="E735" s="192" t="s">
        <v>308</v>
      </c>
      <c r="F735" s="192" t="s">
        <v>256</v>
      </c>
      <c r="G735" s="193">
        <v>9.3300000000000002E-4</v>
      </c>
      <c r="H735" s="192" t="s">
        <v>258</v>
      </c>
      <c r="I735" s="192" t="s">
        <v>259</v>
      </c>
    </row>
    <row r="736" spans="1:9" x14ac:dyDescent="0.25">
      <c r="A736" s="156" t="s">
        <v>250</v>
      </c>
      <c r="B736" s="192" t="s">
        <v>377</v>
      </c>
      <c r="C736" s="192" t="s">
        <v>252</v>
      </c>
      <c r="D736" s="192" t="s">
        <v>428</v>
      </c>
      <c r="E736" s="192" t="s">
        <v>308</v>
      </c>
      <c r="F736" s="192" t="s">
        <v>256</v>
      </c>
      <c r="G736" s="193">
        <v>5.5000000000000002E-5</v>
      </c>
      <c r="H736" s="192" t="s">
        <v>258</v>
      </c>
      <c r="I736" s="192" t="s">
        <v>259</v>
      </c>
    </row>
    <row r="737" spans="1:9" x14ac:dyDescent="0.25">
      <c r="A737" s="156" t="s">
        <v>250</v>
      </c>
      <c r="B737" s="192" t="s">
        <v>377</v>
      </c>
      <c r="C737" s="192" t="s">
        <v>252</v>
      </c>
      <c r="D737" s="192" t="s">
        <v>429</v>
      </c>
      <c r="E737" s="192" t="s">
        <v>308</v>
      </c>
      <c r="F737" s="192" t="s">
        <v>256</v>
      </c>
      <c r="G737" s="193">
        <v>5.3600000000000002E-4</v>
      </c>
      <c r="H737" s="192" t="s">
        <v>258</v>
      </c>
      <c r="I737" s="192" t="s">
        <v>259</v>
      </c>
    </row>
    <row r="738" spans="1:9" x14ac:dyDescent="0.25">
      <c r="A738" s="156" t="s">
        <v>250</v>
      </c>
      <c r="B738" s="192" t="s">
        <v>377</v>
      </c>
      <c r="C738" s="192" t="s">
        <v>252</v>
      </c>
      <c r="D738" s="192" t="s">
        <v>253</v>
      </c>
      <c r="E738" s="192" t="s">
        <v>368</v>
      </c>
      <c r="F738" s="192" t="s">
        <v>256</v>
      </c>
      <c r="G738" s="193">
        <v>1.68E-6</v>
      </c>
      <c r="H738" s="192" t="s">
        <v>258</v>
      </c>
      <c r="I738" s="192" t="s">
        <v>259</v>
      </c>
    </row>
    <row r="739" spans="1:9" x14ac:dyDescent="0.25">
      <c r="A739" s="156" t="s">
        <v>250</v>
      </c>
      <c r="B739" s="192" t="s">
        <v>377</v>
      </c>
      <c r="C739" s="192" t="s">
        <v>252</v>
      </c>
      <c r="D739" s="192" t="s">
        <v>429</v>
      </c>
      <c r="E739" s="192" t="s">
        <v>368</v>
      </c>
      <c r="F739" s="192" t="s">
        <v>256</v>
      </c>
      <c r="G739" s="193">
        <v>2.6900000000000001E-6</v>
      </c>
      <c r="H739" s="192" t="s">
        <v>258</v>
      </c>
      <c r="I739" s="192" t="s">
        <v>259</v>
      </c>
    </row>
    <row r="740" spans="1:9" x14ac:dyDescent="0.25">
      <c r="A740" s="156" t="s">
        <v>250</v>
      </c>
      <c r="B740" s="192" t="s">
        <v>377</v>
      </c>
      <c r="C740" s="192" t="s">
        <v>252</v>
      </c>
      <c r="D740" s="192" t="s">
        <v>293</v>
      </c>
      <c r="E740" s="192" t="s">
        <v>255</v>
      </c>
      <c r="F740" s="192" t="s">
        <v>256</v>
      </c>
      <c r="G740" s="193">
        <v>0.03</v>
      </c>
      <c r="H740" s="192" t="s">
        <v>378</v>
      </c>
      <c r="I740" s="192" t="s">
        <v>379</v>
      </c>
    </row>
    <row r="741" spans="1:9" x14ac:dyDescent="0.25">
      <c r="A741" s="156" t="s">
        <v>250</v>
      </c>
      <c r="B741" s="192" t="s">
        <v>377</v>
      </c>
      <c r="C741" s="192" t="s">
        <v>252</v>
      </c>
      <c r="D741" s="192" t="s">
        <v>253</v>
      </c>
      <c r="E741" s="192" t="s">
        <v>255</v>
      </c>
      <c r="F741" s="192" t="s">
        <v>256</v>
      </c>
      <c r="G741" s="192" t="s">
        <v>399</v>
      </c>
      <c r="H741" s="192" t="s">
        <v>258</v>
      </c>
      <c r="I741" s="192" t="s">
        <v>259</v>
      </c>
    </row>
    <row r="742" spans="1:9" x14ac:dyDescent="0.25">
      <c r="A742" s="156" t="s">
        <v>250</v>
      </c>
      <c r="B742" s="192" t="s">
        <v>377</v>
      </c>
      <c r="C742" s="192" t="s">
        <v>252</v>
      </c>
      <c r="D742" s="192" t="s">
        <v>429</v>
      </c>
      <c r="E742" s="192" t="s">
        <v>255</v>
      </c>
      <c r="F742" s="192" t="s">
        <v>256</v>
      </c>
      <c r="G742" s="193">
        <v>1.03E-8</v>
      </c>
      <c r="H742" s="192" t="s">
        <v>258</v>
      </c>
      <c r="I742" s="192" t="s">
        <v>259</v>
      </c>
    </row>
    <row r="743" spans="1:9" x14ac:dyDescent="0.25">
      <c r="A743" s="156" t="s">
        <v>250</v>
      </c>
      <c r="B743" s="192" t="s">
        <v>377</v>
      </c>
      <c r="C743" s="192" t="s">
        <v>252</v>
      </c>
      <c r="D743" s="192" t="s">
        <v>253</v>
      </c>
      <c r="E743" s="192" t="s">
        <v>401</v>
      </c>
      <c r="F743" s="192" t="s">
        <v>256</v>
      </c>
      <c r="G743" s="192" t="s">
        <v>402</v>
      </c>
      <c r="H743" s="192" t="s">
        <v>258</v>
      </c>
      <c r="I743" s="192" t="s">
        <v>259</v>
      </c>
    </row>
    <row r="744" spans="1:9" x14ac:dyDescent="0.25">
      <c r="A744" s="156" t="s">
        <v>250</v>
      </c>
      <c r="B744" s="192" t="s">
        <v>377</v>
      </c>
      <c r="C744" s="192" t="s">
        <v>252</v>
      </c>
      <c r="D744" s="192" t="s">
        <v>253</v>
      </c>
      <c r="E744" s="192" t="s">
        <v>404</v>
      </c>
      <c r="F744" s="192" t="s">
        <v>256</v>
      </c>
      <c r="G744" s="192" t="s">
        <v>405</v>
      </c>
      <c r="H744" s="192" t="s">
        <v>258</v>
      </c>
      <c r="I744" s="192" t="s">
        <v>259</v>
      </c>
    </row>
    <row r="745" spans="1:9" x14ac:dyDescent="0.25">
      <c r="A745" s="156" t="s">
        <v>250</v>
      </c>
      <c r="B745" s="192" t="s">
        <v>377</v>
      </c>
      <c r="C745" s="192" t="s">
        <v>252</v>
      </c>
      <c r="D745" s="192" t="s">
        <v>253</v>
      </c>
      <c r="E745" s="192" t="s">
        <v>407</v>
      </c>
      <c r="F745" s="192" t="s">
        <v>256</v>
      </c>
      <c r="G745" s="192" t="s">
        <v>408</v>
      </c>
      <c r="H745" s="192" t="s">
        <v>258</v>
      </c>
      <c r="I745" s="192" t="s">
        <v>259</v>
      </c>
    </row>
    <row r="746" spans="1:9" x14ac:dyDescent="0.25">
      <c r="A746" s="156" t="s">
        <v>250</v>
      </c>
      <c r="B746" s="192" t="s">
        <v>377</v>
      </c>
      <c r="C746" s="192" t="s">
        <v>252</v>
      </c>
      <c r="D746" s="192" t="s">
        <v>293</v>
      </c>
      <c r="E746" s="192" t="s">
        <v>313</v>
      </c>
      <c r="F746" s="192" t="s">
        <v>256</v>
      </c>
      <c r="G746" s="192" t="s">
        <v>314</v>
      </c>
      <c r="H746" s="192" t="s">
        <v>258</v>
      </c>
      <c r="I746" s="192" t="s">
        <v>259</v>
      </c>
    </row>
    <row r="747" spans="1:9" x14ac:dyDescent="0.25">
      <c r="A747" s="156" t="s">
        <v>250</v>
      </c>
      <c r="B747" s="192" t="s">
        <v>377</v>
      </c>
      <c r="C747" s="192" t="s">
        <v>252</v>
      </c>
      <c r="D747" s="192" t="s">
        <v>428</v>
      </c>
      <c r="E747" s="192" t="s">
        <v>313</v>
      </c>
      <c r="F747" s="192" t="s">
        <v>256</v>
      </c>
      <c r="G747" s="192" t="s">
        <v>314</v>
      </c>
      <c r="H747" s="192" t="s">
        <v>258</v>
      </c>
      <c r="I747" s="192" t="s">
        <v>259</v>
      </c>
    </row>
    <row r="748" spans="1:9" x14ac:dyDescent="0.25">
      <c r="A748" s="156" t="s">
        <v>250</v>
      </c>
      <c r="B748" s="192" t="s">
        <v>377</v>
      </c>
      <c r="C748" s="192" t="s">
        <v>252</v>
      </c>
      <c r="D748" s="192" t="s">
        <v>293</v>
      </c>
      <c r="E748" s="192" t="s">
        <v>319</v>
      </c>
      <c r="F748" s="192" t="s">
        <v>256</v>
      </c>
      <c r="G748" s="193">
        <v>4.7999999999999998E-6</v>
      </c>
      <c r="H748" s="192" t="s">
        <v>258</v>
      </c>
      <c r="I748" s="192" t="s">
        <v>259</v>
      </c>
    </row>
    <row r="749" spans="1:9" x14ac:dyDescent="0.25">
      <c r="A749" s="156" t="s">
        <v>250</v>
      </c>
      <c r="B749" s="192" t="s">
        <v>377</v>
      </c>
      <c r="C749" s="192" t="s">
        <v>252</v>
      </c>
      <c r="D749" s="192" t="s">
        <v>428</v>
      </c>
      <c r="E749" s="192" t="s">
        <v>319</v>
      </c>
      <c r="F749" s="192" t="s">
        <v>256</v>
      </c>
      <c r="G749" s="193">
        <v>4.7999999999999998E-6</v>
      </c>
      <c r="H749" s="192" t="s">
        <v>258</v>
      </c>
      <c r="I749" s="192" t="s">
        <v>259</v>
      </c>
    </row>
    <row r="750" spans="1:9" x14ac:dyDescent="0.25">
      <c r="A750" s="156" t="s">
        <v>250</v>
      </c>
      <c r="B750" s="192" t="s">
        <v>377</v>
      </c>
      <c r="C750" s="192" t="s">
        <v>252</v>
      </c>
      <c r="D750" s="192" t="s">
        <v>293</v>
      </c>
      <c r="E750" s="192" t="s">
        <v>322</v>
      </c>
      <c r="F750" s="192" t="s">
        <v>256</v>
      </c>
      <c r="G750" s="193">
        <v>157</v>
      </c>
      <c r="H750" s="192" t="s">
        <v>258</v>
      </c>
      <c r="I750" s="192" t="s">
        <v>259</v>
      </c>
    </row>
    <row r="751" spans="1:9" x14ac:dyDescent="0.25">
      <c r="A751" s="156" t="s">
        <v>250</v>
      </c>
      <c r="B751" s="192" t="s">
        <v>377</v>
      </c>
      <c r="C751" s="192" t="s">
        <v>252</v>
      </c>
      <c r="D751" s="192" t="s">
        <v>253</v>
      </c>
      <c r="E751" s="192" t="s">
        <v>322</v>
      </c>
      <c r="F751" s="192" t="s">
        <v>256</v>
      </c>
      <c r="G751" s="193">
        <v>22600</v>
      </c>
      <c r="H751" s="192" t="s">
        <v>258</v>
      </c>
      <c r="I751" s="192" t="s">
        <v>268</v>
      </c>
    </row>
    <row r="752" spans="1:9" x14ac:dyDescent="0.25">
      <c r="A752" s="156" t="s">
        <v>250</v>
      </c>
      <c r="B752" s="192" t="s">
        <v>377</v>
      </c>
      <c r="C752" s="192" t="s">
        <v>252</v>
      </c>
      <c r="D752" s="192" t="s">
        <v>428</v>
      </c>
      <c r="E752" s="192" t="s">
        <v>322</v>
      </c>
      <c r="F752" s="192" t="s">
        <v>256</v>
      </c>
      <c r="G752" s="193">
        <v>157</v>
      </c>
      <c r="H752" s="192" t="s">
        <v>258</v>
      </c>
      <c r="I752" s="192" t="s">
        <v>259</v>
      </c>
    </row>
    <row r="753" spans="1:9" x14ac:dyDescent="0.25">
      <c r="A753" s="156" t="s">
        <v>250</v>
      </c>
      <c r="B753" s="192" t="s">
        <v>377</v>
      </c>
      <c r="C753" s="192" t="s">
        <v>252</v>
      </c>
      <c r="D753" s="192" t="s">
        <v>293</v>
      </c>
      <c r="E753" s="192" t="s">
        <v>267</v>
      </c>
      <c r="F753" s="192" t="s">
        <v>256</v>
      </c>
      <c r="G753" s="193">
        <v>3.3E-3</v>
      </c>
      <c r="H753" s="192" t="s">
        <v>258</v>
      </c>
      <c r="I753" s="192" t="s">
        <v>259</v>
      </c>
    </row>
    <row r="754" spans="1:9" x14ac:dyDescent="0.25">
      <c r="A754" s="156" t="s">
        <v>250</v>
      </c>
      <c r="B754" s="192" t="s">
        <v>377</v>
      </c>
      <c r="C754" s="192" t="s">
        <v>252</v>
      </c>
      <c r="D754" s="192" t="s">
        <v>293</v>
      </c>
      <c r="E754" s="192" t="s">
        <v>267</v>
      </c>
      <c r="F754" s="192" t="s">
        <v>324</v>
      </c>
      <c r="G754" s="193">
        <v>7.5999999999999998E-2</v>
      </c>
      <c r="H754" s="192" t="s">
        <v>258</v>
      </c>
      <c r="I754" s="192" t="s">
        <v>259</v>
      </c>
    </row>
    <row r="755" spans="1:9" x14ac:dyDescent="0.25">
      <c r="A755" s="156" t="s">
        <v>250</v>
      </c>
      <c r="B755" s="192" t="s">
        <v>377</v>
      </c>
      <c r="C755" s="192" t="s">
        <v>252</v>
      </c>
      <c r="D755" s="192" t="s">
        <v>253</v>
      </c>
      <c r="E755" s="192" t="s">
        <v>267</v>
      </c>
      <c r="F755" s="192" t="s">
        <v>256</v>
      </c>
      <c r="G755" s="193">
        <v>130</v>
      </c>
      <c r="H755" s="192" t="s">
        <v>258</v>
      </c>
      <c r="I755" s="192" t="s">
        <v>268</v>
      </c>
    </row>
    <row r="756" spans="1:9" x14ac:dyDescent="0.25">
      <c r="A756" s="156" t="s">
        <v>250</v>
      </c>
      <c r="B756" s="192" t="s">
        <v>377</v>
      </c>
      <c r="C756" s="192" t="s">
        <v>252</v>
      </c>
      <c r="D756" s="192" t="s">
        <v>428</v>
      </c>
      <c r="E756" s="192" t="s">
        <v>267</v>
      </c>
      <c r="F756" s="192" t="s">
        <v>256</v>
      </c>
      <c r="G756" s="193">
        <v>3.3E-3</v>
      </c>
      <c r="H756" s="192" t="s">
        <v>258</v>
      </c>
      <c r="I756" s="192" t="s">
        <v>259</v>
      </c>
    </row>
    <row r="757" spans="1:9" x14ac:dyDescent="0.25">
      <c r="A757" s="156" t="s">
        <v>250</v>
      </c>
      <c r="B757" s="192" t="s">
        <v>377</v>
      </c>
      <c r="C757" s="192" t="s">
        <v>252</v>
      </c>
      <c r="D757" s="192" t="s">
        <v>428</v>
      </c>
      <c r="E757" s="192" t="s">
        <v>267</v>
      </c>
      <c r="F757" s="192" t="s">
        <v>324</v>
      </c>
      <c r="G757" s="193">
        <v>7.5999999999999998E-2</v>
      </c>
      <c r="H757" s="192" t="s">
        <v>258</v>
      </c>
      <c r="I757" s="192" t="s">
        <v>259</v>
      </c>
    </row>
    <row r="758" spans="1:9" x14ac:dyDescent="0.25">
      <c r="A758" s="156" t="s">
        <v>250</v>
      </c>
      <c r="B758" s="192" t="s">
        <v>377</v>
      </c>
      <c r="C758" s="192" t="s">
        <v>252</v>
      </c>
      <c r="D758" s="192" t="s">
        <v>429</v>
      </c>
      <c r="E758" s="192" t="s">
        <v>267</v>
      </c>
      <c r="F758" s="192" t="s">
        <v>256</v>
      </c>
      <c r="G758" s="193">
        <v>130</v>
      </c>
      <c r="H758" s="192" t="s">
        <v>258</v>
      </c>
      <c r="I758" s="192" t="s">
        <v>268</v>
      </c>
    </row>
    <row r="759" spans="1:9" x14ac:dyDescent="0.25">
      <c r="A759" s="156" t="s">
        <v>250</v>
      </c>
      <c r="B759" s="192" t="s">
        <v>377</v>
      </c>
      <c r="C759" s="192" t="s">
        <v>252</v>
      </c>
      <c r="D759" s="192" t="s">
        <v>293</v>
      </c>
      <c r="E759" s="192" t="s">
        <v>326</v>
      </c>
      <c r="F759" s="192" t="s">
        <v>256</v>
      </c>
      <c r="G759" s="193">
        <v>1.1E-5</v>
      </c>
      <c r="H759" s="192" t="s">
        <v>258</v>
      </c>
      <c r="I759" s="192" t="s">
        <v>259</v>
      </c>
    </row>
    <row r="760" spans="1:9" x14ac:dyDescent="0.25">
      <c r="A760" s="156" t="s">
        <v>250</v>
      </c>
      <c r="B760" s="192" t="s">
        <v>377</v>
      </c>
      <c r="C760" s="192" t="s">
        <v>252</v>
      </c>
      <c r="D760" s="192" t="s">
        <v>428</v>
      </c>
      <c r="E760" s="192" t="s">
        <v>326</v>
      </c>
      <c r="F760" s="192" t="s">
        <v>256</v>
      </c>
      <c r="G760" s="193">
        <v>1.1E-5</v>
      </c>
      <c r="H760" s="192" t="s">
        <v>258</v>
      </c>
      <c r="I760" s="192" t="s">
        <v>259</v>
      </c>
    </row>
    <row r="761" spans="1:9" x14ac:dyDescent="0.25">
      <c r="A761" s="156" t="s">
        <v>250</v>
      </c>
      <c r="B761" s="192" t="s">
        <v>377</v>
      </c>
      <c r="C761" s="192" t="s">
        <v>252</v>
      </c>
      <c r="D761" s="192" t="s">
        <v>293</v>
      </c>
      <c r="E761" s="192" t="s">
        <v>273</v>
      </c>
      <c r="F761" s="192" t="s">
        <v>256</v>
      </c>
      <c r="G761" s="193">
        <v>0.18</v>
      </c>
      <c r="H761" s="192" t="s">
        <v>378</v>
      </c>
      <c r="I761" s="192" t="s">
        <v>379</v>
      </c>
    </row>
    <row r="762" spans="1:9" x14ac:dyDescent="0.25">
      <c r="A762" s="156" t="s">
        <v>250</v>
      </c>
      <c r="B762" s="192" t="s">
        <v>377</v>
      </c>
      <c r="C762" s="192" t="s">
        <v>252</v>
      </c>
      <c r="D762" s="192" t="s">
        <v>253</v>
      </c>
      <c r="E762" s="192" t="s">
        <v>273</v>
      </c>
      <c r="F762" s="192" t="s">
        <v>256</v>
      </c>
      <c r="G762" s="193">
        <v>3.53E-7</v>
      </c>
      <c r="H762" s="192" t="s">
        <v>258</v>
      </c>
      <c r="I762" s="192" t="s">
        <v>259</v>
      </c>
    </row>
    <row r="763" spans="1:9" x14ac:dyDescent="0.25">
      <c r="A763" s="156" t="s">
        <v>250</v>
      </c>
      <c r="B763" s="192" t="s">
        <v>377</v>
      </c>
      <c r="C763" s="192" t="s">
        <v>252</v>
      </c>
      <c r="D763" s="192" t="s">
        <v>429</v>
      </c>
      <c r="E763" s="192" t="s">
        <v>273</v>
      </c>
      <c r="F763" s="192" t="s">
        <v>256</v>
      </c>
      <c r="G763" s="193">
        <v>4.4499999999999997E-7</v>
      </c>
      <c r="H763" s="192" t="s">
        <v>258</v>
      </c>
      <c r="I763" s="192" t="s">
        <v>259</v>
      </c>
    </row>
    <row r="764" spans="1:9" x14ac:dyDescent="0.25">
      <c r="A764" s="156" t="s">
        <v>250</v>
      </c>
      <c r="B764" s="192" t="s">
        <v>377</v>
      </c>
      <c r="C764" s="192" t="s">
        <v>252</v>
      </c>
      <c r="D764" s="192" t="s">
        <v>253</v>
      </c>
      <c r="E764" s="192" t="s">
        <v>412</v>
      </c>
      <c r="F764" s="192" t="s">
        <v>256</v>
      </c>
      <c r="G764" s="192" t="s">
        <v>413</v>
      </c>
      <c r="H764" s="192" t="s">
        <v>258</v>
      </c>
      <c r="I764" s="192" t="s">
        <v>259</v>
      </c>
    </row>
    <row r="765" spans="1:9" x14ac:dyDescent="0.25">
      <c r="A765" s="156" t="s">
        <v>250</v>
      </c>
      <c r="B765" s="192" t="s">
        <v>377</v>
      </c>
      <c r="C765" s="192" t="s">
        <v>252</v>
      </c>
      <c r="D765" s="192" t="s">
        <v>293</v>
      </c>
      <c r="E765" s="192" t="s">
        <v>280</v>
      </c>
      <c r="F765" s="192" t="s">
        <v>256</v>
      </c>
      <c r="G765" s="193">
        <v>0.94</v>
      </c>
      <c r="H765" s="192" t="s">
        <v>378</v>
      </c>
      <c r="I765" s="192" t="s">
        <v>379</v>
      </c>
    </row>
    <row r="766" spans="1:9" x14ac:dyDescent="0.25">
      <c r="A766" s="156" t="s">
        <v>250</v>
      </c>
      <c r="B766" s="192" t="s">
        <v>377</v>
      </c>
      <c r="C766" s="192" t="s">
        <v>252</v>
      </c>
      <c r="D766" s="192" t="s">
        <v>253</v>
      </c>
      <c r="E766" s="192" t="s">
        <v>280</v>
      </c>
      <c r="F766" s="192" t="s">
        <v>256</v>
      </c>
      <c r="G766" s="193">
        <v>7.61E-6</v>
      </c>
      <c r="H766" s="192" t="s">
        <v>258</v>
      </c>
      <c r="I766" s="192" t="s">
        <v>259</v>
      </c>
    </row>
    <row r="767" spans="1:9" x14ac:dyDescent="0.25">
      <c r="A767" s="156" t="s">
        <v>250</v>
      </c>
      <c r="B767" s="192" t="s">
        <v>377</v>
      </c>
      <c r="C767" s="192" t="s">
        <v>252</v>
      </c>
      <c r="D767" s="192" t="s">
        <v>429</v>
      </c>
      <c r="E767" s="192" t="s">
        <v>280</v>
      </c>
      <c r="F767" s="192" t="s">
        <v>256</v>
      </c>
      <c r="G767" s="193">
        <v>1.27E-5</v>
      </c>
      <c r="H767" s="192" t="s">
        <v>258</v>
      </c>
      <c r="I767" s="192" t="s">
        <v>259</v>
      </c>
    </row>
    <row r="768" spans="1:9" x14ac:dyDescent="0.25">
      <c r="A768" s="156" t="s">
        <v>250</v>
      </c>
      <c r="B768" s="192" t="s">
        <v>377</v>
      </c>
      <c r="C768" s="192" t="s">
        <v>252</v>
      </c>
      <c r="D768" s="192" t="s">
        <v>253</v>
      </c>
      <c r="E768" s="192" t="s">
        <v>415</v>
      </c>
      <c r="F768" s="192" t="s">
        <v>256</v>
      </c>
      <c r="G768" s="193">
        <v>2.9200000000000002E-5</v>
      </c>
      <c r="H768" s="192" t="s">
        <v>258</v>
      </c>
      <c r="I768" s="192" t="s">
        <v>259</v>
      </c>
    </row>
    <row r="769" spans="1:9" x14ac:dyDescent="0.25">
      <c r="A769" s="156" t="s">
        <v>250</v>
      </c>
      <c r="B769" s="192" t="s">
        <v>377</v>
      </c>
      <c r="C769" s="192" t="s">
        <v>252</v>
      </c>
      <c r="D769" s="192" t="s">
        <v>293</v>
      </c>
      <c r="E769" s="192" t="s">
        <v>282</v>
      </c>
      <c r="F769" s="192" t="s">
        <v>256</v>
      </c>
      <c r="G769" s="193">
        <v>2.7999999999999998E-4</v>
      </c>
      <c r="H769" s="192" t="s">
        <v>258</v>
      </c>
      <c r="I769" s="192" t="s">
        <v>259</v>
      </c>
    </row>
    <row r="770" spans="1:9" x14ac:dyDescent="0.25">
      <c r="A770" s="156" t="s">
        <v>250</v>
      </c>
      <c r="B770" s="192" t="s">
        <v>377</v>
      </c>
      <c r="C770" s="192" t="s">
        <v>252</v>
      </c>
      <c r="D770" s="192" t="s">
        <v>253</v>
      </c>
      <c r="E770" s="192" t="s">
        <v>282</v>
      </c>
      <c r="F770" s="192" t="s">
        <v>256</v>
      </c>
      <c r="G770" s="193">
        <v>1.1800000000000001E-3</v>
      </c>
      <c r="H770" s="192" t="s">
        <v>258</v>
      </c>
      <c r="I770" s="192" t="s">
        <v>259</v>
      </c>
    </row>
    <row r="771" spans="1:9" x14ac:dyDescent="0.25">
      <c r="A771" s="156" t="s">
        <v>250</v>
      </c>
      <c r="B771" s="192" t="s">
        <v>377</v>
      </c>
      <c r="C771" s="192" t="s">
        <v>252</v>
      </c>
      <c r="D771" s="192" t="s">
        <v>428</v>
      </c>
      <c r="E771" s="192" t="s">
        <v>282</v>
      </c>
      <c r="F771" s="192" t="s">
        <v>256</v>
      </c>
      <c r="G771" s="193">
        <v>2.7999999999999998E-4</v>
      </c>
      <c r="H771" s="192" t="s">
        <v>258</v>
      </c>
      <c r="I771" s="192" t="s">
        <v>259</v>
      </c>
    </row>
    <row r="772" spans="1:9" x14ac:dyDescent="0.25">
      <c r="A772" s="156" t="s">
        <v>250</v>
      </c>
      <c r="B772" s="192" t="s">
        <v>377</v>
      </c>
      <c r="C772" s="192" t="s">
        <v>252</v>
      </c>
      <c r="D772" s="192" t="s">
        <v>429</v>
      </c>
      <c r="E772" s="192" t="s">
        <v>282</v>
      </c>
      <c r="F772" s="192" t="s">
        <v>256</v>
      </c>
      <c r="G772" s="193">
        <v>1.3799999999999999E-3</v>
      </c>
      <c r="H772" s="192" t="s">
        <v>258</v>
      </c>
      <c r="I772" s="192" t="s">
        <v>259</v>
      </c>
    </row>
    <row r="773" spans="1:9" x14ac:dyDescent="0.25">
      <c r="A773" s="156" t="s">
        <v>250</v>
      </c>
      <c r="B773" s="192" t="s">
        <v>377</v>
      </c>
      <c r="C773" s="192" t="s">
        <v>252</v>
      </c>
      <c r="D773" s="192" t="s">
        <v>253</v>
      </c>
      <c r="E773" s="192" t="s">
        <v>417</v>
      </c>
      <c r="F773" s="192" t="s">
        <v>256</v>
      </c>
      <c r="G773" s="192" t="s">
        <v>418</v>
      </c>
      <c r="H773" s="192" t="s">
        <v>258</v>
      </c>
      <c r="I773" s="192" t="s">
        <v>259</v>
      </c>
    </row>
    <row r="774" spans="1:9" x14ac:dyDescent="0.25">
      <c r="A774" s="156" t="s">
        <v>250</v>
      </c>
      <c r="B774" s="192" t="s">
        <v>377</v>
      </c>
      <c r="C774" s="192" t="s">
        <v>252</v>
      </c>
      <c r="D774" s="192" t="s">
        <v>253</v>
      </c>
      <c r="E774" s="192" t="s">
        <v>284</v>
      </c>
      <c r="F774" s="192" t="s">
        <v>256</v>
      </c>
      <c r="G774" s="193">
        <v>2.8499999999999999E-4</v>
      </c>
      <c r="H774" s="192" t="s">
        <v>258</v>
      </c>
      <c r="I774" s="192" t="s">
        <v>259</v>
      </c>
    </row>
    <row r="775" spans="1:9" x14ac:dyDescent="0.25">
      <c r="A775" s="156" t="s">
        <v>250</v>
      </c>
      <c r="B775" s="192" t="s">
        <v>377</v>
      </c>
      <c r="C775" s="192" t="s">
        <v>252</v>
      </c>
      <c r="D775" s="192" t="s">
        <v>429</v>
      </c>
      <c r="E775" s="192" t="s">
        <v>284</v>
      </c>
      <c r="F775" s="192" t="s">
        <v>256</v>
      </c>
      <c r="G775" s="193">
        <v>3.1100000000000002E-4</v>
      </c>
      <c r="H775" s="192" t="s">
        <v>258</v>
      </c>
      <c r="I775" s="192" t="s">
        <v>259</v>
      </c>
    </row>
    <row r="776" spans="1:9" x14ac:dyDescent="0.25">
      <c r="A776" s="156" t="s">
        <v>250</v>
      </c>
      <c r="B776" s="192" t="s">
        <v>377</v>
      </c>
      <c r="C776" s="192" t="s">
        <v>252</v>
      </c>
      <c r="D776" s="192" t="s">
        <v>293</v>
      </c>
      <c r="E776" s="192" t="s">
        <v>328</v>
      </c>
      <c r="F776" s="192" t="s">
        <v>256</v>
      </c>
      <c r="G776" s="193">
        <v>1.4E-5</v>
      </c>
      <c r="H776" s="192" t="s">
        <v>258</v>
      </c>
      <c r="I776" s="192" t="s">
        <v>259</v>
      </c>
    </row>
    <row r="777" spans="1:9" x14ac:dyDescent="0.25">
      <c r="A777" s="156" t="s">
        <v>250</v>
      </c>
      <c r="B777" s="192" t="s">
        <v>377</v>
      </c>
      <c r="C777" s="192" t="s">
        <v>252</v>
      </c>
      <c r="D777" s="192" t="s">
        <v>428</v>
      </c>
      <c r="E777" s="192" t="s">
        <v>328</v>
      </c>
      <c r="F777" s="192" t="s">
        <v>256</v>
      </c>
      <c r="G777" s="193">
        <v>1.4E-5</v>
      </c>
      <c r="H777" s="192" t="s">
        <v>258</v>
      </c>
      <c r="I777" s="192" t="s">
        <v>259</v>
      </c>
    </row>
    <row r="778" spans="1:9" x14ac:dyDescent="0.25">
      <c r="A778" s="156" t="s">
        <v>250</v>
      </c>
      <c r="B778" s="192" t="s">
        <v>377</v>
      </c>
      <c r="C778" s="192" t="s">
        <v>252</v>
      </c>
      <c r="D778" s="192" t="s">
        <v>293</v>
      </c>
      <c r="E778" s="192" t="s">
        <v>330</v>
      </c>
      <c r="F778" s="192" t="s">
        <v>256</v>
      </c>
      <c r="G778" s="193">
        <v>7.9000000000000001E-4</v>
      </c>
      <c r="H778" s="192" t="s">
        <v>258</v>
      </c>
      <c r="I778" s="192" t="s">
        <v>259</v>
      </c>
    </row>
    <row r="779" spans="1:9" x14ac:dyDescent="0.25">
      <c r="A779" s="156" t="s">
        <v>250</v>
      </c>
      <c r="B779" s="192" t="s">
        <v>377</v>
      </c>
      <c r="C779" s="192" t="s">
        <v>252</v>
      </c>
      <c r="D779" s="192" t="s">
        <v>428</v>
      </c>
      <c r="E779" s="192" t="s">
        <v>330</v>
      </c>
      <c r="F779" s="192" t="s">
        <v>256</v>
      </c>
      <c r="G779" s="193">
        <v>7.9000000000000001E-4</v>
      </c>
      <c r="H779" s="192" t="s">
        <v>258</v>
      </c>
      <c r="I779" s="192" t="s">
        <v>259</v>
      </c>
    </row>
    <row r="780" spans="1:9" x14ac:dyDescent="0.25">
      <c r="A780" s="156" t="s">
        <v>250</v>
      </c>
      <c r="B780" s="192" t="s">
        <v>377</v>
      </c>
      <c r="C780" s="192" t="s">
        <v>252</v>
      </c>
      <c r="D780" s="192" t="s">
        <v>293</v>
      </c>
      <c r="E780" s="192" t="s">
        <v>332</v>
      </c>
      <c r="F780" s="192" t="s">
        <v>256</v>
      </c>
      <c r="G780" s="193">
        <v>1.1999999999999999E-6</v>
      </c>
      <c r="H780" s="192" t="s">
        <v>258</v>
      </c>
      <c r="I780" s="192" t="s">
        <v>259</v>
      </c>
    </row>
    <row r="781" spans="1:9" x14ac:dyDescent="0.25">
      <c r="A781" s="156" t="s">
        <v>250</v>
      </c>
      <c r="B781" s="192" t="s">
        <v>377</v>
      </c>
      <c r="C781" s="192" t="s">
        <v>252</v>
      </c>
      <c r="D781" s="192" t="s">
        <v>253</v>
      </c>
      <c r="E781" s="192" t="s">
        <v>332</v>
      </c>
      <c r="F781" s="192" t="s">
        <v>256</v>
      </c>
      <c r="G781" s="193">
        <v>3.0139999999999999E-7</v>
      </c>
      <c r="H781" s="192" t="s">
        <v>258</v>
      </c>
      <c r="I781" s="192" t="s">
        <v>259</v>
      </c>
    </row>
    <row r="782" spans="1:9" x14ac:dyDescent="0.25">
      <c r="A782" s="156" t="s">
        <v>250</v>
      </c>
      <c r="B782" s="192" t="s">
        <v>377</v>
      </c>
      <c r="C782" s="192" t="s">
        <v>252</v>
      </c>
      <c r="D782" s="192" t="s">
        <v>428</v>
      </c>
      <c r="E782" s="192" t="s">
        <v>332</v>
      </c>
      <c r="F782" s="192" t="s">
        <v>256</v>
      </c>
      <c r="G782" s="193">
        <v>1.1999999999999999E-6</v>
      </c>
      <c r="H782" s="192" t="s">
        <v>258</v>
      </c>
      <c r="I782" s="192" t="s">
        <v>259</v>
      </c>
    </row>
    <row r="783" spans="1:9" x14ac:dyDescent="0.25">
      <c r="A783" s="156" t="s">
        <v>250</v>
      </c>
      <c r="B783" s="192" t="s">
        <v>377</v>
      </c>
      <c r="C783" s="192" t="s">
        <v>252</v>
      </c>
      <c r="D783" s="192" t="s">
        <v>293</v>
      </c>
      <c r="E783" s="192" t="s">
        <v>286</v>
      </c>
      <c r="F783" s="192" t="s">
        <v>256</v>
      </c>
      <c r="G783" s="193">
        <v>3.4999999999999997E-5</v>
      </c>
      <c r="H783" s="192" t="s">
        <v>258</v>
      </c>
      <c r="I783" s="192" t="s">
        <v>259</v>
      </c>
    </row>
    <row r="784" spans="1:9" x14ac:dyDescent="0.25">
      <c r="A784" s="156" t="s">
        <v>250</v>
      </c>
      <c r="B784" s="192" t="s">
        <v>377</v>
      </c>
      <c r="C784" s="192" t="s">
        <v>252</v>
      </c>
      <c r="D784" s="192" t="s">
        <v>253</v>
      </c>
      <c r="E784" s="192" t="s">
        <v>286</v>
      </c>
      <c r="F784" s="192" t="s">
        <v>256</v>
      </c>
      <c r="G784" s="193">
        <v>8.4800000000000001E-5</v>
      </c>
      <c r="H784" s="192" t="s">
        <v>258</v>
      </c>
      <c r="I784" s="192" t="s">
        <v>259</v>
      </c>
    </row>
    <row r="785" spans="1:9" x14ac:dyDescent="0.25">
      <c r="A785" s="156" t="s">
        <v>250</v>
      </c>
      <c r="B785" s="192" t="s">
        <v>377</v>
      </c>
      <c r="C785" s="192" t="s">
        <v>252</v>
      </c>
      <c r="D785" s="192" t="s">
        <v>428</v>
      </c>
      <c r="E785" s="192" t="s">
        <v>286</v>
      </c>
      <c r="F785" s="192" t="s">
        <v>256</v>
      </c>
      <c r="G785" s="193">
        <v>3.4999999999999997E-5</v>
      </c>
      <c r="H785" s="192" t="s">
        <v>258</v>
      </c>
      <c r="I785" s="192" t="s">
        <v>259</v>
      </c>
    </row>
    <row r="786" spans="1:9" x14ac:dyDescent="0.25">
      <c r="A786" s="156" t="s">
        <v>250</v>
      </c>
      <c r="B786" s="192" t="s">
        <v>377</v>
      </c>
      <c r="C786" s="192" t="s">
        <v>252</v>
      </c>
      <c r="D786" s="192" t="s">
        <v>429</v>
      </c>
      <c r="E786" s="192" t="s">
        <v>286</v>
      </c>
      <c r="F786" s="192" t="s">
        <v>256</v>
      </c>
      <c r="G786" s="193">
        <v>5.2500000000000002E-5</v>
      </c>
      <c r="H786" s="192" t="s">
        <v>258</v>
      </c>
      <c r="I786" s="192" t="s">
        <v>259</v>
      </c>
    </row>
    <row r="787" spans="1:9" x14ac:dyDescent="0.25">
      <c r="A787" s="156" t="s">
        <v>250</v>
      </c>
      <c r="B787" s="192" t="s">
        <v>377</v>
      </c>
      <c r="C787" s="192" t="s">
        <v>252</v>
      </c>
      <c r="D787" s="192" t="s">
        <v>293</v>
      </c>
      <c r="E787" s="192" t="s">
        <v>334</v>
      </c>
      <c r="F787" s="192" t="s">
        <v>256</v>
      </c>
      <c r="G787" s="192" t="s">
        <v>335</v>
      </c>
      <c r="H787" s="192" t="s">
        <v>258</v>
      </c>
      <c r="I787" s="192" t="s">
        <v>259</v>
      </c>
    </row>
    <row r="788" spans="1:9" x14ac:dyDescent="0.25">
      <c r="A788" s="156" t="s">
        <v>250</v>
      </c>
      <c r="B788" s="192" t="s">
        <v>377</v>
      </c>
      <c r="C788" s="192" t="s">
        <v>252</v>
      </c>
      <c r="D788" s="192" t="s">
        <v>428</v>
      </c>
      <c r="E788" s="192" t="s">
        <v>334</v>
      </c>
      <c r="F788" s="192" t="s">
        <v>256</v>
      </c>
      <c r="G788" s="192" t="s">
        <v>335</v>
      </c>
      <c r="H788" s="192" t="s">
        <v>258</v>
      </c>
      <c r="I788" s="192" t="s">
        <v>259</v>
      </c>
    </row>
    <row r="789" spans="1:9" x14ac:dyDescent="0.25">
      <c r="A789" s="156" t="s">
        <v>250</v>
      </c>
      <c r="B789" s="192" t="s">
        <v>377</v>
      </c>
      <c r="C789" s="192" t="s">
        <v>252</v>
      </c>
      <c r="D789" s="192" t="s">
        <v>293</v>
      </c>
      <c r="E789" s="192" t="s">
        <v>288</v>
      </c>
      <c r="F789" s="192" t="s">
        <v>256</v>
      </c>
      <c r="G789" s="193">
        <v>0.88</v>
      </c>
      <c r="H789" s="192" t="s">
        <v>258</v>
      </c>
      <c r="I789" s="192" t="s">
        <v>259</v>
      </c>
    </row>
    <row r="790" spans="1:9" x14ac:dyDescent="0.25">
      <c r="A790" s="156" t="s">
        <v>250</v>
      </c>
      <c r="B790" s="192" t="s">
        <v>377</v>
      </c>
      <c r="C790" s="192" t="s">
        <v>252</v>
      </c>
      <c r="D790" s="192" t="s">
        <v>293</v>
      </c>
      <c r="E790" s="192" t="s">
        <v>288</v>
      </c>
      <c r="F790" s="192" t="s">
        <v>324</v>
      </c>
      <c r="G790" s="193">
        <v>0.24</v>
      </c>
      <c r="H790" s="192" t="s">
        <v>258</v>
      </c>
      <c r="I790" s="192" t="s">
        <v>259</v>
      </c>
    </row>
    <row r="791" spans="1:9" x14ac:dyDescent="0.25">
      <c r="A791" s="156" t="s">
        <v>250</v>
      </c>
      <c r="B791" s="192" t="s">
        <v>377</v>
      </c>
      <c r="C791" s="192" t="s">
        <v>252</v>
      </c>
      <c r="D791" s="192" t="s">
        <v>253</v>
      </c>
      <c r="E791" s="192" t="s">
        <v>288</v>
      </c>
      <c r="F791" s="192" t="s">
        <v>256</v>
      </c>
      <c r="G791" s="193">
        <v>604</v>
      </c>
      <c r="H791" s="192" t="s">
        <v>258</v>
      </c>
      <c r="I791" s="192" t="s">
        <v>268</v>
      </c>
    </row>
    <row r="792" spans="1:9" x14ac:dyDescent="0.25">
      <c r="A792" s="156" t="s">
        <v>250</v>
      </c>
      <c r="B792" s="192" t="s">
        <v>377</v>
      </c>
      <c r="C792" s="192" t="s">
        <v>252</v>
      </c>
      <c r="D792" s="192" t="s">
        <v>428</v>
      </c>
      <c r="E792" s="192" t="s">
        <v>288</v>
      </c>
      <c r="F792" s="192" t="s">
        <v>256</v>
      </c>
      <c r="G792" s="193">
        <v>0.88</v>
      </c>
      <c r="H792" s="192" t="s">
        <v>258</v>
      </c>
      <c r="I792" s="192" t="s">
        <v>259</v>
      </c>
    </row>
    <row r="793" spans="1:9" x14ac:dyDescent="0.25">
      <c r="A793" s="156" t="s">
        <v>250</v>
      </c>
      <c r="B793" s="192" t="s">
        <v>377</v>
      </c>
      <c r="C793" s="192" t="s">
        <v>252</v>
      </c>
      <c r="D793" s="192" t="s">
        <v>428</v>
      </c>
      <c r="E793" s="192" t="s">
        <v>288</v>
      </c>
      <c r="F793" s="192" t="s">
        <v>324</v>
      </c>
      <c r="G793" s="193">
        <v>0.24</v>
      </c>
      <c r="H793" s="192" t="s">
        <v>258</v>
      </c>
      <c r="I793" s="192" t="s">
        <v>259</v>
      </c>
    </row>
    <row r="794" spans="1:9" x14ac:dyDescent="0.25">
      <c r="A794" s="156" t="s">
        <v>250</v>
      </c>
      <c r="B794" s="192" t="s">
        <v>377</v>
      </c>
      <c r="C794" s="192" t="s">
        <v>252</v>
      </c>
      <c r="D794" s="192" t="s">
        <v>429</v>
      </c>
      <c r="E794" s="192" t="s">
        <v>288</v>
      </c>
      <c r="F794" s="192" t="s">
        <v>256</v>
      </c>
      <c r="G794" s="193">
        <v>604</v>
      </c>
      <c r="H794" s="192" t="s">
        <v>258</v>
      </c>
      <c r="I794" s="192" t="s">
        <v>268</v>
      </c>
    </row>
    <row r="795" spans="1:9" x14ac:dyDescent="0.25">
      <c r="A795" s="156" t="s">
        <v>250</v>
      </c>
      <c r="B795" s="192" t="s">
        <v>377</v>
      </c>
      <c r="C795" s="192" t="s">
        <v>252</v>
      </c>
      <c r="D795" s="192" t="s">
        <v>253</v>
      </c>
      <c r="E795" s="192" t="s">
        <v>421</v>
      </c>
      <c r="F795" s="192" t="s">
        <v>256</v>
      </c>
      <c r="G795" s="193">
        <v>2.94E-5</v>
      </c>
      <c r="H795" s="192" t="s">
        <v>258</v>
      </c>
      <c r="I795" s="192" t="s">
        <v>259</v>
      </c>
    </row>
    <row r="796" spans="1:9" x14ac:dyDescent="0.25">
      <c r="A796" s="156" t="s">
        <v>250</v>
      </c>
      <c r="B796" s="192" t="s">
        <v>377</v>
      </c>
      <c r="C796" s="192" t="s">
        <v>252</v>
      </c>
      <c r="D796" s="192" t="s">
        <v>293</v>
      </c>
      <c r="E796" s="192" t="s">
        <v>338</v>
      </c>
      <c r="F796" s="192" t="s">
        <v>324</v>
      </c>
      <c r="G796" s="193">
        <v>7.1999999999999998E-3</v>
      </c>
      <c r="H796" s="192" t="s">
        <v>258</v>
      </c>
      <c r="I796" s="192" t="s">
        <v>259</v>
      </c>
    </row>
    <row r="797" spans="1:9" x14ac:dyDescent="0.25">
      <c r="A797" s="156" t="s">
        <v>250</v>
      </c>
      <c r="B797" s="192" t="s">
        <v>377</v>
      </c>
      <c r="C797" s="192" t="s">
        <v>252</v>
      </c>
      <c r="D797" s="192" t="s">
        <v>428</v>
      </c>
      <c r="E797" s="192" t="s">
        <v>338</v>
      </c>
      <c r="F797" s="192" t="s">
        <v>324</v>
      </c>
      <c r="G797" s="193">
        <v>7.1999999999999998E-3</v>
      </c>
      <c r="H797" s="192" t="s">
        <v>258</v>
      </c>
      <c r="I797" s="192" t="s">
        <v>259</v>
      </c>
    </row>
    <row r="798" spans="1:9" x14ac:dyDescent="0.25">
      <c r="A798" s="156" t="s">
        <v>250</v>
      </c>
      <c r="B798" s="192" t="s">
        <v>377</v>
      </c>
      <c r="C798" s="192" t="s">
        <v>252</v>
      </c>
      <c r="D798" s="192" t="s">
        <v>293</v>
      </c>
      <c r="E798" s="192" t="s">
        <v>290</v>
      </c>
      <c r="F798" s="192" t="s">
        <v>324</v>
      </c>
      <c r="G798" s="193">
        <v>4.3E-3</v>
      </c>
      <c r="H798" s="192" t="s">
        <v>258</v>
      </c>
      <c r="I798" s="192" t="s">
        <v>259</v>
      </c>
    </row>
    <row r="799" spans="1:9" x14ac:dyDescent="0.25">
      <c r="A799" s="156" t="s">
        <v>250</v>
      </c>
      <c r="B799" s="192" t="s">
        <v>377</v>
      </c>
      <c r="C799" s="192" t="s">
        <v>252</v>
      </c>
      <c r="D799" s="192" t="s">
        <v>253</v>
      </c>
      <c r="E799" s="192" t="s">
        <v>290</v>
      </c>
      <c r="F799" s="192" t="s">
        <v>256</v>
      </c>
      <c r="G799" s="193">
        <v>42.5</v>
      </c>
      <c r="H799" s="192" t="s">
        <v>258</v>
      </c>
      <c r="I799" s="192" t="s">
        <v>268</v>
      </c>
    </row>
    <row r="800" spans="1:9" x14ac:dyDescent="0.25">
      <c r="A800" s="156" t="s">
        <v>250</v>
      </c>
      <c r="B800" s="192" t="s">
        <v>377</v>
      </c>
      <c r="C800" s="192" t="s">
        <v>252</v>
      </c>
      <c r="D800" s="192" t="s">
        <v>428</v>
      </c>
      <c r="E800" s="192" t="s">
        <v>290</v>
      </c>
      <c r="F800" s="192" t="s">
        <v>324</v>
      </c>
      <c r="G800" s="193">
        <v>4.3E-3</v>
      </c>
      <c r="H800" s="192" t="s">
        <v>258</v>
      </c>
      <c r="I800" s="192" t="s">
        <v>259</v>
      </c>
    </row>
    <row r="801" spans="1:9" x14ac:dyDescent="0.25">
      <c r="A801" s="156" t="s">
        <v>250</v>
      </c>
      <c r="B801" s="192" t="s">
        <v>377</v>
      </c>
      <c r="C801" s="192" t="s">
        <v>252</v>
      </c>
      <c r="D801" s="192" t="s">
        <v>429</v>
      </c>
      <c r="E801" s="192" t="s">
        <v>290</v>
      </c>
      <c r="F801" s="192" t="s">
        <v>256</v>
      </c>
      <c r="G801" s="193">
        <v>42.5</v>
      </c>
      <c r="H801" s="192" t="s">
        <v>258</v>
      </c>
      <c r="I801" s="192" t="s">
        <v>268</v>
      </c>
    </row>
    <row r="802" spans="1:9" x14ac:dyDescent="0.25">
      <c r="A802" s="156" t="s">
        <v>250</v>
      </c>
      <c r="B802" s="192" t="s">
        <v>377</v>
      </c>
      <c r="C802" s="192" t="s">
        <v>252</v>
      </c>
      <c r="D802" s="192" t="s">
        <v>293</v>
      </c>
      <c r="E802" s="192" t="s">
        <v>340</v>
      </c>
      <c r="F802" s="192" t="s">
        <v>324</v>
      </c>
      <c r="G802" s="193">
        <v>1.2E-2</v>
      </c>
      <c r="H802" s="192" t="s">
        <v>258</v>
      </c>
      <c r="I802" s="192" t="s">
        <v>259</v>
      </c>
    </row>
    <row r="803" spans="1:9" x14ac:dyDescent="0.25">
      <c r="A803" s="156" t="s">
        <v>250</v>
      </c>
      <c r="B803" s="192" t="s">
        <v>377</v>
      </c>
      <c r="C803" s="192" t="s">
        <v>252</v>
      </c>
      <c r="D803" s="192" t="s">
        <v>428</v>
      </c>
      <c r="E803" s="192" t="s">
        <v>340</v>
      </c>
      <c r="F803" s="192" t="s">
        <v>324</v>
      </c>
      <c r="G803" s="193">
        <v>1.2E-2</v>
      </c>
      <c r="H803" s="192" t="s">
        <v>258</v>
      </c>
      <c r="I803" s="192" t="s">
        <v>259</v>
      </c>
    </row>
    <row r="804" spans="1:9" x14ac:dyDescent="0.25">
      <c r="A804" s="156" t="s">
        <v>250</v>
      </c>
      <c r="B804" s="192" t="s">
        <v>377</v>
      </c>
      <c r="C804" s="192" t="s">
        <v>252</v>
      </c>
      <c r="D804" s="192" t="s">
        <v>293</v>
      </c>
      <c r="E804" s="192" t="s">
        <v>342</v>
      </c>
      <c r="F804" s="192" t="s">
        <v>324</v>
      </c>
      <c r="G804" s="193">
        <v>4.13E-3</v>
      </c>
      <c r="H804" s="192" t="s">
        <v>258</v>
      </c>
      <c r="I804" s="192" t="s">
        <v>259</v>
      </c>
    </row>
    <row r="805" spans="1:9" x14ac:dyDescent="0.25">
      <c r="A805" s="156" t="s">
        <v>250</v>
      </c>
      <c r="B805" s="192" t="s">
        <v>377</v>
      </c>
      <c r="C805" s="192" t="s">
        <v>252</v>
      </c>
      <c r="D805" s="192" t="s">
        <v>253</v>
      </c>
      <c r="E805" s="192" t="s">
        <v>342</v>
      </c>
      <c r="F805" s="192" t="s">
        <v>256</v>
      </c>
      <c r="G805" s="193">
        <v>42.5</v>
      </c>
      <c r="H805" s="192" t="s">
        <v>258</v>
      </c>
      <c r="I805" s="192" t="s">
        <v>268</v>
      </c>
    </row>
    <row r="806" spans="1:9" x14ac:dyDescent="0.25">
      <c r="A806" s="156" t="s">
        <v>250</v>
      </c>
      <c r="B806" s="192" t="s">
        <v>377</v>
      </c>
      <c r="C806" s="192" t="s">
        <v>252</v>
      </c>
      <c r="D806" s="192" t="s">
        <v>428</v>
      </c>
      <c r="E806" s="192" t="s">
        <v>342</v>
      </c>
      <c r="F806" s="192" t="s">
        <v>324</v>
      </c>
      <c r="G806" s="193">
        <v>4.13E-3</v>
      </c>
      <c r="H806" s="192" t="s">
        <v>258</v>
      </c>
      <c r="I806" s="192" t="s">
        <v>259</v>
      </c>
    </row>
    <row r="807" spans="1:9" x14ac:dyDescent="0.25">
      <c r="A807" s="156" t="s">
        <v>250</v>
      </c>
      <c r="B807" s="192" t="s">
        <v>377</v>
      </c>
      <c r="C807" s="192" t="s">
        <v>252</v>
      </c>
      <c r="D807" s="192" t="s">
        <v>429</v>
      </c>
      <c r="E807" s="192" t="s">
        <v>342</v>
      </c>
      <c r="F807" s="192" t="s">
        <v>256</v>
      </c>
      <c r="G807" s="193">
        <v>42.5</v>
      </c>
      <c r="H807" s="192" t="s">
        <v>258</v>
      </c>
      <c r="I807" s="192" t="s">
        <v>268</v>
      </c>
    </row>
    <row r="808" spans="1:9" x14ac:dyDescent="0.25">
      <c r="A808" s="156" t="s">
        <v>250</v>
      </c>
      <c r="B808" s="192" t="s">
        <v>377</v>
      </c>
      <c r="C808" s="192" t="s">
        <v>252</v>
      </c>
      <c r="D808" s="192" t="s">
        <v>293</v>
      </c>
      <c r="E808" s="192" t="s">
        <v>346</v>
      </c>
      <c r="F808" s="192" t="s">
        <v>324</v>
      </c>
      <c r="G808" s="193">
        <v>1.133E-2</v>
      </c>
      <c r="H808" s="192" t="s">
        <v>258</v>
      </c>
      <c r="I808" s="192" t="s">
        <v>259</v>
      </c>
    </row>
    <row r="809" spans="1:9" x14ac:dyDescent="0.25">
      <c r="A809" s="156" t="s">
        <v>250</v>
      </c>
      <c r="B809" s="192" t="s">
        <v>377</v>
      </c>
      <c r="C809" s="192" t="s">
        <v>252</v>
      </c>
      <c r="D809" s="192" t="s">
        <v>428</v>
      </c>
      <c r="E809" s="192" t="s">
        <v>346</v>
      </c>
      <c r="F809" s="192" t="s">
        <v>324</v>
      </c>
      <c r="G809" s="193">
        <v>1.133E-2</v>
      </c>
      <c r="H809" s="192" t="s">
        <v>258</v>
      </c>
      <c r="I809" s="192" t="s">
        <v>259</v>
      </c>
    </row>
    <row r="810" spans="1:9" x14ac:dyDescent="0.25">
      <c r="A810" s="156" t="s">
        <v>250</v>
      </c>
      <c r="B810" s="192" t="s">
        <v>377</v>
      </c>
      <c r="C810" s="192" t="s">
        <v>252</v>
      </c>
      <c r="D810" s="192" t="s">
        <v>293</v>
      </c>
      <c r="E810" s="192" t="s">
        <v>350</v>
      </c>
      <c r="F810" s="192" t="s">
        <v>324</v>
      </c>
      <c r="G810" s="193">
        <v>3.8700000000000002E-3</v>
      </c>
      <c r="H810" s="192" t="s">
        <v>258</v>
      </c>
      <c r="I810" s="192" t="s">
        <v>259</v>
      </c>
    </row>
    <row r="811" spans="1:9" x14ac:dyDescent="0.25">
      <c r="A811" s="156" t="s">
        <v>250</v>
      </c>
      <c r="B811" s="192" t="s">
        <v>377</v>
      </c>
      <c r="C811" s="192" t="s">
        <v>252</v>
      </c>
      <c r="D811" s="192" t="s">
        <v>253</v>
      </c>
      <c r="E811" s="192" t="s">
        <v>350</v>
      </c>
      <c r="F811" s="192" t="s">
        <v>256</v>
      </c>
      <c r="G811" s="193">
        <v>42.5</v>
      </c>
      <c r="H811" s="192" t="s">
        <v>258</v>
      </c>
      <c r="I811" s="192" t="s">
        <v>268</v>
      </c>
    </row>
    <row r="812" spans="1:9" x14ac:dyDescent="0.25">
      <c r="A812" s="156" t="s">
        <v>250</v>
      </c>
      <c r="B812" s="192" t="s">
        <v>377</v>
      </c>
      <c r="C812" s="192" t="s">
        <v>252</v>
      </c>
      <c r="D812" s="192" t="s">
        <v>428</v>
      </c>
      <c r="E812" s="192" t="s">
        <v>350</v>
      </c>
      <c r="F812" s="192" t="s">
        <v>324</v>
      </c>
      <c r="G812" s="193">
        <v>3.8700000000000002E-3</v>
      </c>
      <c r="H812" s="192" t="s">
        <v>258</v>
      </c>
      <c r="I812" s="192" t="s">
        <v>259</v>
      </c>
    </row>
    <row r="813" spans="1:9" x14ac:dyDescent="0.25">
      <c r="A813" s="156" t="s">
        <v>250</v>
      </c>
      <c r="B813" s="192" t="s">
        <v>377</v>
      </c>
      <c r="C813" s="192" t="s">
        <v>252</v>
      </c>
      <c r="D813" s="192" t="s">
        <v>429</v>
      </c>
      <c r="E813" s="192" t="s">
        <v>350</v>
      </c>
      <c r="F813" s="192" t="s">
        <v>256</v>
      </c>
      <c r="G813" s="193">
        <v>42.5</v>
      </c>
      <c r="H813" s="192" t="s">
        <v>258</v>
      </c>
      <c r="I813" s="192" t="s">
        <v>268</v>
      </c>
    </row>
    <row r="814" spans="1:9" x14ac:dyDescent="0.25">
      <c r="A814" s="156" t="s">
        <v>250</v>
      </c>
      <c r="B814" s="192" t="s">
        <v>377</v>
      </c>
      <c r="C814" s="192" t="s">
        <v>252</v>
      </c>
      <c r="D814" s="192" t="s">
        <v>293</v>
      </c>
      <c r="E814" s="192" t="s">
        <v>353</v>
      </c>
      <c r="F814" s="192" t="s">
        <v>324</v>
      </c>
      <c r="G814" s="193">
        <v>1.107E-2</v>
      </c>
      <c r="H814" s="192" t="s">
        <v>258</v>
      </c>
      <c r="I814" s="192" t="s">
        <v>259</v>
      </c>
    </row>
    <row r="815" spans="1:9" x14ac:dyDescent="0.25">
      <c r="A815" s="156" t="s">
        <v>250</v>
      </c>
      <c r="B815" s="192" t="s">
        <v>377</v>
      </c>
      <c r="C815" s="192" t="s">
        <v>252</v>
      </c>
      <c r="D815" s="192" t="s">
        <v>428</v>
      </c>
      <c r="E815" s="192" t="s">
        <v>353</v>
      </c>
      <c r="F815" s="192" t="s">
        <v>324</v>
      </c>
      <c r="G815" s="193">
        <v>1.107E-2</v>
      </c>
      <c r="H815" s="192" t="s">
        <v>258</v>
      </c>
      <c r="I815" s="192" t="s">
        <v>259</v>
      </c>
    </row>
    <row r="816" spans="1:9" x14ac:dyDescent="0.25">
      <c r="A816" s="156" t="s">
        <v>250</v>
      </c>
      <c r="B816" s="192" t="s">
        <v>377</v>
      </c>
      <c r="C816" s="192" t="s">
        <v>252</v>
      </c>
      <c r="D816" s="192" t="s">
        <v>293</v>
      </c>
      <c r="E816" s="192" t="s">
        <v>355</v>
      </c>
      <c r="F816" s="192" t="s">
        <v>256</v>
      </c>
      <c r="G816" s="193">
        <v>4.0000000000000003E-5</v>
      </c>
      <c r="H816" s="192" t="s">
        <v>258</v>
      </c>
      <c r="I816" s="192" t="s">
        <v>259</v>
      </c>
    </row>
    <row r="817" spans="1:9" x14ac:dyDescent="0.25">
      <c r="A817" s="156" t="s">
        <v>250</v>
      </c>
      <c r="B817" s="192" t="s">
        <v>377</v>
      </c>
      <c r="C817" s="192" t="s">
        <v>252</v>
      </c>
      <c r="D817" s="192" t="s">
        <v>253</v>
      </c>
      <c r="E817" s="192" t="s">
        <v>355</v>
      </c>
      <c r="F817" s="192" t="s">
        <v>256</v>
      </c>
      <c r="G817" s="193">
        <v>1.6799999999999999E-4</v>
      </c>
      <c r="H817" s="192" t="s">
        <v>258</v>
      </c>
      <c r="I817" s="192" t="s">
        <v>259</v>
      </c>
    </row>
    <row r="818" spans="1:9" x14ac:dyDescent="0.25">
      <c r="A818" s="156" t="s">
        <v>250</v>
      </c>
      <c r="B818" s="192" t="s">
        <v>377</v>
      </c>
      <c r="C818" s="192" t="s">
        <v>252</v>
      </c>
      <c r="D818" s="192" t="s">
        <v>428</v>
      </c>
      <c r="E818" s="192" t="s">
        <v>355</v>
      </c>
      <c r="F818" s="192" t="s">
        <v>256</v>
      </c>
      <c r="G818" s="193">
        <v>4.0000000000000003E-5</v>
      </c>
      <c r="H818" s="192" t="s">
        <v>258</v>
      </c>
      <c r="I818" s="192" t="s">
        <v>259</v>
      </c>
    </row>
    <row r="819" spans="1:9" x14ac:dyDescent="0.25">
      <c r="A819" s="156" t="s">
        <v>250</v>
      </c>
      <c r="B819" s="192" t="s">
        <v>377</v>
      </c>
      <c r="C819" s="192" t="s">
        <v>252</v>
      </c>
      <c r="D819" s="192" t="s">
        <v>253</v>
      </c>
      <c r="E819" s="192" t="s">
        <v>424</v>
      </c>
      <c r="F819" s="192" t="s">
        <v>256</v>
      </c>
      <c r="G819" s="193">
        <v>2.5799999999999998E-3</v>
      </c>
      <c r="H819" s="192" t="s">
        <v>258</v>
      </c>
      <c r="I819" s="192" t="s">
        <v>259</v>
      </c>
    </row>
    <row r="820" spans="1:9" x14ac:dyDescent="0.25">
      <c r="A820" s="156" t="s">
        <v>250</v>
      </c>
      <c r="B820" s="192" t="s">
        <v>377</v>
      </c>
      <c r="C820" s="192" t="s">
        <v>252</v>
      </c>
      <c r="D820" s="192" t="s">
        <v>253</v>
      </c>
      <c r="E820" s="192" t="s">
        <v>426</v>
      </c>
      <c r="F820" s="192" t="s">
        <v>256</v>
      </c>
      <c r="G820" s="193">
        <v>4.78E-6</v>
      </c>
      <c r="H820" s="192" t="s">
        <v>258</v>
      </c>
      <c r="I820" s="192" t="s">
        <v>259</v>
      </c>
    </row>
    <row r="821" spans="1:9" x14ac:dyDescent="0.25">
      <c r="A821" s="156" t="s">
        <v>250</v>
      </c>
      <c r="B821" s="192" t="s">
        <v>377</v>
      </c>
      <c r="C821" s="192" t="s">
        <v>252</v>
      </c>
      <c r="D821" s="192" t="s">
        <v>293</v>
      </c>
      <c r="E821" s="192" t="s">
        <v>357</v>
      </c>
      <c r="F821" s="192" t="s">
        <v>256</v>
      </c>
      <c r="G821" s="192" t="s">
        <v>358</v>
      </c>
      <c r="H821" s="192" t="s">
        <v>258</v>
      </c>
      <c r="I821" s="192" t="s">
        <v>259</v>
      </c>
    </row>
    <row r="822" spans="1:9" x14ac:dyDescent="0.25">
      <c r="A822" s="156" t="s">
        <v>250</v>
      </c>
      <c r="B822" s="192" t="s">
        <v>377</v>
      </c>
      <c r="C822" s="192" t="s">
        <v>252</v>
      </c>
      <c r="D822" s="192" t="s">
        <v>428</v>
      </c>
      <c r="E822" s="192" t="s">
        <v>357</v>
      </c>
      <c r="F822" s="192" t="s">
        <v>256</v>
      </c>
      <c r="G822" s="192" t="s">
        <v>358</v>
      </c>
      <c r="H822" s="192" t="s">
        <v>258</v>
      </c>
      <c r="I822" s="192" t="s">
        <v>259</v>
      </c>
    </row>
    <row r="823" spans="1:9" x14ac:dyDescent="0.25">
      <c r="A823" s="156" t="s">
        <v>250</v>
      </c>
      <c r="B823" s="192" t="s">
        <v>377</v>
      </c>
      <c r="C823" s="192" t="s">
        <v>252</v>
      </c>
      <c r="D823" s="192" t="s">
        <v>293</v>
      </c>
      <c r="E823" s="192" t="s">
        <v>360</v>
      </c>
      <c r="F823" s="192" t="s">
        <v>256</v>
      </c>
      <c r="G823" s="192" t="s">
        <v>58</v>
      </c>
      <c r="H823" s="192" t="s">
        <v>258</v>
      </c>
      <c r="I823" s="192" t="s">
        <v>259</v>
      </c>
    </row>
    <row r="824" spans="1:9" x14ac:dyDescent="0.25">
      <c r="A824" s="156" t="s">
        <v>250</v>
      </c>
      <c r="B824" s="192" t="s">
        <v>377</v>
      </c>
      <c r="C824" s="192" t="s">
        <v>252</v>
      </c>
      <c r="D824" s="192" t="s">
        <v>428</v>
      </c>
      <c r="E824" s="192" t="s">
        <v>360</v>
      </c>
      <c r="F824" s="192" t="s">
        <v>256</v>
      </c>
      <c r="G824" s="192" t="s">
        <v>58</v>
      </c>
      <c r="H824" s="192" t="s">
        <v>258</v>
      </c>
      <c r="I824" s="192" t="s">
        <v>259</v>
      </c>
    </row>
    <row r="825" spans="1:9" x14ac:dyDescent="0.25">
      <c r="A825" s="156" t="s">
        <v>250</v>
      </c>
      <c r="B825" s="192" t="s">
        <v>377</v>
      </c>
      <c r="C825" s="192" t="s">
        <v>252</v>
      </c>
      <c r="D825" s="192" t="s">
        <v>253</v>
      </c>
      <c r="E825" s="192" t="s">
        <v>369</v>
      </c>
      <c r="F825" s="192" t="s">
        <v>256</v>
      </c>
      <c r="G825" s="193">
        <v>39.700000000000003</v>
      </c>
      <c r="H825" s="192" t="s">
        <v>258</v>
      </c>
      <c r="I825" s="192" t="s">
        <v>268</v>
      </c>
    </row>
    <row r="826" spans="1:9" x14ac:dyDescent="0.25">
      <c r="A826" s="156" t="s">
        <v>250</v>
      </c>
      <c r="B826" s="192" t="s">
        <v>377</v>
      </c>
      <c r="C826" s="192" t="s">
        <v>252</v>
      </c>
      <c r="D826" s="192" t="s">
        <v>429</v>
      </c>
      <c r="E826" s="192" t="s">
        <v>369</v>
      </c>
      <c r="F826" s="192" t="s">
        <v>256</v>
      </c>
      <c r="G826" s="193">
        <v>39.700000000000003</v>
      </c>
      <c r="H826" s="192" t="s">
        <v>258</v>
      </c>
      <c r="I826" s="192" t="s">
        <v>268</v>
      </c>
    </row>
    <row r="827" spans="1:9" x14ac:dyDescent="0.25">
      <c r="A827" s="156" t="s">
        <v>250</v>
      </c>
      <c r="B827" s="192" t="s">
        <v>377</v>
      </c>
      <c r="C827" s="192" t="s">
        <v>252</v>
      </c>
      <c r="D827" s="192" t="s">
        <v>253</v>
      </c>
      <c r="E827" s="192" t="s">
        <v>371</v>
      </c>
      <c r="F827" s="192" t="s">
        <v>256</v>
      </c>
      <c r="G827" s="193">
        <v>4.0900000000000002E-4</v>
      </c>
      <c r="H827" s="192" t="s">
        <v>258</v>
      </c>
      <c r="I827" s="192" t="s">
        <v>259</v>
      </c>
    </row>
    <row r="828" spans="1:9" x14ac:dyDescent="0.25">
      <c r="A828" s="156" t="s">
        <v>250</v>
      </c>
      <c r="B828" s="192" t="s">
        <v>377</v>
      </c>
      <c r="C828" s="192" t="s">
        <v>252</v>
      </c>
      <c r="D828" s="192" t="s">
        <v>429</v>
      </c>
      <c r="E828" s="192" t="s">
        <v>371</v>
      </c>
      <c r="F828" s="192" t="s">
        <v>256</v>
      </c>
      <c r="G828" s="193">
        <v>2.63E-4</v>
      </c>
      <c r="H828" s="192" t="s">
        <v>258</v>
      </c>
      <c r="I828" s="192" t="s">
        <v>259</v>
      </c>
    </row>
    <row r="829" spans="1:9" x14ac:dyDescent="0.25">
      <c r="A829" s="156" t="s">
        <v>250</v>
      </c>
      <c r="B829" s="192" t="s">
        <v>377</v>
      </c>
      <c r="C829" s="192" t="s">
        <v>252</v>
      </c>
      <c r="D829" s="192" t="s">
        <v>293</v>
      </c>
      <c r="E829" s="192" t="s">
        <v>363</v>
      </c>
      <c r="F829" s="192" t="s">
        <v>256</v>
      </c>
      <c r="G829" s="193">
        <v>4.0000000000000001E-3</v>
      </c>
      <c r="H829" s="192" t="s">
        <v>258</v>
      </c>
      <c r="I829" s="192" t="s">
        <v>259</v>
      </c>
    </row>
    <row r="830" spans="1:9" x14ac:dyDescent="0.25">
      <c r="A830" s="156" t="s">
        <v>250</v>
      </c>
      <c r="B830" s="192" t="s">
        <v>377</v>
      </c>
      <c r="C830" s="192" t="s">
        <v>252</v>
      </c>
      <c r="D830" s="192" t="s">
        <v>253</v>
      </c>
      <c r="E830" s="192" t="s">
        <v>363</v>
      </c>
      <c r="F830" s="192" t="s">
        <v>256</v>
      </c>
      <c r="G830" s="193">
        <v>49.3</v>
      </c>
      <c r="H830" s="192" t="s">
        <v>258</v>
      </c>
      <c r="I830" s="192" t="s">
        <v>268</v>
      </c>
    </row>
    <row r="831" spans="1:9" x14ac:dyDescent="0.25">
      <c r="A831" s="156" t="s">
        <v>250</v>
      </c>
      <c r="B831" s="192" t="s">
        <v>377</v>
      </c>
      <c r="C831" s="192" t="s">
        <v>252</v>
      </c>
      <c r="D831" s="192" t="s">
        <v>428</v>
      </c>
      <c r="E831" s="192" t="s">
        <v>363</v>
      </c>
      <c r="F831" s="192" t="s">
        <v>256</v>
      </c>
      <c r="G831" s="193">
        <v>4.0000000000000001E-3</v>
      </c>
      <c r="H831" s="192" t="s">
        <v>258</v>
      </c>
      <c r="I831" s="192" t="s">
        <v>259</v>
      </c>
    </row>
    <row r="832" spans="1:9" x14ac:dyDescent="0.25">
      <c r="A832" s="156" t="s">
        <v>250</v>
      </c>
      <c r="B832" s="192" t="s">
        <v>377</v>
      </c>
      <c r="C832" s="192" t="s">
        <v>252</v>
      </c>
      <c r="D832" s="192" t="s">
        <v>429</v>
      </c>
      <c r="E832" s="192" t="s">
        <v>363</v>
      </c>
      <c r="F832" s="192" t="s">
        <v>256</v>
      </c>
      <c r="G832" s="193">
        <v>49.3</v>
      </c>
      <c r="H832" s="192" t="s">
        <v>258</v>
      </c>
      <c r="I832" s="192" t="s">
        <v>268</v>
      </c>
    </row>
    <row r="833" spans="1:9" x14ac:dyDescent="0.25">
      <c r="A833" s="156" t="s">
        <v>250</v>
      </c>
      <c r="B833" s="192" t="s">
        <v>377</v>
      </c>
      <c r="C833" s="192" t="s">
        <v>252</v>
      </c>
      <c r="D833" s="192" t="s">
        <v>293</v>
      </c>
      <c r="E833" s="192" t="s">
        <v>365</v>
      </c>
      <c r="F833" s="192" t="s">
        <v>256</v>
      </c>
      <c r="G833" s="193">
        <v>4.0999999999999999E-4</v>
      </c>
      <c r="H833" s="192" t="s">
        <v>258</v>
      </c>
      <c r="I833" s="192" t="s">
        <v>259</v>
      </c>
    </row>
    <row r="834" spans="1:9" x14ac:dyDescent="0.25">
      <c r="A834" s="156" t="s">
        <v>250</v>
      </c>
      <c r="B834" s="192" t="s">
        <v>377</v>
      </c>
      <c r="C834" s="192" t="s">
        <v>252</v>
      </c>
      <c r="D834" s="192" t="s">
        <v>428</v>
      </c>
      <c r="E834" s="192" t="s">
        <v>365</v>
      </c>
      <c r="F834" s="192" t="s">
        <v>256</v>
      </c>
      <c r="G834" s="193">
        <v>4.0999999999999999E-4</v>
      </c>
      <c r="H834" s="192" t="s">
        <v>258</v>
      </c>
      <c r="I834" s="192" t="s">
        <v>259</v>
      </c>
    </row>
    <row r="835" spans="1:9" s="405" customFormat="1" x14ac:dyDescent="0.25">
      <c r="A835" s="405" t="s">
        <v>1134</v>
      </c>
      <c r="B835" s="478" t="s">
        <v>377</v>
      </c>
      <c r="C835" s="478" t="s">
        <v>1135</v>
      </c>
      <c r="D835" s="478" t="s">
        <v>1136</v>
      </c>
      <c r="E835" s="478" t="s">
        <v>296</v>
      </c>
      <c r="F835" s="478" t="s">
        <v>300</v>
      </c>
      <c r="G835" s="479">
        <v>1.4</v>
      </c>
      <c r="H835" s="478" t="s">
        <v>258</v>
      </c>
      <c r="I835" s="478" t="s">
        <v>268</v>
      </c>
    </row>
    <row r="836" spans="1:9" s="405" customFormat="1" x14ac:dyDescent="0.25">
      <c r="A836" s="405" t="s">
        <v>1134</v>
      </c>
      <c r="B836" s="478" t="s">
        <v>377</v>
      </c>
      <c r="C836" s="478" t="s">
        <v>1135</v>
      </c>
      <c r="D836" s="478" t="s">
        <v>1136</v>
      </c>
      <c r="E836" s="478" t="s">
        <v>296</v>
      </c>
      <c r="F836" s="478" t="s">
        <v>297</v>
      </c>
      <c r="G836" s="479">
        <v>2.9</v>
      </c>
      <c r="H836" s="478" t="s">
        <v>258</v>
      </c>
      <c r="I836" s="478" t="s">
        <v>268</v>
      </c>
    </row>
    <row r="837" spans="1:9" s="405" customFormat="1" x14ac:dyDescent="0.25">
      <c r="A837" s="405" t="s">
        <v>1134</v>
      </c>
      <c r="B837" s="478" t="s">
        <v>377</v>
      </c>
      <c r="C837" s="478" t="s">
        <v>1135</v>
      </c>
      <c r="D837" s="478" t="s">
        <v>1136</v>
      </c>
      <c r="E837" s="478" t="s">
        <v>296</v>
      </c>
      <c r="F837" s="478" t="s">
        <v>256</v>
      </c>
      <c r="G837" s="479">
        <v>0.8</v>
      </c>
      <c r="H837" s="478" t="s">
        <v>258</v>
      </c>
      <c r="I837" s="478" t="s">
        <v>268</v>
      </c>
    </row>
    <row r="838" spans="1:9" s="405" customFormat="1" x14ac:dyDescent="0.25">
      <c r="A838" s="405" t="s">
        <v>1134</v>
      </c>
      <c r="B838" s="478" t="s">
        <v>377</v>
      </c>
      <c r="C838" s="478" t="s">
        <v>1135</v>
      </c>
      <c r="D838" s="478" t="s">
        <v>1136</v>
      </c>
      <c r="E838" s="478" t="s">
        <v>267</v>
      </c>
      <c r="F838" s="478" t="s">
        <v>256</v>
      </c>
      <c r="G838" s="479">
        <v>5</v>
      </c>
      <c r="H838" s="478" t="s">
        <v>258</v>
      </c>
      <c r="I838" s="478" t="s">
        <v>268</v>
      </c>
    </row>
    <row r="839" spans="1:9" s="405" customFormat="1" x14ac:dyDescent="0.25">
      <c r="A839" s="405" t="s">
        <v>1134</v>
      </c>
      <c r="B839" s="478" t="s">
        <v>377</v>
      </c>
      <c r="C839" s="478" t="s">
        <v>1135</v>
      </c>
      <c r="D839" s="478" t="s">
        <v>1136</v>
      </c>
      <c r="E839" s="478" t="s">
        <v>913</v>
      </c>
      <c r="F839" s="478" t="s">
        <v>256</v>
      </c>
      <c r="G839" s="479">
        <v>5.1999999999999998E-2</v>
      </c>
      <c r="H839" s="478" t="s">
        <v>258</v>
      </c>
      <c r="I839" s="478" t="s">
        <v>268</v>
      </c>
    </row>
    <row r="840" spans="1:9" s="405" customFormat="1" x14ac:dyDescent="0.25">
      <c r="A840" s="405" t="s">
        <v>1134</v>
      </c>
      <c r="B840" s="478" t="s">
        <v>377</v>
      </c>
      <c r="C840" s="478" t="s">
        <v>1135</v>
      </c>
      <c r="D840" s="478" t="s">
        <v>1136</v>
      </c>
      <c r="E840" s="478" t="s">
        <v>288</v>
      </c>
      <c r="F840" s="478" t="s">
        <v>256</v>
      </c>
      <c r="G840" s="479">
        <v>20</v>
      </c>
      <c r="H840" s="478" t="s">
        <v>258</v>
      </c>
      <c r="I840" s="478" t="s">
        <v>268</v>
      </c>
    </row>
    <row r="841" spans="1:9" s="405" customFormat="1" x14ac:dyDescent="0.25">
      <c r="A841" s="405" t="s">
        <v>1134</v>
      </c>
      <c r="B841" s="478" t="s">
        <v>377</v>
      </c>
      <c r="C841" s="478" t="s">
        <v>1135</v>
      </c>
      <c r="D841" s="478" t="s">
        <v>1136</v>
      </c>
      <c r="E841" s="478" t="s">
        <v>338</v>
      </c>
      <c r="F841" s="478" t="s">
        <v>256</v>
      </c>
      <c r="G841" s="479">
        <v>1.3</v>
      </c>
      <c r="H841" s="478" t="s">
        <v>258</v>
      </c>
      <c r="I841" s="478" t="s">
        <v>268</v>
      </c>
    </row>
    <row r="842" spans="1:9" s="405" customFormat="1" x14ac:dyDescent="0.25">
      <c r="A842" s="405" t="s">
        <v>1134</v>
      </c>
      <c r="B842" s="478" t="s">
        <v>377</v>
      </c>
      <c r="C842" s="478" t="s">
        <v>1135</v>
      </c>
      <c r="D842" s="478" t="s">
        <v>1136</v>
      </c>
      <c r="E842" s="478" t="s">
        <v>290</v>
      </c>
      <c r="F842" s="478" t="s">
        <v>256</v>
      </c>
      <c r="G842" s="479">
        <v>2</v>
      </c>
      <c r="H842" s="478" t="s">
        <v>258</v>
      </c>
      <c r="I842" s="478" t="s">
        <v>268</v>
      </c>
    </row>
    <row r="843" spans="1:9" s="405" customFormat="1" x14ac:dyDescent="0.25">
      <c r="A843" s="405" t="s">
        <v>1134</v>
      </c>
      <c r="B843" s="478" t="s">
        <v>377</v>
      </c>
      <c r="C843" s="478" t="s">
        <v>1135</v>
      </c>
      <c r="D843" s="478" t="s">
        <v>1136</v>
      </c>
      <c r="E843" s="478" t="s">
        <v>342</v>
      </c>
      <c r="F843" s="478" t="s">
        <v>256</v>
      </c>
      <c r="G843" s="479">
        <v>1</v>
      </c>
      <c r="H843" s="478" t="s">
        <v>258</v>
      </c>
      <c r="I843" s="478" t="s">
        <v>268</v>
      </c>
    </row>
    <row r="844" spans="1:9" s="405" customFormat="1" x14ac:dyDescent="0.25">
      <c r="A844" s="405" t="s">
        <v>1134</v>
      </c>
      <c r="B844" s="478" t="s">
        <v>377</v>
      </c>
      <c r="C844" s="478" t="s">
        <v>1135</v>
      </c>
      <c r="D844" s="478" t="s">
        <v>1136</v>
      </c>
      <c r="E844" s="478" t="s">
        <v>346</v>
      </c>
      <c r="F844" s="478" t="s">
        <v>256</v>
      </c>
      <c r="G844" s="479">
        <v>2.2999999999999998</v>
      </c>
      <c r="H844" s="478" t="s">
        <v>258</v>
      </c>
      <c r="I844" s="478" t="s">
        <v>268</v>
      </c>
    </row>
    <row r="845" spans="1:9" s="405" customFormat="1" x14ac:dyDescent="0.25">
      <c r="A845" s="405" t="s">
        <v>1134</v>
      </c>
      <c r="B845" s="478" t="s">
        <v>377</v>
      </c>
      <c r="C845" s="478" t="s">
        <v>1135</v>
      </c>
      <c r="D845" s="478" t="s">
        <v>1136</v>
      </c>
      <c r="E845" s="478" t="s">
        <v>350</v>
      </c>
      <c r="F845" s="478" t="s">
        <v>256</v>
      </c>
      <c r="G845" s="479">
        <v>0.25</v>
      </c>
      <c r="H845" s="478" t="s">
        <v>258</v>
      </c>
      <c r="I845" s="478" t="s">
        <v>268</v>
      </c>
    </row>
    <row r="846" spans="1:9" s="405" customFormat="1" x14ac:dyDescent="0.25">
      <c r="A846" s="405" t="s">
        <v>1134</v>
      </c>
      <c r="B846" s="478" t="s">
        <v>377</v>
      </c>
      <c r="C846" s="478" t="s">
        <v>1135</v>
      </c>
      <c r="D846" s="478" t="s">
        <v>1136</v>
      </c>
      <c r="E846" s="478" t="s">
        <v>353</v>
      </c>
      <c r="F846" s="478" t="s">
        <v>256</v>
      </c>
      <c r="G846" s="479">
        <v>1.55</v>
      </c>
      <c r="H846" s="478" t="s">
        <v>258</v>
      </c>
      <c r="I846" s="478" t="s">
        <v>268</v>
      </c>
    </row>
    <row r="847" spans="1:9" s="405" customFormat="1" x14ac:dyDescent="0.25">
      <c r="A847" s="405" t="s">
        <v>1134</v>
      </c>
      <c r="B847" s="478" t="s">
        <v>377</v>
      </c>
      <c r="C847" s="478" t="s">
        <v>1135</v>
      </c>
      <c r="D847" s="478" t="s">
        <v>1136</v>
      </c>
      <c r="E847" s="478" t="s">
        <v>360</v>
      </c>
      <c r="F847" s="478" t="s">
        <v>256</v>
      </c>
      <c r="G847" s="478" t="s">
        <v>58</v>
      </c>
      <c r="H847" s="478" t="s">
        <v>258</v>
      </c>
      <c r="I847" s="478" t="s">
        <v>268</v>
      </c>
    </row>
    <row r="848" spans="1:9" s="405" customFormat="1" x14ac:dyDescent="0.25">
      <c r="A848" s="405" t="s">
        <v>1134</v>
      </c>
      <c r="B848" s="478" t="s">
        <v>377</v>
      </c>
      <c r="C848" s="478" t="s">
        <v>1135</v>
      </c>
      <c r="D848" s="478" t="s">
        <v>1136</v>
      </c>
      <c r="E848" s="478" t="s">
        <v>1146</v>
      </c>
      <c r="F848" s="478" t="s">
        <v>256</v>
      </c>
      <c r="G848" s="478" t="s">
        <v>58</v>
      </c>
      <c r="H848" s="478" t="s">
        <v>258</v>
      </c>
      <c r="I848" s="478" t="s">
        <v>268</v>
      </c>
    </row>
    <row r="849" spans="1:9" s="405" customFormat="1" x14ac:dyDescent="0.25">
      <c r="A849" s="405" t="s">
        <v>1134</v>
      </c>
      <c r="B849" s="478" t="s">
        <v>377</v>
      </c>
      <c r="C849" s="478" t="s">
        <v>1135</v>
      </c>
      <c r="D849" s="478" t="s">
        <v>1136</v>
      </c>
      <c r="E849" s="478" t="s">
        <v>1148</v>
      </c>
      <c r="F849" s="478" t="s">
        <v>256</v>
      </c>
      <c r="G849" s="479">
        <v>0.2</v>
      </c>
      <c r="H849" s="478" t="s">
        <v>258</v>
      </c>
      <c r="I849" s="478" t="s">
        <v>268</v>
      </c>
    </row>
    <row r="850" spans="1:9" s="405" customFormat="1" x14ac:dyDescent="0.25">
      <c r="A850" s="405" t="s">
        <v>1134</v>
      </c>
      <c r="B850" s="478" t="s">
        <v>377</v>
      </c>
      <c r="C850" s="478" t="s">
        <v>1135</v>
      </c>
      <c r="D850" s="478" t="s">
        <v>1136</v>
      </c>
      <c r="E850" s="478" t="s">
        <v>363</v>
      </c>
      <c r="F850" s="478" t="s">
        <v>256</v>
      </c>
      <c r="G850" s="479">
        <v>0.252</v>
      </c>
      <c r="H850" s="478" t="s">
        <v>258</v>
      </c>
      <c r="I850" s="478" t="s">
        <v>268</v>
      </c>
    </row>
    <row r="851" spans="1:9" s="405" customFormat="1" x14ac:dyDescent="0.25">
      <c r="A851" s="405" t="s">
        <v>1134</v>
      </c>
      <c r="B851" s="478" t="s">
        <v>377</v>
      </c>
      <c r="C851" s="478" t="s">
        <v>1135</v>
      </c>
      <c r="D851" s="478" t="s">
        <v>1136</v>
      </c>
      <c r="E851" s="478" t="s">
        <v>340</v>
      </c>
      <c r="F851" s="478" t="s">
        <v>256</v>
      </c>
      <c r="G851" s="479">
        <v>2</v>
      </c>
      <c r="H851" s="478" t="s">
        <v>258</v>
      </c>
      <c r="I851" s="478" t="s">
        <v>268</v>
      </c>
    </row>
    <row r="852" spans="1:9" s="405" customFormat="1" x14ac:dyDescent="0.25">
      <c r="A852" s="405" t="s">
        <v>1134</v>
      </c>
      <c r="B852" s="478" t="s">
        <v>377</v>
      </c>
      <c r="C852" s="478" t="s">
        <v>1135</v>
      </c>
      <c r="D852" s="478" t="s">
        <v>1136</v>
      </c>
      <c r="E852" s="478" t="s">
        <v>346</v>
      </c>
      <c r="F852" s="478" t="s">
        <v>256</v>
      </c>
      <c r="G852" s="479">
        <v>1</v>
      </c>
      <c r="H852" s="478" t="s">
        <v>258</v>
      </c>
      <c r="I852" s="478" t="s">
        <v>268</v>
      </c>
    </row>
    <row r="853" spans="1:9" s="405" customFormat="1" x14ac:dyDescent="0.25">
      <c r="A853" s="405" t="s">
        <v>1134</v>
      </c>
      <c r="B853" s="478" t="s">
        <v>377</v>
      </c>
      <c r="C853" s="478" t="s">
        <v>1135</v>
      </c>
      <c r="D853" s="478" t="s">
        <v>1136</v>
      </c>
      <c r="E853" s="478" t="s">
        <v>353</v>
      </c>
      <c r="F853" s="478" t="s">
        <v>256</v>
      </c>
      <c r="G853" s="479">
        <v>0.25</v>
      </c>
      <c r="H853" s="478" t="s">
        <v>258</v>
      </c>
      <c r="I853" s="478" t="s">
        <v>268</v>
      </c>
    </row>
    <row r="854" spans="1:9" s="405" customFormat="1" x14ac:dyDescent="0.25">
      <c r="A854" s="405" t="s">
        <v>1134</v>
      </c>
      <c r="B854" s="478" t="s">
        <v>377</v>
      </c>
      <c r="C854" s="478" t="s">
        <v>1135</v>
      </c>
      <c r="D854" s="478" t="s">
        <v>1136</v>
      </c>
      <c r="E854" s="478" t="s">
        <v>328</v>
      </c>
      <c r="F854" s="478" t="s">
        <v>256</v>
      </c>
      <c r="G854" s="479">
        <v>1.25E-3</v>
      </c>
      <c r="H854" s="478" t="s">
        <v>258</v>
      </c>
      <c r="I854" s="478" t="s">
        <v>268</v>
      </c>
    </row>
    <row r="855" spans="1:9" s="405" customFormat="1" x14ac:dyDescent="0.25">
      <c r="A855" s="405" t="s">
        <v>1134</v>
      </c>
      <c r="B855" s="478" t="s">
        <v>377</v>
      </c>
      <c r="C855" s="478" t="s">
        <v>1135</v>
      </c>
      <c r="D855" s="478" t="s">
        <v>1136</v>
      </c>
      <c r="E855" s="478" t="s">
        <v>342</v>
      </c>
      <c r="F855" s="478" t="s">
        <v>256</v>
      </c>
      <c r="G855" s="479">
        <v>1</v>
      </c>
      <c r="H855" s="478" t="s">
        <v>258</v>
      </c>
      <c r="I855" s="478" t="s">
        <v>268</v>
      </c>
    </row>
    <row r="856" spans="1:9" s="405" customFormat="1" x14ac:dyDescent="0.25">
      <c r="A856" s="405" t="s">
        <v>1134</v>
      </c>
      <c r="B856" s="478" t="s">
        <v>377</v>
      </c>
      <c r="C856" s="478" t="s">
        <v>1135</v>
      </c>
      <c r="D856" s="478" t="s">
        <v>1136</v>
      </c>
      <c r="E856" s="478" t="s">
        <v>369</v>
      </c>
      <c r="F856" s="478" t="s">
        <v>256</v>
      </c>
      <c r="G856" s="478" t="s">
        <v>58</v>
      </c>
      <c r="H856" s="478" t="s">
        <v>258</v>
      </c>
      <c r="I856" s="478" t="s">
        <v>268</v>
      </c>
    </row>
    <row r="857" spans="1:9" s="405" customFormat="1" x14ac:dyDescent="0.25">
      <c r="A857" s="405" t="s">
        <v>1134</v>
      </c>
      <c r="B857" s="478" t="s">
        <v>377</v>
      </c>
      <c r="C857" s="478" t="s">
        <v>1135</v>
      </c>
      <c r="D857" s="478" t="s">
        <v>1136</v>
      </c>
      <c r="E857" s="478" t="s">
        <v>365</v>
      </c>
      <c r="F857" s="478" t="s">
        <v>256</v>
      </c>
      <c r="G857" s="479">
        <v>0.2</v>
      </c>
      <c r="H857" s="478" t="s">
        <v>258</v>
      </c>
      <c r="I857" s="478" t="s">
        <v>268</v>
      </c>
    </row>
    <row r="858" spans="1:9" s="405" customFormat="1" x14ac:dyDescent="0.25">
      <c r="A858" s="405" t="s">
        <v>1134</v>
      </c>
      <c r="B858" s="478" t="s">
        <v>377</v>
      </c>
      <c r="C858" s="478" t="s">
        <v>1135</v>
      </c>
      <c r="D858" s="478" t="s">
        <v>1153</v>
      </c>
      <c r="E858" s="478" t="s">
        <v>296</v>
      </c>
      <c r="F858" s="478" t="s">
        <v>300</v>
      </c>
      <c r="G858" s="479">
        <v>1.4</v>
      </c>
      <c r="H858" s="478" t="s">
        <v>258</v>
      </c>
      <c r="I858" s="478" t="s">
        <v>268</v>
      </c>
    </row>
    <row r="859" spans="1:9" s="405" customFormat="1" x14ac:dyDescent="0.25">
      <c r="A859" s="405" t="s">
        <v>1134</v>
      </c>
      <c r="B859" s="478" t="s">
        <v>377</v>
      </c>
      <c r="C859" s="478" t="s">
        <v>1135</v>
      </c>
      <c r="D859" s="478" t="s">
        <v>1153</v>
      </c>
      <c r="E859" s="478" t="s">
        <v>296</v>
      </c>
      <c r="F859" s="478" t="s">
        <v>297</v>
      </c>
      <c r="G859" s="479">
        <v>2.9</v>
      </c>
      <c r="H859" s="478" t="s">
        <v>258</v>
      </c>
      <c r="I859" s="478" t="s">
        <v>268</v>
      </c>
    </row>
    <row r="860" spans="1:9" s="405" customFormat="1" x14ac:dyDescent="0.25">
      <c r="A860" s="405" t="s">
        <v>1134</v>
      </c>
      <c r="B860" s="478" t="s">
        <v>377</v>
      </c>
      <c r="C860" s="478" t="s">
        <v>1135</v>
      </c>
      <c r="D860" s="478" t="s">
        <v>1153</v>
      </c>
      <c r="E860" s="478" t="s">
        <v>296</v>
      </c>
      <c r="F860" s="478" t="s">
        <v>256</v>
      </c>
      <c r="G860" s="479">
        <v>0.8</v>
      </c>
      <c r="H860" s="478" t="s">
        <v>258</v>
      </c>
      <c r="I860" s="478" t="s">
        <v>268</v>
      </c>
    </row>
    <row r="861" spans="1:9" s="405" customFormat="1" x14ac:dyDescent="0.25">
      <c r="A861" s="405" t="s">
        <v>1134</v>
      </c>
      <c r="B861" s="478" t="s">
        <v>377</v>
      </c>
      <c r="C861" s="478" t="s">
        <v>1135</v>
      </c>
      <c r="D861" s="478" t="s">
        <v>1153</v>
      </c>
      <c r="E861" s="478" t="s">
        <v>267</v>
      </c>
      <c r="F861" s="478" t="s">
        <v>256</v>
      </c>
      <c r="G861" s="479">
        <v>5</v>
      </c>
      <c r="H861" s="478" t="s">
        <v>258</v>
      </c>
      <c r="I861" s="478" t="s">
        <v>268</v>
      </c>
    </row>
    <row r="862" spans="1:9" s="405" customFormat="1" x14ac:dyDescent="0.25">
      <c r="A862" s="405" t="s">
        <v>1134</v>
      </c>
      <c r="B862" s="478" t="s">
        <v>377</v>
      </c>
      <c r="C862" s="478" t="s">
        <v>1135</v>
      </c>
      <c r="D862" s="478" t="s">
        <v>1153</v>
      </c>
      <c r="E862" s="478" t="s">
        <v>913</v>
      </c>
      <c r="F862" s="478" t="s">
        <v>256</v>
      </c>
      <c r="G862" s="479">
        <v>5.1999999999999998E-2</v>
      </c>
      <c r="H862" s="478" t="s">
        <v>258</v>
      </c>
      <c r="I862" s="478" t="s">
        <v>268</v>
      </c>
    </row>
    <row r="863" spans="1:9" s="405" customFormat="1" x14ac:dyDescent="0.25">
      <c r="A863" s="405" t="s">
        <v>1134</v>
      </c>
      <c r="B863" s="478" t="s">
        <v>377</v>
      </c>
      <c r="C863" s="478" t="s">
        <v>1135</v>
      </c>
      <c r="D863" s="478" t="s">
        <v>1153</v>
      </c>
      <c r="E863" s="478" t="s">
        <v>288</v>
      </c>
      <c r="F863" s="478" t="s">
        <v>256</v>
      </c>
      <c r="G863" s="479">
        <v>20</v>
      </c>
      <c r="H863" s="478" t="s">
        <v>258</v>
      </c>
      <c r="I863" s="478" t="s">
        <v>268</v>
      </c>
    </row>
    <row r="864" spans="1:9" s="405" customFormat="1" x14ac:dyDescent="0.25">
      <c r="A864" s="405" t="s">
        <v>1134</v>
      </c>
      <c r="B864" s="478" t="s">
        <v>377</v>
      </c>
      <c r="C864" s="478" t="s">
        <v>1135</v>
      </c>
      <c r="D864" s="478" t="s">
        <v>1153</v>
      </c>
      <c r="E864" s="478" t="s">
        <v>338</v>
      </c>
      <c r="F864" s="478" t="s">
        <v>256</v>
      </c>
      <c r="G864" s="479">
        <v>1.3</v>
      </c>
      <c r="H864" s="478" t="s">
        <v>258</v>
      </c>
      <c r="I864" s="478" t="s">
        <v>268</v>
      </c>
    </row>
    <row r="865" spans="1:9" s="405" customFormat="1" x14ac:dyDescent="0.25">
      <c r="A865" s="405" t="s">
        <v>1134</v>
      </c>
      <c r="B865" s="478" t="s">
        <v>377</v>
      </c>
      <c r="C865" s="478" t="s">
        <v>1135</v>
      </c>
      <c r="D865" s="478" t="s">
        <v>1153</v>
      </c>
      <c r="E865" s="478" t="s">
        <v>290</v>
      </c>
      <c r="F865" s="478" t="s">
        <v>256</v>
      </c>
      <c r="G865" s="479">
        <v>2</v>
      </c>
      <c r="H865" s="478" t="s">
        <v>258</v>
      </c>
      <c r="I865" s="478" t="s">
        <v>268</v>
      </c>
    </row>
    <row r="866" spans="1:9" s="405" customFormat="1" x14ac:dyDescent="0.25">
      <c r="A866" s="405" t="s">
        <v>1134</v>
      </c>
      <c r="B866" s="478" t="s">
        <v>377</v>
      </c>
      <c r="C866" s="478" t="s">
        <v>1135</v>
      </c>
      <c r="D866" s="478" t="s">
        <v>1153</v>
      </c>
      <c r="E866" s="478" t="s">
        <v>342</v>
      </c>
      <c r="F866" s="478" t="s">
        <v>256</v>
      </c>
      <c r="G866" s="479">
        <v>1</v>
      </c>
      <c r="H866" s="478" t="s">
        <v>258</v>
      </c>
      <c r="I866" s="478" t="s">
        <v>268</v>
      </c>
    </row>
    <row r="867" spans="1:9" s="405" customFormat="1" x14ac:dyDescent="0.25">
      <c r="A867" s="405" t="s">
        <v>1134</v>
      </c>
      <c r="B867" s="478" t="s">
        <v>377</v>
      </c>
      <c r="C867" s="478" t="s">
        <v>1135</v>
      </c>
      <c r="D867" s="478" t="s">
        <v>1153</v>
      </c>
      <c r="E867" s="478" t="s">
        <v>346</v>
      </c>
      <c r="F867" s="478" t="s">
        <v>256</v>
      </c>
      <c r="G867" s="479">
        <v>2.2999999999999998</v>
      </c>
      <c r="H867" s="478" t="s">
        <v>258</v>
      </c>
      <c r="I867" s="478" t="s">
        <v>268</v>
      </c>
    </row>
    <row r="868" spans="1:9" s="405" customFormat="1" x14ac:dyDescent="0.25">
      <c r="A868" s="405" t="s">
        <v>1134</v>
      </c>
      <c r="B868" s="478" t="s">
        <v>377</v>
      </c>
      <c r="C868" s="478" t="s">
        <v>1135</v>
      </c>
      <c r="D868" s="478" t="s">
        <v>1153</v>
      </c>
      <c r="E868" s="478" t="s">
        <v>350</v>
      </c>
      <c r="F868" s="478" t="s">
        <v>256</v>
      </c>
      <c r="G868" s="479">
        <v>0.25</v>
      </c>
      <c r="H868" s="478" t="s">
        <v>258</v>
      </c>
      <c r="I868" s="478" t="s">
        <v>268</v>
      </c>
    </row>
    <row r="869" spans="1:9" s="405" customFormat="1" x14ac:dyDescent="0.25">
      <c r="A869" s="405" t="s">
        <v>1134</v>
      </c>
      <c r="B869" s="478" t="s">
        <v>377</v>
      </c>
      <c r="C869" s="478" t="s">
        <v>1135</v>
      </c>
      <c r="D869" s="478" t="s">
        <v>1153</v>
      </c>
      <c r="E869" s="478" t="s">
        <v>353</v>
      </c>
      <c r="F869" s="478" t="s">
        <v>256</v>
      </c>
      <c r="G869" s="479">
        <v>1.55</v>
      </c>
      <c r="H869" s="478" t="s">
        <v>258</v>
      </c>
      <c r="I869" s="478" t="s">
        <v>268</v>
      </c>
    </row>
    <row r="870" spans="1:9" s="405" customFormat="1" x14ac:dyDescent="0.25">
      <c r="A870" s="405" t="s">
        <v>1134</v>
      </c>
      <c r="B870" s="478" t="s">
        <v>377</v>
      </c>
      <c r="C870" s="478" t="s">
        <v>1135</v>
      </c>
      <c r="D870" s="478" t="s">
        <v>1153</v>
      </c>
      <c r="E870" s="478" t="s">
        <v>360</v>
      </c>
      <c r="F870" s="478" t="s">
        <v>256</v>
      </c>
      <c r="G870" s="478" t="s">
        <v>58</v>
      </c>
      <c r="H870" s="478" t="s">
        <v>258</v>
      </c>
      <c r="I870" s="478" t="s">
        <v>268</v>
      </c>
    </row>
    <row r="871" spans="1:9" s="405" customFormat="1" x14ac:dyDescent="0.25">
      <c r="A871" s="405" t="s">
        <v>1134</v>
      </c>
      <c r="B871" s="478" t="s">
        <v>377</v>
      </c>
      <c r="C871" s="478" t="s">
        <v>1135</v>
      </c>
      <c r="D871" s="478" t="s">
        <v>1153</v>
      </c>
      <c r="E871" s="478" t="s">
        <v>1146</v>
      </c>
      <c r="F871" s="478" t="s">
        <v>256</v>
      </c>
      <c r="G871" s="478" t="s">
        <v>58</v>
      </c>
      <c r="H871" s="478" t="s">
        <v>258</v>
      </c>
      <c r="I871" s="478" t="s">
        <v>268</v>
      </c>
    </row>
    <row r="872" spans="1:9" s="405" customFormat="1" x14ac:dyDescent="0.25">
      <c r="A872" s="405" t="s">
        <v>1134</v>
      </c>
      <c r="B872" s="478" t="s">
        <v>377</v>
      </c>
      <c r="C872" s="478" t="s">
        <v>1135</v>
      </c>
      <c r="D872" s="478" t="s">
        <v>1153</v>
      </c>
      <c r="E872" s="478" t="s">
        <v>1148</v>
      </c>
      <c r="F872" s="478" t="s">
        <v>256</v>
      </c>
      <c r="G872" s="479">
        <v>0.2</v>
      </c>
      <c r="H872" s="478" t="s">
        <v>258</v>
      </c>
      <c r="I872" s="478" t="s">
        <v>268</v>
      </c>
    </row>
    <row r="873" spans="1:9" s="405" customFormat="1" x14ac:dyDescent="0.25">
      <c r="A873" s="405" t="s">
        <v>1134</v>
      </c>
      <c r="B873" s="478" t="s">
        <v>377</v>
      </c>
      <c r="C873" s="478" t="s">
        <v>1135</v>
      </c>
      <c r="D873" s="478" t="s">
        <v>1153</v>
      </c>
      <c r="E873" s="478" t="s">
        <v>363</v>
      </c>
      <c r="F873" s="478" t="s">
        <v>256</v>
      </c>
      <c r="G873" s="479">
        <v>0.252</v>
      </c>
      <c r="H873" s="478" t="s">
        <v>258</v>
      </c>
      <c r="I873" s="478" t="s">
        <v>268</v>
      </c>
    </row>
    <row r="874" spans="1:9" s="405" customFormat="1" x14ac:dyDescent="0.25">
      <c r="A874" s="405" t="s">
        <v>1134</v>
      </c>
      <c r="B874" s="478" t="s">
        <v>377</v>
      </c>
      <c r="C874" s="478" t="s">
        <v>1135</v>
      </c>
      <c r="D874" s="478" t="s">
        <v>1153</v>
      </c>
      <c r="E874" s="478" t="s">
        <v>340</v>
      </c>
      <c r="F874" s="478" t="s">
        <v>256</v>
      </c>
      <c r="G874" s="479">
        <v>2</v>
      </c>
      <c r="H874" s="478" t="s">
        <v>258</v>
      </c>
      <c r="I874" s="478" t="s">
        <v>268</v>
      </c>
    </row>
    <row r="875" spans="1:9" s="405" customFormat="1" x14ac:dyDescent="0.25">
      <c r="A875" s="405" t="s">
        <v>1134</v>
      </c>
      <c r="B875" s="478" t="s">
        <v>377</v>
      </c>
      <c r="C875" s="478" t="s">
        <v>1135</v>
      </c>
      <c r="D875" s="478" t="s">
        <v>1153</v>
      </c>
      <c r="E875" s="478" t="s">
        <v>346</v>
      </c>
      <c r="F875" s="478" t="s">
        <v>256</v>
      </c>
      <c r="G875" s="479">
        <v>1</v>
      </c>
      <c r="H875" s="478" t="s">
        <v>258</v>
      </c>
      <c r="I875" s="478" t="s">
        <v>268</v>
      </c>
    </row>
    <row r="876" spans="1:9" s="405" customFormat="1" x14ac:dyDescent="0.25">
      <c r="A876" s="405" t="s">
        <v>1134</v>
      </c>
      <c r="B876" s="478" t="s">
        <v>377</v>
      </c>
      <c r="C876" s="478" t="s">
        <v>1135</v>
      </c>
      <c r="D876" s="478" t="s">
        <v>1153</v>
      </c>
      <c r="E876" s="478" t="s">
        <v>353</v>
      </c>
      <c r="F876" s="478" t="s">
        <v>256</v>
      </c>
      <c r="G876" s="479">
        <v>0.25</v>
      </c>
      <c r="H876" s="478" t="s">
        <v>258</v>
      </c>
      <c r="I876" s="478" t="s">
        <v>268</v>
      </c>
    </row>
    <row r="877" spans="1:9" s="405" customFormat="1" x14ac:dyDescent="0.25">
      <c r="A877" s="405" t="s">
        <v>1134</v>
      </c>
      <c r="B877" s="478" t="s">
        <v>377</v>
      </c>
      <c r="C877" s="478" t="s">
        <v>1135</v>
      </c>
      <c r="D877" s="478" t="s">
        <v>1153</v>
      </c>
      <c r="E877" s="478" t="s">
        <v>328</v>
      </c>
      <c r="F877" s="478" t="s">
        <v>256</v>
      </c>
      <c r="G877" s="479">
        <v>1.25E-3</v>
      </c>
      <c r="H877" s="478" t="s">
        <v>258</v>
      </c>
      <c r="I877" s="478" t="s">
        <v>268</v>
      </c>
    </row>
    <row r="878" spans="1:9" s="405" customFormat="1" x14ac:dyDescent="0.25">
      <c r="A878" s="405" t="s">
        <v>1134</v>
      </c>
      <c r="B878" s="478" t="s">
        <v>377</v>
      </c>
      <c r="C878" s="478" t="s">
        <v>1135</v>
      </c>
      <c r="D878" s="478" t="s">
        <v>1153</v>
      </c>
      <c r="E878" s="478" t="s">
        <v>342</v>
      </c>
      <c r="F878" s="478" t="s">
        <v>256</v>
      </c>
      <c r="G878" s="479">
        <v>1</v>
      </c>
      <c r="H878" s="478" t="s">
        <v>258</v>
      </c>
      <c r="I878" s="478" t="s">
        <v>268</v>
      </c>
    </row>
    <row r="879" spans="1:9" s="405" customFormat="1" x14ac:dyDescent="0.25">
      <c r="A879" s="405" t="s">
        <v>1134</v>
      </c>
      <c r="B879" s="478" t="s">
        <v>377</v>
      </c>
      <c r="C879" s="478" t="s">
        <v>1135</v>
      </c>
      <c r="D879" s="478" t="s">
        <v>1153</v>
      </c>
      <c r="E879" s="478" t="s">
        <v>369</v>
      </c>
      <c r="F879" s="478" t="s">
        <v>256</v>
      </c>
      <c r="G879" s="478" t="s">
        <v>58</v>
      </c>
      <c r="H879" s="478" t="s">
        <v>258</v>
      </c>
      <c r="I879" s="478" t="s">
        <v>268</v>
      </c>
    </row>
    <row r="880" spans="1:9" s="405" customFormat="1" x14ac:dyDescent="0.25">
      <c r="A880" s="405" t="s">
        <v>1134</v>
      </c>
      <c r="B880" s="478" t="s">
        <v>377</v>
      </c>
      <c r="C880" s="478" t="s">
        <v>1135</v>
      </c>
      <c r="D880" s="478" t="s">
        <v>1153</v>
      </c>
      <c r="E880" s="478" t="s">
        <v>365</v>
      </c>
      <c r="F880" s="478" t="s">
        <v>256</v>
      </c>
      <c r="G880" s="479">
        <v>0.2</v>
      </c>
      <c r="H880" s="478" t="s">
        <v>258</v>
      </c>
      <c r="I880" s="478" t="s">
        <v>268</v>
      </c>
    </row>
    <row r="881" spans="1:9" s="405" customFormat="1" x14ac:dyDescent="0.25">
      <c r="A881" s="405" t="s">
        <v>1134</v>
      </c>
      <c r="B881" s="480" t="s">
        <v>433</v>
      </c>
      <c r="C881" s="480" t="s">
        <v>1135</v>
      </c>
      <c r="D881" s="480" t="s">
        <v>1136</v>
      </c>
      <c r="E881" s="480" t="s">
        <v>296</v>
      </c>
      <c r="F881" s="480" t="s">
        <v>300</v>
      </c>
      <c r="G881" s="411">
        <v>1.4</v>
      </c>
      <c r="H881" s="480" t="s">
        <v>258</v>
      </c>
      <c r="I881" s="480" t="s">
        <v>268</v>
      </c>
    </row>
    <row r="882" spans="1:9" s="405" customFormat="1" x14ac:dyDescent="0.25">
      <c r="A882" s="405" t="s">
        <v>1134</v>
      </c>
      <c r="B882" s="480" t="s">
        <v>433</v>
      </c>
      <c r="C882" s="480" t="s">
        <v>1135</v>
      </c>
      <c r="D882" s="480" t="s">
        <v>1136</v>
      </c>
      <c r="E882" s="480" t="s">
        <v>296</v>
      </c>
      <c r="F882" s="480" t="s">
        <v>297</v>
      </c>
      <c r="G882" s="411">
        <v>2.9</v>
      </c>
      <c r="H882" s="480" t="s">
        <v>258</v>
      </c>
      <c r="I882" s="480" t="s">
        <v>268</v>
      </c>
    </row>
    <row r="883" spans="1:9" s="405" customFormat="1" x14ac:dyDescent="0.25">
      <c r="A883" s="405" t="s">
        <v>1134</v>
      </c>
      <c r="B883" s="480" t="s">
        <v>433</v>
      </c>
      <c r="C883" s="480" t="s">
        <v>1135</v>
      </c>
      <c r="D883" s="480" t="s">
        <v>1136</v>
      </c>
      <c r="E883" s="480" t="s">
        <v>296</v>
      </c>
      <c r="F883" s="480" t="s">
        <v>256</v>
      </c>
      <c r="G883" s="411">
        <v>0.8</v>
      </c>
      <c r="H883" s="480" t="s">
        <v>258</v>
      </c>
      <c r="I883" s="480" t="s">
        <v>268</v>
      </c>
    </row>
    <row r="884" spans="1:9" s="405" customFormat="1" x14ac:dyDescent="0.25">
      <c r="A884" s="405" t="s">
        <v>1134</v>
      </c>
      <c r="B884" s="480" t="s">
        <v>433</v>
      </c>
      <c r="C884" s="480" t="s">
        <v>1135</v>
      </c>
      <c r="D884" s="480" t="s">
        <v>1136</v>
      </c>
      <c r="E884" s="480" t="s">
        <v>267</v>
      </c>
      <c r="F884" s="480" t="s">
        <v>256</v>
      </c>
      <c r="G884" s="411">
        <v>5</v>
      </c>
      <c r="H884" s="480" t="s">
        <v>258</v>
      </c>
      <c r="I884" s="480" t="s">
        <v>268</v>
      </c>
    </row>
    <row r="885" spans="1:9" s="405" customFormat="1" x14ac:dyDescent="0.25">
      <c r="A885" s="405" t="s">
        <v>1134</v>
      </c>
      <c r="B885" s="480" t="s">
        <v>433</v>
      </c>
      <c r="C885" s="480" t="s">
        <v>1135</v>
      </c>
      <c r="D885" s="480" t="s">
        <v>1136</v>
      </c>
      <c r="E885" s="480" t="s">
        <v>913</v>
      </c>
      <c r="F885" s="480" t="s">
        <v>256</v>
      </c>
      <c r="G885" s="411">
        <v>0.216</v>
      </c>
      <c r="H885" s="480" t="s">
        <v>258</v>
      </c>
      <c r="I885" s="480" t="s">
        <v>268</v>
      </c>
    </row>
    <row r="886" spans="1:9" s="405" customFormat="1" x14ac:dyDescent="0.25">
      <c r="A886" s="405" t="s">
        <v>1134</v>
      </c>
      <c r="B886" s="480" t="s">
        <v>433</v>
      </c>
      <c r="C886" s="480" t="s">
        <v>1135</v>
      </c>
      <c r="D886" s="480" t="s">
        <v>1136</v>
      </c>
      <c r="E886" s="480" t="s">
        <v>288</v>
      </c>
      <c r="F886" s="480" t="s">
        <v>256</v>
      </c>
      <c r="G886" s="411">
        <v>20</v>
      </c>
      <c r="H886" s="480" t="s">
        <v>258</v>
      </c>
      <c r="I886" s="480" t="s">
        <v>268</v>
      </c>
    </row>
    <row r="887" spans="1:9" s="405" customFormat="1" x14ac:dyDescent="0.25">
      <c r="A887" s="405" t="s">
        <v>1134</v>
      </c>
      <c r="B887" s="480" t="s">
        <v>433</v>
      </c>
      <c r="C887" s="480" t="s">
        <v>1135</v>
      </c>
      <c r="D887" s="480" t="s">
        <v>1136</v>
      </c>
      <c r="E887" s="480" t="s">
        <v>338</v>
      </c>
      <c r="F887" s="480" t="s">
        <v>256</v>
      </c>
      <c r="G887" s="411">
        <v>1.3</v>
      </c>
      <c r="H887" s="480" t="s">
        <v>258</v>
      </c>
      <c r="I887" s="480" t="s">
        <v>268</v>
      </c>
    </row>
    <row r="888" spans="1:9" s="405" customFormat="1" x14ac:dyDescent="0.25">
      <c r="A888" s="405" t="s">
        <v>1134</v>
      </c>
      <c r="B888" s="480" t="s">
        <v>433</v>
      </c>
      <c r="C888" s="480" t="s">
        <v>1135</v>
      </c>
      <c r="D888" s="480" t="s">
        <v>1136</v>
      </c>
      <c r="E888" s="480" t="s">
        <v>290</v>
      </c>
      <c r="F888" s="480" t="s">
        <v>256</v>
      </c>
      <c r="G888" s="411">
        <v>2</v>
      </c>
      <c r="H888" s="480" t="s">
        <v>258</v>
      </c>
      <c r="I888" s="480" t="s">
        <v>268</v>
      </c>
    </row>
    <row r="889" spans="1:9" s="405" customFormat="1" x14ac:dyDescent="0.25">
      <c r="A889" s="405" t="s">
        <v>1134</v>
      </c>
      <c r="B889" s="480" t="s">
        <v>433</v>
      </c>
      <c r="C889" s="480" t="s">
        <v>1135</v>
      </c>
      <c r="D889" s="480" t="s">
        <v>1136</v>
      </c>
      <c r="E889" s="480" t="s">
        <v>342</v>
      </c>
      <c r="F889" s="480" t="s">
        <v>256</v>
      </c>
      <c r="G889" s="411">
        <v>1.08</v>
      </c>
      <c r="H889" s="480" t="s">
        <v>258</v>
      </c>
      <c r="I889" s="480" t="s">
        <v>268</v>
      </c>
    </row>
    <row r="890" spans="1:9" s="405" customFormat="1" x14ac:dyDescent="0.25">
      <c r="A890" s="405" t="s">
        <v>1134</v>
      </c>
      <c r="B890" s="480" t="s">
        <v>433</v>
      </c>
      <c r="C890" s="480" t="s">
        <v>1135</v>
      </c>
      <c r="D890" s="480" t="s">
        <v>1136</v>
      </c>
      <c r="E890" s="480" t="s">
        <v>346</v>
      </c>
      <c r="F890" s="480" t="s">
        <v>256</v>
      </c>
      <c r="G890" s="411">
        <v>2.38</v>
      </c>
      <c r="H890" s="480" t="s">
        <v>258</v>
      </c>
      <c r="I890" s="480" t="s">
        <v>268</v>
      </c>
    </row>
    <row r="891" spans="1:9" s="405" customFormat="1" x14ac:dyDescent="0.25">
      <c r="A891" s="405" t="s">
        <v>1134</v>
      </c>
      <c r="B891" s="480" t="s">
        <v>433</v>
      </c>
      <c r="C891" s="480" t="s">
        <v>1135</v>
      </c>
      <c r="D891" s="480" t="s">
        <v>1136</v>
      </c>
      <c r="E891" s="480" t="s">
        <v>350</v>
      </c>
      <c r="F891" s="480" t="s">
        <v>256</v>
      </c>
      <c r="G891" s="411">
        <v>0.83</v>
      </c>
      <c r="H891" s="480" t="s">
        <v>258</v>
      </c>
      <c r="I891" s="480" t="s">
        <v>268</v>
      </c>
    </row>
    <row r="892" spans="1:9" s="405" customFormat="1" x14ac:dyDescent="0.25">
      <c r="A892" s="405" t="s">
        <v>1134</v>
      </c>
      <c r="B892" s="480" t="s">
        <v>433</v>
      </c>
      <c r="C892" s="480" t="s">
        <v>1135</v>
      </c>
      <c r="D892" s="480" t="s">
        <v>1136</v>
      </c>
      <c r="E892" s="480" t="s">
        <v>353</v>
      </c>
      <c r="F892" s="480" t="s">
        <v>256</v>
      </c>
      <c r="G892" s="411">
        <v>2.13</v>
      </c>
      <c r="H892" s="480" t="s">
        <v>258</v>
      </c>
      <c r="I892" s="480" t="s">
        <v>268</v>
      </c>
    </row>
    <row r="893" spans="1:9" s="405" customFormat="1" x14ac:dyDescent="0.25">
      <c r="A893" s="405" t="s">
        <v>1134</v>
      </c>
      <c r="B893" s="480" t="s">
        <v>433</v>
      </c>
      <c r="C893" s="480" t="s">
        <v>1135</v>
      </c>
      <c r="D893" s="480" t="s">
        <v>1136</v>
      </c>
      <c r="E893" s="480" t="s">
        <v>360</v>
      </c>
      <c r="F893" s="480" t="s">
        <v>256</v>
      </c>
      <c r="G893" s="480" t="s">
        <v>58</v>
      </c>
      <c r="H893" s="480" t="s">
        <v>258</v>
      </c>
      <c r="I893" s="480" t="s">
        <v>268</v>
      </c>
    </row>
    <row r="894" spans="1:9" s="405" customFormat="1" x14ac:dyDescent="0.25">
      <c r="A894" s="405" t="s">
        <v>1134</v>
      </c>
      <c r="B894" s="480" t="s">
        <v>433</v>
      </c>
      <c r="C894" s="480" t="s">
        <v>1135</v>
      </c>
      <c r="D894" s="480" t="s">
        <v>1136</v>
      </c>
      <c r="E894" s="480" t="s">
        <v>1146</v>
      </c>
      <c r="F894" s="480" t="s">
        <v>256</v>
      </c>
      <c r="G894" s="480" t="s">
        <v>58</v>
      </c>
      <c r="H894" s="480" t="s">
        <v>258</v>
      </c>
      <c r="I894" s="480" t="s">
        <v>268</v>
      </c>
    </row>
    <row r="895" spans="1:9" s="405" customFormat="1" x14ac:dyDescent="0.25">
      <c r="A895" s="405" t="s">
        <v>1134</v>
      </c>
      <c r="B895" s="480" t="s">
        <v>433</v>
      </c>
      <c r="C895" s="480" t="s">
        <v>1135</v>
      </c>
      <c r="D895" s="480" t="s">
        <v>1136</v>
      </c>
      <c r="E895" s="480" t="s">
        <v>1148</v>
      </c>
      <c r="F895" s="480" t="s">
        <v>256</v>
      </c>
      <c r="G895" s="411">
        <v>0.34</v>
      </c>
      <c r="H895" s="480" t="s">
        <v>258</v>
      </c>
      <c r="I895" s="480" t="s">
        <v>268</v>
      </c>
    </row>
    <row r="896" spans="1:9" s="405" customFormat="1" x14ac:dyDescent="0.25">
      <c r="A896" s="405" t="s">
        <v>1134</v>
      </c>
      <c r="B896" s="480" t="s">
        <v>433</v>
      </c>
      <c r="C896" s="480" t="s">
        <v>1135</v>
      </c>
      <c r="D896" s="480" t="s">
        <v>1136</v>
      </c>
      <c r="E896" s="480" t="s">
        <v>363</v>
      </c>
      <c r="F896" s="480" t="s">
        <v>256</v>
      </c>
      <c r="G896" s="411">
        <v>0.55600000000000005</v>
      </c>
      <c r="H896" s="480" t="s">
        <v>258</v>
      </c>
      <c r="I896" s="480" t="s">
        <v>268</v>
      </c>
    </row>
    <row r="897" spans="1:9" s="405" customFormat="1" x14ac:dyDescent="0.25">
      <c r="A897" s="405" t="s">
        <v>1134</v>
      </c>
      <c r="B897" s="480" t="s">
        <v>433</v>
      </c>
      <c r="C897" s="480" t="s">
        <v>1135</v>
      </c>
      <c r="D897" s="480" t="s">
        <v>1136</v>
      </c>
      <c r="E897" s="480" t="s">
        <v>290</v>
      </c>
      <c r="F897" s="480" t="s">
        <v>256</v>
      </c>
      <c r="G897" s="411">
        <v>2</v>
      </c>
      <c r="H897" s="480" t="s">
        <v>258</v>
      </c>
      <c r="I897" s="480" t="s">
        <v>268</v>
      </c>
    </row>
    <row r="898" spans="1:9" s="405" customFormat="1" x14ac:dyDescent="0.25">
      <c r="A898" s="405" t="s">
        <v>1134</v>
      </c>
      <c r="B898" s="480" t="s">
        <v>433</v>
      </c>
      <c r="C898" s="480" t="s">
        <v>1135</v>
      </c>
      <c r="D898" s="480" t="s">
        <v>1136</v>
      </c>
      <c r="E898" s="480" t="s">
        <v>340</v>
      </c>
      <c r="F898" s="480" t="s">
        <v>256</v>
      </c>
      <c r="G898" s="411">
        <v>2</v>
      </c>
      <c r="H898" s="480" t="s">
        <v>258</v>
      </c>
      <c r="I898" s="480" t="s">
        <v>268</v>
      </c>
    </row>
    <row r="899" spans="1:9" s="405" customFormat="1" x14ac:dyDescent="0.25">
      <c r="A899" s="405" t="s">
        <v>1134</v>
      </c>
      <c r="B899" s="480" t="s">
        <v>433</v>
      </c>
      <c r="C899" s="480" t="s">
        <v>1135</v>
      </c>
      <c r="D899" s="480" t="s">
        <v>1136</v>
      </c>
      <c r="E899" s="480" t="s">
        <v>346</v>
      </c>
      <c r="F899" s="480" t="s">
        <v>256</v>
      </c>
      <c r="G899" s="411">
        <v>1.08</v>
      </c>
      <c r="H899" s="480" t="s">
        <v>258</v>
      </c>
      <c r="I899" s="480" t="s">
        <v>268</v>
      </c>
    </row>
    <row r="900" spans="1:9" s="405" customFormat="1" x14ac:dyDescent="0.25">
      <c r="A900" s="405" t="s">
        <v>1134</v>
      </c>
      <c r="B900" s="480" t="s">
        <v>433</v>
      </c>
      <c r="C900" s="480" t="s">
        <v>1135</v>
      </c>
      <c r="D900" s="480" t="s">
        <v>1136</v>
      </c>
      <c r="E900" s="480" t="s">
        <v>353</v>
      </c>
      <c r="F900" s="480" t="s">
        <v>256</v>
      </c>
      <c r="G900" s="411">
        <v>0.83</v>
      </c>
      <c r="H900" s="480" t="s">
        <v>258</v>
      </c>
      <c r="I900" s="480" t="s">
        <v>268</v>
      </c>
    </row>
    <row r="901" spans="1:9" s="405" customFormat="1" x14ac:dyDescent="0.25">
      <c r="A901" s="405" t="s">
        <v>1134</v>
      </c>
      <c r="B901" s="480" t="s">
        <v>433</v>
      </c>
      <c r="C901" s="480" t="s">
        <v>1135</v>
      </c>
      <c r="D901" s="480" t="s">
        <v>1136</v>
      </c>
      <c r="E901" s="480" t="s">
        <v>328</v>
      </c>
      <c r="F901" s="480" t="s">
        <v>256</v>
      </c>
      <c r="G901" s="411">
        <v>1.25E-3</v>
      </c>
      <c r="H901" s="480" t="s">
        <v>258</v>
      </c>
      <c r="I901" s="480" t="s">
        <v>268</v>
      </c>
    </row>
    <row r="902" spans="1:9" s="405" customFormat="1" x14ac:dyDescent="0.25">
      <c r="A902" s="405" t="s">
        <v>1134</v>
      </c>
      <c r="B902" s="480" t="s">
        <v>433</v>
      </c>
      <c r="C902" s="480" t="s">
        <v>1135</v>
      </c>
      <c r="D902" s="480" t="s">
        <v>1136</v>
      </c>
      <c r="E902" s="480" t="s">
        <v>342</v>
      </c>
      <c r="F902" s="480" t="s">
        <v>256</v>
      </c>
      <c r="G902" s="411">
        <v>1.08</v>
      </c>
      <c r="H902" s="480" t="s">
        <v>258</v>
      </c>
      <c r="I902" s="480" t="s">
        <v>268</v>
      </c>
    </row>
    <row r="903" spans="1:9" s="405" customFormat="1" x14ac:dyDescent="0.25">
      <c r="A903" s="405" t="s">
        <v>1134</v>
      </c>
      <c r="B903" s="480" t="s">
        <v>433</v>
      </c>
      <c r="C903" s="480" t="s">
        <v>1135</v>
      </c>
      <c r="D903" s="480" t="s">
        <v>1136</v>
      </c>
      <c r="E903" s="480" t="s">
        <v>369</v>
      </c>
      <c r="F903" s="480" t="s">
        <v>256</v>
      </c>
      <c r="G903" s="480" t="s">
        <v>58</v>
      </c>
      <c r="H903" s="480" t="s">
        <v>258</v>
      </c>
      <c r="I903" s="480" t="s">
        <v>268</v>
      </c>
    </row>
    <row r="904" spans="1:9" s="405" customFormat="1" x14ac:dyDescent="0.25">
      <c r="A904" s="405" t="s">
        <v>1134</v>
      </c>
      <c r="B904" s="480" t="s">
        <v>433</v>
      </c>
      <c r="C904" s="480" t="s">
        <v>1135</v>
      </c>
      <c r="D904" s="480" t="s">
        <v>1136</v>
      </c>
      <c r="E904" s="480" t="s">
        <v>365</v>
      </c>
      <c r="F904" s="480" t="s">
        <v>256</v>
      </c>
      <c r="G904" s="411">
        <v>0.34</v>
      </c>
      <c r="H904" s="480" t="s">
        <v>258</v>
      </c>
      <c r="I904" s="480" t="s">
        <v>268</v>
      </c>
    </row>
    <row r="905" spans="1:9" s="405" customFormat="1" x14ac:dyDescent="0.25">
      <c r="A905" s="405" t="s">
        <v>1134</v>
      </c>
      <c r="B905" s="480" t="s">
        <v>433</v>
      </c>
      <c r="C905" s="480" t="s">
        <v>1135</v>
      </c>
      <c r="D905" s="480" t="s">
        <v>1153</v>
      </c>
      <c r="E905" s="480" t="s">
        <v>296</v>
      </c>
      <c r="F905" s="480" t="s">
        <v>300</v>
      </c>
      <c r="G905" s="411">
        <v>1.4</v>
      </c>
      <c r="H905" s="480" t="s">
        <v>258</v>
      </c>
      <c r="I905" s="480" t="s">
        <v>268</v>
      </c>
    </row>
    <row r="906" spans="1:9" s="405" customFormat="1" x14ac:dyDescent="0.25">
      <c r="A906" s="405" t="s">
        <v>1134</v>
      </c>
      <c r="B906" s="480" t="s">
        <v>433</v>
      </c>
      <c r="C906" s="480" t="s">
        <v>1135</v>
      </c>
      <c r="D906" s="480" t="s">
        <v>1153</v>
      </c>
      <c r="E906" s="480" t="s">
        <v>296</v>
      </c>
      <c r="F906" s="480" t="s">
        <v>297</v>
      </c>
      <c r="G906" s="411">
        <v>2.9</v>
      </c>
      <c r="H906" s="480" t="s">
        <v>258</v>
      </c>
      <c r="I906" s="480" t="s">
        <v>268</v>
      </c>
    </row>
    <row r="907" spans="1:9" s="405" customFormat="1" x14ac:dyDescent="0.25">
      <c r="A907" s="405" t="s">
        <v>1134</v>
      </c>
      <c r="B907" s="480" t="s">
        <v>433</v>
      </c>
      <c r="C907" s="480" t="s">
        <v>1135</v>
      </c>
      <c r="D907" s="480" t="s">
        <v>1153</v>
      </c>
      <c r="E907" s="480" t="s">
        <v>296</v>
      </c>
      <c r="F907" s="480" t="s">
        <v>256</v>
      </c>
      <c r="G907" s="411">
        <v>0.8</v>
      </c>
      <c r="H907" s="480" t="s">
        <v>258</v>
      </c>
      <c r="I907" s="480" t="s">
        <v>268</v>
      </c>
    </row>
    <row r="908" spans="1:9" s="405" customFormat="1" x14ac:dyDescent="0.25">
      <c r="A908" s="405" t="s">
        <v>1134</v>
      </c>
      <c r="B908" s="480" t="s">
        <v>433</v>
      </c>
      <c r="C908" s="480" t="s">
        <v>1135</v>
      </c>
      <c r="D908" s="480" t="s">
        <v>1153</v>
      </c>
      <c r="E908" s="480" t="s">
        <v>267</v>
      </c>
      <c r="F908" s="480" t="s">
        <v>256</v>
      </c>
      <c r="G908" s="411">
        <v>5</v>
      </c>
      <c r="H908" s="480" t="s">
        <v>258</v>
      </c>
      <c r="I908" s="480" t="s">
        <v>268</v>
      </c>
    </row>
    <row r="909" spans="1:9" s="405" customFormat="1" x14ac:dyDescent="0.25">
      <c r="A909" s="405" t="s">
        <v>1134</v>
      </c>
      <c r="B909" s="480" t="s">
        <v>433</v>
      </c>
      <c r="C909" s="480" t="s">
        <v>1135</v>
      </c>
      <c r="D909" s="480" t="s">
        <v>1153</v>
      </c>
      <c r="E909" s="480" t="s">
        <v>913</v>
      </c>
      <c r="F909" s="480" t="s">
        <v>256</v>
      </c>
      <c r="G909" s="411">
        <v>0.216</v>
      </c>
      <c r="H909" s="480" t="s">
        <v>258</v>
      </c>
      <c r="I909" s="480" t="s">
        <v>268</v>
      </c>
    </row>
    <row r="910" spans="1:9" s="405" customFormat="1" x14ac:dyDescent="0.25">
      <c r="A910" s="405" t="s">
        <v>1134</v>
      </c>
      <c r="B910" s="480" t="s">
        <v>433</v>
      </c>
      <c r="C910" s="480" t="s">
        <v>1135</v>
      </c>
      <c r="D910" s="480" t="s">
        <v>1153</v>
      </c>
      <c r="E910" s="480" t="s">
        <v>288</v>
      </c>
      <c r="F910" s="480" t="s">
        <v>256</v>
      </c>
      <c r="G910" s="411">
        <v>20</v>
      </c>
      <c r="H910" s="480" t="s">
        <v>258</v>
      </c>
      <c r="I910" s="480" t="s">
        <v>268</v>
      </c>
    </row>
    <row r="911" spans="1:9" s="405" customFormat="1" x14ac:dyDescent="0.25">
      <c r="A911" s="405" t="s">
        <v>1134</v>
      </c>
      <c r="B911" s="480" t="s">
        <v>433</v>
      </c>
      <c r="C911" s="480" t="s">
        <v>1135</v>
      </c>
      <c r="D911" s="480" t="s">
        <v>1153</v>
      </c>
      <c r="E911" s="480" t="s">
        <v>338</v>
      </c>
      <c r="F911" s="480" t="s">
        <v>256</v>
      </c>
      <c r="G911" s="411">
        <v>1.3</v>
      </c>
      <c r="H911" s="480" t="s">
        <v>258</v>
      </c>
      <c r="I911" s="480" t="s">
        <v>268</v>
      </c>
    </row>
    <row r="912" spans="1:9" s="405" customFormat="1" x14ac:dyDescent="0.25">
      <c r="A912" s="405" t="s">
        <v>1134</v>
      </c>
      <c r="B912" s="480" t="s">
        <v>433</v>
      </c>
      <c r="C912" s="480" t="s">
        <v>1135</v>
      </c>
      <c r="D912" s="480" t="s">
        <v>1153</v>
      </c>
      <c r="E912" s="480" t="s">
        <v>290</v>
      </c>
      <c r="F912" s="480" t="s">
        <v>256</v>
      </c>
      <c r="G912" s="411">
        <v>2</v>
      </c>
      <c r="H912" s="480" t="s">
        <v>258</v>
      </c>
      <c r="I912" s="480" t="s">
        <v>268</v>
      </c>
    </row>
    <row r="913" spans="1:9" s="405" customFormat="1" x14ac:dyDescent="0.25">
      <c r="A913" s="405" t="s">
        <v>1134</v>
      </c>
      <c r="B913" s="480" t="s">
        <v>433</v>
      </c>
      <c r="C913" s="480" t="s">
        <v>1135</v>
      </c>
      <c r="D913" s="480" t="s">
        <v>1153</v>
      </c>
      <c r="E913" s="480" t="s">
        <v>342</v>
      </c>
      <c r="F913" s="480" t="s">
        <v>256</v>
      </c>
      <c r="G913" s="411">
        <v>1.08</v>
      </c>
      <c r="H913" s="480" t="s">
        <v>258</v>
      </c>
      <c r="I913" s="480" t="s">
        <v>268</v>
      </c>
    </row>
    <row r="914" spans="1:9" s="405" customFormat="1" x14ac:dyDescent="0.25">
      <c r="A914" s="405" t="s">
        <v>1134</v>
      </c>
      <c r="B914" s="480" t="s">
        <v>433</v>
      </c>
      <c r="C914" s="480" t="s">
        <v>1135</v>
      </c>
      <c r="D914" s="480" t="s">
        <v>1153</v>
      </c>
      <c r="E914" s="480" t="s">
        <v>346</v>
      </c>
      <c r="F914" s="480" t="s">
        <v>256</v>
      </c>
      <c r="G914" s="411">
        <v>2.38</v>
      </c>
      <c r="H914" s="480" t="s">
        <v>258</v>
      </c>
      <c r="I914" s="480" t="s">
        <v>268</v>
      </c>
    </row>
    <row r="915" spans="1:9" s="405" customFormat="1" x14ac:dyDescent="0.25">
      <c r="A915" s="405" t="s">
        <v>1134</v>
      </c>
      <c r="B915" s="480" t="s">
        <v>433</v>
      </c>
      <c r="C915" s="480" t="s">
        <v>1135</v>
      </c>
      <c r="D915" s="480" t="s">
        <v>1153</v>
      </c>
      <c r="E915" s="480" t="s">
        <v>350</v>
      </c>
      <c r="F915" s="480" t="s">
        <v>256</v>
      </c>
      <c r="G915" s="411">
        <v>0.83</v>
      </c>
      <c r="H915" s="480" t="s">
        <v>258</v>
      </c>
      <c r="I915" s="480" t="s">
        <v>268</v>
      </c>
    </row>
    <row r="916" spans="1:9" s="405" customFormat="1" x14ac:dyDescent="0.25">
      <c r="A916" s="405" t="s">
        <v>1134</v>
      </c>
      <c r="B916" s="480" t="s">
        <v>433</v>
      </c>
      <c r="C916" s="480" t="s">
        <v>1135</v>
      </c>
      <c r="D916" s="480" t="s">
        <v>1153</v>
      </c>
      <c r="E916" s="480" t="s">
        <v>353</v>
      </c>
      <c r="F916" s="480" t="s">
        <v>256</v>
      </c>
      <c r="G916" s="411">
        <v>2.13</v>
      </c>
      <c r="H916" s="480" t="s">
        <v>258</v>
      </c>
      <c r="I916" s="480" t="s">
        <v>268</v>
      </c>
    </row>
    <row r="917" spans="1:9" s="405" customFormat="1" x14ac:dyDescent="0.25">
      <c r="A917" s="405" t="s">
        <v>1134</v>
      </c>
      <c r="B917" s="480" t="s">
        <v>433</v>
      </c>
      <c r="C917" s="480" t="s">
        <v>1135</v>
      </c>
      <c r="D917" s="480" t="s">
        <v>1153</v>
      </c>
      <c r="E917" s="480" t="s">
        <v>360</v>
      </c>
      <c r="F917" s="480" t="s">
        <v>256</v>
      </c>
      <c r="G917" s="480" t="s">
        <v>58</v>
      </c>
      <c r="H917" s="480" t="s">
        <v>258</v>
      </c>
      <c r="I917" s="480" t="s">
        <v>268</v>
      </c>
    </row>
    <row r="918" spans="1:9" s="405" customFormat="1" x14ac:dyDescent="0.25">
      <c r="A918" s="405" t="s">
        <v>1134</v>
      </c>
      <c r="B918" s="480" t="s">
        <v>433</v>
      </c>
      <c r="C918" s="480" t="s">
        <v>1135</v>
      </c>
      <c r="D918" s="480" t="s">
        <v>1153</v>
      </c>
      <c r="E918" s="480" t="s">
        <v>1146</v>
      </c>
      <c r="F918" s="480" t="s">
        <v>256</v>
      </c>
      <c r="G918" s="480" t="s">
        <v>58</v>
      </c>
      <c r="H918" s="480" t="s">
        <v>258</v>
      </c>
      <c r="I918" s="480" t="s">
        <v>268</v>
      </c>
    </row>
    <row r="919" spans="1:9" s="405" customFormat="1" x14ac:dyDescent="0.25">
      <c r="A919" s="405" t="s">
        <v>1134</v>
      </c>
      <c r="B919" s="480" t="s">
        <v>433</v>
      </c>
      <c r="C919" s="480" t="s">
        <v>1135</v>
      </c>
      <c r="D919" s="480" t="s">
        <v>1153</v>
      </c>
      <c r="E919" s="480" t="s">
        <v>1148</v>
      </c>
      <c r="F919" s="480" t="s">
        <v>256</v>
      </c>
      <c r="G919" s="411">
        <v>0.34</v>
      </c>
      <c r="H919" s="480" t="s">
        <v>258</v>
      </c>
      <c r="I919" s="480" t="s">
        <v>268</v>
      </c>
    </row>
    <row r="920" spans="1:9" s="405" customFormat="1" x14ac:dyDescent="0.25">
      <c r="A920" s="405" t="s">
        <v>1134</v>
      </c>
      <c r="B920" s="480" t="s">
        <v>433</v>
      </c>
      <c r="C920" s="480" t="s">
        <v>1135</v>
      </c>
      <c r="D920" s="480" t="s">
        <v>1153</v>
      </c>
      <c r="E920" s="480" t="s">
        <v>363</v>
      </c>
      <c r="F920" s="480" t="s">
        <v>256</v>
      </c>
      <c r="G920" s="411">
        <v>0.55600000000000005</v>
      </c>
      <c r="H920" s="480" t="s">
        <v>258</v>
      </c>
      <c r="I920" s="480" t="s">
        <v>268</v>
      </c>
    </row>
    <row r="921" spans="1:9" s="405" customFormat="1" x14ac:dyDescent="0.25">
      <c r="A921" s="405" t="s">
        <v>1134</v>
      </c>
      <c r="B921" s="480" t="s">
        <v>433</v>
      </c>
      <c r="C921" s="480" t="s">
        <v>1135</v>
      </c>
      <c r="D921" s="480" t="s">
        <v>1153</v>
      </c>
      <c r="E921" s="480" t="s">
        <v>340</v>
      </c>
      <c r="F921" s="480" t="s">
        <v>256</v>
      </c>
      <c r="G921" s="411">
        <v>2</v>
      </c>
      <c r="H921" s="480" t="s">
        <v>258</v>
      </c>
      <c r="I921" s="480" t="s">
        <v>268</v>
      </c>
    </row>
    <row r="922" spans="1:9" s="405" customFormat="1" x14ac:dyDescent="0.25">
      <c r="A922" s="405" t="s">
        <v>1134</v>
      </c>
      <c r="B922" s="480" t="s">
        <v>433</v>
      </c>
      <c r="C922" s="480" t="s">
        <v>1135</v>
      </c>
      <c r="D922" s="480" t="s">
        <v>1153</v>
      </c>
      <c r="E922" s="480" t="s">
        <v>346</v>
      </c>
      <c r="F922" s="480" t="s">
        <v>256</v>
      </c>
      <c r="G922" s="411">
        <v>1.08</v>
      </c>
      <c r="H922" s="480" t="s">
        <v>258</v>
      </c>
      <c r="I922" s="480" t="s">
        <v>268</v>
      </c>
    </row>
    <row r="923" spans="1:9" s="405" customFormat="1" x14ac:dyDescent="0.25">
      <c r="A923" s="405" t="s">
        <v>1134</v>
      </c>
      <c r="B923" s="480" t="s">
        <v>433</v>
      </c>
      <c r="C923" s="480" t="s">
        <v>1135</v>
      </c>
      <c r="D923" s="480" t="s">
        <v>1153</v>
      </c>
      <c r="E923" s="480" t="s">
        <v>353</v>
      </c>
      <c r="F923" s="480" t="s">
        <v>256</v>
      </c>
      <c r="G923" s="411">
        <v>0.83</v>
      </c>
      <c r="H923" s="480" t="s">
        <v>258</v>
      </c>
      <c r="I923" s="480" t="s">
        <v>268</v>
      </c>
    </row>
    <row r="924" spans="1:9" s="405" customFormat="1" x14ac:dyDescent="0.25">
      <c r="A924" s="405" t="s">
        <v>1134</v>
      </c>
      <c r="B924" s="480" t="s">
        <v>433</v>
      </c>
      <c r="C924" s="480" t="s">
        <v>1135</v>
      </c>
      <c r="D924" s="480" t="s">
        <v>1153</v>
      </c>
      <c r="E924" s="480" t="s">
        <v>328</v>
      </c>
      <c r="F924" s="480" t="s">
        <v>256</v>
      </c>
      <c r="G924" s="411">
        <v>1.25E-3</v>
      </c>
      <c r="H924" s="480" t="s">
        <v>258</v>
      </c>
      <c r="I924" s="480" t="s">
        <v>268</v>
      </c>
    </row>
    <row r="925" spans="1:9" s="405" customFormat="1" x14ac:dyDescent="0.25">
      <c r="A925" s="405" t="s">
        <v>1134</v>
      </c>
      <c r="B925" s="480" t="s">
        <v>433</v>
      </c>
      <c r="C925" s="480" t="s">
        <v>1135</v>
      </c>
      <c r="D925" s="480" t="s">
        <v>1153</v>
      </c>
      <c r="E925" s="480" t="s">
        <v>342</v>
      </c>
      <c r="F925" s="480" t="s">
        <v>256</v>
      </c>
      <c r="G925" s="411">
        <v>1.08</v>
      </c>
      <c r="H925" s="480" t="s">
        <v>258</v>
      </c>
      <c r="I925" s="480" t="s">
        <v>268</v>
      </c>
    </row>
    <row r="926" spans="1:9" s="405" customFormat="1" x14ac:dyDescent="0.25">
      <c r="A926" s="405" t="s">
        <v>1134</v>
      </c>
      <c r="B926" s="480" t="s">
        <v>433</v>
      </c>
      <c r="C926" s="480" t="s">
        <v>1135</v>
      </c>
      <c r="D926" s="480" t="s">
        <v>1153</v>
      </c>
      <c r="E926" s="480" t="s">
        <v>369</v>
      </c>
      <c r="F926" s="480" t="s">
        <v>256</v>
      </c>
      <c r="G926" s="480" t="s">
        <v>58</v>
      </c>
      <c r="H926" s="480" t="s">
        <v>258</v>
      </c>
      <c r="I926" s="480" t="s">
        <v>268</v>
      </c>
    </row>
    <row r="927" spans="1:9" s="405" customFormat="1" x14ac:dyDescent="0.25">
      <c r="A927" s="405" t="s">
        <v>1134</v>
      </c>
      <c r="B927" s="480" t="s">
        <v>433</v>
      </c>
      <c r="C927" s="480" t="s">
        <v>1135</v>
      </c>
      <c r="D927" s="480" t="s">
        <v>1153</v>
      </c>
      <c r="E927" s="480" t="s">
        <v>365</v>
      </c>
      <c r="F927" s="480" t="s">
        <v>256</v>
      </c>
      <c r="G927" s="411">
        <v>0.34</v>
      </c>
      <c r="H927" s="480" t="s">
        <v>258</v>
      </c>
      <c r="I927" s="480" t="s">
        <v>268</v>
      </c>
    </row>
    <row r="928" spans="1:9" s="405" customFormat="1" x14ac:dyDescent="0.25">
      <c r="A928" s="405" t="s">
        <v>1134</v>
      </c>
      <c r="B928" s="481" t="s">
        <v>251</v>
      </c>
      <c r="C928" s="481" t="s">
        <v>1135</v>
      </c>
      <c r="D928" s="481" t="s">
        <v>1156</v>
      </c>
      <c r="E928" s="481" t="s">
        <v>267</v>
      </c>
      <c r="F928" s="481" t="s">
        <v>1157</v>
      </c>
      <c r="G928" s="482">
        <v>5</v>
      </c>
      <c r="H928" s="481" t="s">
        <v>258</v>
      </c>
      <c r="I928" s="481" t="s">
        <v>268</v>
      </c>
    </row>
    <row r="929" spans="1:9" s="405" customFormat="1" x14ac:dyDescent="0.25">
      <c r="A929" s="405" t="s">
        <v>1134</v>
      </c>
      <c r="B929" s="481" t="s">
        <v>251</v>
      </c>
      <c r="C929" s="481" t="s">
        <v>1135</v>
      </c>
      <c r="D929" s="481" t="s">
        <v>1156</v>
      </c>
      <c r="E929" s="481" t="s">
        <v>288</v>
      </c>
      <c r="F929" s="481" t="s">
        <v>1157</v>
      </c>
      <c r="G929" s="482">
        <v>10</v>
      </c>
      <c r="H929" s="481" t="s">
        <v>258</v>
      </c>
      <c r="I929" s="481" t="s">
        <v>268</v>
      </c>
    </row>
    <row r="930" spans="1:9" s="405" customFormat="1" x14ac:dyDescent="0.25">
      <c r="A930" s="405" t="s">
        <v>1134</v>
      </c>
      <c r="B930" s="481" t="s">
        <v>251</v>
      </c>
      <c r="C930" s="481" t="s">
        <v>1135</v>
      </c>
      <c r="D930" s="481" t="s">
        <v>1156</v>
      </c>
      <c r="E930" s="481" t="s">
        <v>338</v>
      </c>
      <c r="F930" s="481" t="s">
        <v>1157</v>
      </c>
      <c r="G930" s="482">
        <v>1.3</v>
      </c>
      <c r="H930" s="481" t="s">
        <v>258</v>
      </c>
      <c r="I930" s="481" t="s">
        <v>268</v>
      </c>
    </row>
    <row r="931" spans="1:9" s="405" customFormat="1" x14ac:dyDescent="0.25">
      <c r="A931" s="405" t="s">
        <v>1134</v>
      </c>
      <c r="B931" s="481" t="s">
        <v>251</v>
      </c>
      <c r="C931" s="481" t="s">
        <v>1135</v>
      </c>
      <c r="D931" s="481" t="s">
        <v>1156</v>
      </c>
      <c r="E931" s="481" t="s">
        <v>290</v>
      </c>
      <c r="F931" s="481" t="s">
        <v>1157</v>
      </c>
      <c r="G931" s="482">
        <v>2</v>
      </c>
      <c r="H931" s="481" t="s">
        <v>258</v>
      </c>
      <c r="I931" s="481" t="s">
        <v>268</v>
      </c>
    </row>
    <row r="932" spans="1:9" s="405" customFormat="1" x14ac:dyDescent="0.25">
      <c r="A932" s="405" t="s">
        <v>1134</v>
      </c>
      <c r="B932" s="481" t="s">
        <v>251</v>
      </c>
      <c r="C932" s="481" t="s">
        <v>1135</v>
      </c>
      <c r="D932" s="481" t="s">
        <v>1156</v>
      </c>
      <c r="E932" s="481" t="s">
        <v>342</v>
      </c>
      <c r="F932" s="481" t="s">
        <v>1157</v>
      </c>
      <c r="G932" s="482">
        <v>1</v>
      </c>
      <c r="H932" s="481" t="s">
        <v>258</v>
      </c>
      <c r="I932" s="481" t="s">
        <v>268</v>
      </c>
    </row>
    <row r="933" spans="1:9" s="405" customFormat="1" x14ac:dyDescent="0.25">
      <c r="A933" s="405" t="s">
        <v>1134</v>
      </c>
      <c r="B933" s="481" t="s">
        <v>251</v>
      </c>
      <c r="C933" s="481" t="s">
        <v>1135</v>
      </c>
      <c r="D933" s="481" t="s">
        <v>1156</v>
      </c>
      <c r="E933" s="481" t="s">
        <v>346</v>
      </c>
      <c r="F933" s="481" t="s">
        <v>1157</v>
      </c>
      <c r="G933" s="482">
        <v>2.2999999999999998</v>
      </c>
      <c r="H933" s="481" t="s">
        <v>258</v>
      </c>
      <c r="I933" s="481" t="s">
        <v>268</v>
      </c>
    </row>
    <row r="934" spans="1:9" s="405" customFormat="1" x14ac:dyDescent="0.25">
      <c r="A934" s="405" t="s">
        <v>1134</v>
      </c>
      <c r="B934" s="481" t="s">
        <v>251</v>
      </c>
      <c r="C934" s="481" t="s">
        <v>1135</v>
      </c>
      <c r="D934" s="481" t="s">
        <v>1156</v>
      </c>
      <c r="E934" s="481" t="s">
        <v>350</v>
      </c>
      <c r="F934" s="481" t="s">
        <v>1157</v>
      </c>
      <c r="G934" s="482">
        <v>0.25</v>
      </c>
      <c r="H934" s="481" t="s">
        <v>258</v>
      </c>
      <c r="I934" s="481" t="s">
        <v>268</v>
      </c>
    </row>
    <row r="935" spans="1:9" s="405" customFormat="1" x14ac:dyDescent="0.25">
      <c r="A935" s="405" t="s">
        <v>1134</v>
      </c>
      <c r="B935" s="481" t="s">
        <v>251</v>
      </c>
      <c r="C935" s="481" t="s">
        <v>1135</v>
      </c>
      <c r="D935" s="481" t="s">
        <v>1156</v>
      </c>
      <c r="E935" s="481" t="s">
        <v>353</v>
      </c>
      <c r="F935" s="481" t="s">
        <v>1157</v>
      </c>
      <c r="G935" s="482">
        <v>1.55</v>
      </c>
      <c r="H935" s="481" t="s">
        <v>258</v>
      </c>
      <c r="I935" s="481" t="s">
        <v>268</v>
      </c>
    </row>
    <row r="936" spans="1:9" s="405" customFormat="1" x14ac:dyDescent="0.25">
      <c r="A936" s="405" t="s">
        <v>1134</v>
      </c>
      <c r="B936" s="481" t="s">
        <v>251</v>
      </c>
      <c r="C936" s="481" t="s">
        <v>1135</v>
      </c>
      <c r="D936" s="481" t="s">
        <v>1156</v>
      </c>
      <c r="E936" s="481" t="s">
        <v>360</v>
      </c>
      <c r="F936" s="481" t="s">
        <v>1157</v>
      </c>
      <c r="G936" s="481" t="s">
        <v>58</v>
      </c>
      <c r="H936" s="481" t="s">
        <v>258</v>
      </c>
      <c r="I936" s="481" t="s">
        <v>268</v>
      </c>
    </row>
    <row r="937" spans="1:9" s="405" customFormat="1" x14ac:dyDescent="0.25">
      <c r="A937" s="405" t="s">
        <v>1134</v>
      </c>
      <c r="B937" s="481" t="s">
        <v>251</v>
      </c>
      <c r="C937" s="481" t="s">
        <v>1135</v>
      </c>
      <c r="D937" s="481" t="s">
        <v>1156</v>
      </c>
      <c r="E937" s="481" t="s">
        <v>1146</v>
      </c>
      <c r="F937" s="481" t="s">
        <v>1157</v>
      </c>
      <c r="G937" s="481" t="s">
        <v>58</v>
      </c>
      <c r="H937" s="481" t="s">
        <v>258</v>
      </c>
      <c r="I937" s="481" t="s">
        <v>268</v>
      </c>
    </row>
    <row r="938" spans="1:9" s="405" customFormat="1" x14ac:dyDescent="0.25">
      <c r="A938" s="405" t="s">
        <v>1134</v>
      </c>
      <c r="B938" s="478" t="s">
        <v>377</v>
      </c>
      <c r="C938" s="478" t="s">
        <v>1135</v>
      </c>
      <c r="D938" s="478" t="s">
        <v>1156</v>
      </c>
      <c r="E938" s="478" t="s">
        <v>267</v>
      </c>
      <c r="F938" s="478" t="s">
        <v>1157</v>
      </c>
      <c r="G938" s="479">
        <v>5</v>
      </c>
      <c r="H938" s="478" t="s">
        <v>258</v>
      </c>
      <c r="I938" s="478" t="s">
        <v>268</v>
      </c>
    </row>
    <row r="939" spans="1:9" s="405" customFormat="1" x14ac:dyDescent="0.25">
      <c r="A939" s="405" t="s">
        <v>1134</v>
      </c>
      <c r="B939" s="478" t="s">
        <v>377</v>
      </c>
      <c r="C939" s="478" t="s">
        <v>1135</v>
      </c>
      <c r="D939" s="478" t="s">
        <v>1156</v>
      </c>
      <c r="E939" s="478" t="s">
        <v>288</v>
      </c>
      <c r="F939" s="478" t="s">
        <v>1157</v>
      </c>
      <c r="G939" s="479">
        <v>10</v>
      </c>
      <c r="H939" s="478" t="s">
        <v>258</v>
      </c>
      <c r="I939" s="478" t="s">
        <v>268</v>
      </c>
    </row>
    <row r="940" spans="1:9" s="405" customFormat="1" x14ac:dyDescent="0.25">
      <c r="A940" s="405" t="s">
        <v>1134</v>
      </c>
      <c r="B940" s="478" t="s">
        <v>377</v>
      </c>
      <c r="C940" s="478" t="s">
        <v>1135</v>
      </c>
      <c r="D940" s="478" t="s">
        <v>1156</v>
      </c>
      <c r="E940" s="478" t="s">
        <v>360</v>
      </c>
      <c r="F940" s="478" t="s">
        <v>1157</v>
      </c>
      <c r="G940" s="478" t="s">
        <v>58</v>
      </c>
      <c r="H940" s="478" t="s">
        <v>258</v>
      </c>
      <c r="I940" s="478" t="s">
        <v>268</v>
      </c>
    </row>
    <row r="941" spans="1:9" s="405" customFormat="1" x14ac:dyDescent="0.25">
      <c r="A941" s="405" t="s">
        <v>1134</v>
      </c>
      <c r="B941" s="478" t="s">
        <v>377</v>
      </c>
      <c r="C941" s="478" t="s">
        <v>1135</v>
      </c>
      <c r="D941" s="478" t="s">
        <v>1156</v>
      </c>
      <c r="E941" s="478" t="s">
        <v>1146</v>
      </c>
      <c r="F941" s="478" t="s">
        <v>1157</v>
      </c>
      <c r="G941" s="478" t="s">
        <v>58</v>
      </c>
      <c r="H941" s="478" t="s">
        <v>258</v>
      </c>
      <c r="I941" s="478" t="s">
        <v>268</v>
      </c>
    </row>
    <row r="942" spans="1:9" s="405" customFormat="1" x14ac:dyDescent="0.25">
      <c r="A942" s="405" t="s">
        <v>1134</v>
      </c>
      <c r="B942" s="480" t="s">
        <v>433</v>
      </c>
      <c r="C942" s="480" t="s">
        <v>1135</v>
      </c>
      <c r="D942" s="480" t="s">
        <v>1156</v>
      </c>
      <c r="E942" s="480" t="s">
        <v>267</v>
      </c>
      <c r="F942" s="480" t="s">
        <v>1157</v>
      </c>
      <c r="G942" s="411">
        <v>5</v>
      </c>
      <c r="H942" s="480" t="s">
        <v>258</v>
      </c>
      <c r="I942" s="480" t="s">
        <v>268</v>
      </c>
    </row>
    <row r="943" spans="1:9" s="405" customFormat="1" x14ac:dyDescent="0.25">
      <c r="A943" s="405" t="s">
        <v>1134</v>
      </c>
      <c r="B943" s="480" t="s">
        <v>433</v>
      </c>
      <c r="C943" s="480" t="s">
        <v>1135</v>
      </c>
      <c r="D943" s="480" t="s">
        <v>1156</v>
      </c>
      <c r="E943" s="480" t="s">
        <v>288</v>
      </c>
      <c r="F943" s="480" t="s">
        <v>1157</v>
      </c>
      <c r="G943" s="411">
        <v>10</v>
      </c>
      <c r="H943" s="480" t="s">
        <v>258</v>
      </c>
      <c r="I943" s="480" t="s">
        <v>268</v>
      </c>
    </row>
    <row r="944" spans="1:9" s="405" customFormat="1" x14ac:dyDescent="0.25">
      <c r="A944" s="405" t="s">
        <v>1134</v>
      </c>
      <c r="B944" s="480" t="s">
        <v>433</v>
      </c>
      <c r="C944" s="480" t="s">
        <v>1135</v>
      </c>
      <c r="D944" s="480" t="s">
        <v>1156</v>
      </c>
      <c r="E944" s="480" t="s">
        <v>338</v>
      </c>
      <c r="F944" s="480" t="s">
        <v>1157</v>
      </c>
      <c r="G944" s="411">
        <v>1.3</v>
      </c>
      <c r="H944" s="480" t="s">
        <v>258</v>
      </c>
      <c r="I944" s="480" t="s">
        <v>268</v>
      </c>
    </row>
    <row r="945" spans="1:9" s="405" customFormat="1" x14ac:dyDescent="0.25">
      <c r="A945" s="405" t="s">
        <v>1134</v>
      </c>
      <c r="B945" s="480" t="s">
        <v>433</v>
      </c>
      <c r="C945" s="480" t="s">
        <v>1135</v>
      </c>
      <c r="D945" s="480" t="s">
        <v>1156</v>
      </c>
      <c r="E945" s="480" t="s">
        <v>290</v>
      </c>
      <c r="F945" s="480" t="s">
        <v>1157</v>
      </c>
      <c r="G945" s="411">
        <v>2</v>
      </c>
      <c r="H945" s="480" t="s">
        <v>258</v>
      </c>
      <c r="I945" s="480" t="s">
        <v>268</v>
      </c>
    </row>
    <row r="946" spans="1:9" s="405" customFormat="1" x14ac:dyDescent="0.25">
      <c r="A946" s="405" t="s">
        <v>1134</v>
      </c>
      <c r="B946" s="480" t="s">
        <v>433</v>
      </c>
      <c r="C946" s="480" t="s">
        <v>1135</v>
      </c>
      <c r="D946" s="480" t="s">
        <v>1156</v>
      </c>
      <c r="E946" s="480" t="s">
        <v>342</v>
      </c>
      <c r="F946" s="480" t="s">
        <v>1157</v>
      </c>
      <c r="G946" s="411">
        <v>1.08</v>
      </c>
      <c r="H946" s="480" t="s">
        <v>258</v>
      </c>
      <c r="I946" s="480" t="s">
        <v>268</v>
      </c>
    </row>
    <row r="947" spans="1:9" s="405" customFormat="1" x14ac:dyDescent="0.25">
      <c r="A947" s="405" t="s">
        <v>1134</v>
      </c>
      <c r="B947" s="480" t="s">
        <v>433</v>
      </c>
      <c r="C947" s="480" t="s">
        <v>1135</v>
      </c>
      <c r="D947" s="480" t="s">
        <v>1156</v>
      </c>
      <c r="E947" s="480" t="s">
        <v>346</v>
      </c>
      <c r="F947" s="480" t="s">
        <v>1157</v>
      </c>
      <c r="G947" s="411">
        <v>2.38</v>
      </c>
      <c r="H947" s="480" t="s">
        <v>258</v>
      </c>
      <c r="I947" s="480" t="s">
        <v>268</v>
      </c>
    </row>
    <row r="948" spans="1:9" s="405" customFormat="1" x14ac:dyDescent="0.25">
      <c r="A948" s="405" t="s">
        <v>1134</v>
      </c>
      <c r="B948" s="480" t="s">
        <v>433</v>
      </c>
      <c r="C948" s="480" t="s">
        <v>1135</v>
      </c>
      <c r="D948" s="480" t="s">
        <v>1156</v>
      </c>
      <c r="E948" s="480" t="s">
        <v>350</v>
      </c>
      <c r="F948" s="480" t="s">
        <v>1157</v>
      </c>
      <c r="G948" s="411">
        <v>0.83</v>
      </c>
      <c r="H948" s="480" t="s">
        <v>258</v>
      </c>
      <c r="I948" s="480" t="s">
        <v>268</v>
      </c>
    </row>
    <row r="949" spans="1:9" s="405" customFormat="1" x14ac:dyDescent="0.25">
      <c r="A949" s="405" t="s">
        <v>1134</v>
      </c>
      <c r="B949" s="480" t="s">
        <v>433</v>
      </c>
      <c r="C949" s="480" t="s">
        <v>1135</v>
      </c>
      <c r="D949" s="480" t="s">
        <v>1156</v>
      </c>
      <c r="E949" s="480" t="s">
        <v>353</v>
      </c>
      <c r="F949" s="480" t="s">
        <v>1157</v>
      </c>
      <c r="G949" s="411">
        <v>2.13</v>
      </c>
      <c r="H949" s="480" t="s">
        <v>258</v>
      </c>
      <c r="I949" s="480" t="s">
        <v>268</v>
      </c>
    </row>
    <row r="950" spans="1:9" s="405" customFormat="1" x14ac:dyDescent="0.25">
      <c r="A950" s="405" t="s">
        <v>1134</v>
      </c>
      <c r="B950" s="480" t="s">
        <v>433</v>
      </c>
      <c r="C950" s="480" t="s">
        <v>1135</v>
      </c>
      <c r="D950" s="480" t="s">
        <v>1156</v>
      </c>
      <c r="E950" s="480" t="s">
        <v>360</v>
      </c>
      <c r="F950" s="480" t="s">
        <v>1157</v>
      </c>
      <c r="G950" s="480" t="s">
        <v>58</v>
      </c>
      <c r="H950" s="480" t="s">
        <v>258</v>
      </c>
      <c r="I950" s="480" t="s">
        <v>268</v>
      </c>
    </row>
    <row r="951" spans="1:9" s="405" customFormat="1" x14ac:dyDescent="0.25">
      <c r="A951" s="405" t="s">
        <v>1134</v>
      </c>
      <c r="B951" s="480" t="s">
        <v>433</v>
      </c>
      <c r="C951" s="480" t="s">
        <v>1135</v>
      </c>
      <c r="D951" s="480" t="s">
        <v>1156</v>
      </c>
      <c r="E951" s="480" t="s">
        <v>1146</v>
      </c>
      <c r="F951" s="480" t="s">
        <v>1157</v>
      </c>
      <c r="G951" s="480" t="s">
        <v>58</v>
      </c>
      <c r="H951" s="480" t="s">
        <v>258</v>
      </c>
      <c r="I951" s="480" t="s">
        <v>268</v>
      </c>
    </row>
    <row r="952" spans="1:9" s="405" customFormat="1" x14ac:dyDescent="0.25">
      <c r="A952" s="405" t="s">
        <v>1134</v>
      </c>
      <c r="B952" s="478" t="s">
        <v>377</v>
      </c>
      <c r="C952" s="478" t="s">
        <v>1135</v>
      </c>
      <c r="D952" s="478" t="s">
        <v>1156</v>
      </c>
      <c r="E952" s="478" t="s">
        <v>290</v>
      </c>
      <c r="F952" s="478" t="s">
        <v>1157</v>
      </c>
      <c r="G952" s="479">
        <v>2</v>
      </c>
      <c r="H952" s="478" t="s">
        <v>258</v>
      </c>
      <c r="I952" s="478" t="s">
        <v>268</v>
      </c>
    </row>
    <row r="953" spans="1:9" s="405" customFormat="1" x14ac:dyDescent="0.25">
      <c r="A953" s="405" t="s">
        <v>1134</v>
      </c>
      <c r="B953" s="481" t="s">
        <v>251</v>
      </c>
      <c r="C953" s="481" t="s">
        <v>1135</v>
      </c>
      <c r="D953" s="481" t="s">
        <v>1156</v>
      </c>
      <c r="E953" s="481" t="s">
        <v>267</v>
      </c>
      <c r="F953" s="481" t="s">
        <v>1167</v>
      </c>
      <c r="G953" s="482">
        <v>5</v>
      </c>
      <c r="H953" s="481" t="s">
        <v>258</v>
      </c>
      <c r="I953" s="481" t="s">
        <v>268</v>
      </c>
    </row>
    <row r="954" spans="1:9" s="405" customFormat="1" x14ac:dyDescent="0.25">
      <c r="A954" s="405" t="s">
        <v>1134</v>
      </c>
      <c r="B954" s="481" t="s">
        <v>251</v>
      </c>
      <c r="C954" s="481" t="s">
        <v>1135</v>
      </c>
      <c r="D954" s="481" t="s">
        <v>1156</v>
      </c>
      <c r="E954" s="481" t="s">
        <v>288</v>
      </c>
      <c r="F954" s="481" t="s">
        <v>1167</v>
      </c>
      <c r="G954" s="482">
        <v>10</v>
      </c>
      <c r="H954" s="481" t="s">
        <v>258</v>
      </c>
      <c r="I954" s="481" t="s">
        <v>268</v>
      </c>
    </row>
    <row r="955" spans="1:9" s="405" customFormat="1" x14ac:dyDescent="0.25">
      <c r="A955" s="405" t="s">
        <v>1134</v>
      </c>
      <c r="B955" s="481" t="s">
        <v>251</v>
      </c>
      <c r="C955" s="481" t="s">
        <v>1135</v>
      </c>
      <c r="D955" s="481" t="s">
        <v>1156</v>
      </c>
      <c r="E955" s="481" t="s">
        <v>338</v>
      </c>
      <c r="F955" s="481" t="s">
        <v>1167</v>
      </c>
      <c r="G955" s="482">
        <v>1.3</v>
      </c>
      <c r="H955" s="481" t="s">
        <v>258</v>
      </c>
      <c r="I955" s="481" t="s">
        <v>268</v>
      </c>
    </row>
    <row r="956" spans="1:9" s="405" customFormat="1" x14ac:dyDescent="0.25">
      <c r="A956" s="405" t="s">
        <v>1134</v>
      </c>
      <c r="B956" s="481" t="s">
        <v>251</v>
      </c>
      <c r="C956" s="481" t="s">
        <v>1135</v>
      </c>
      <c r="D956" s="481" t="s">
        <v>1156</v>
      </c>
      <c r="E956" s="481" t="s">
        <v>290</v>
      </c>
      <c r="F956" s="481" t="s">
        <v>1167</v>
      </c>
      <c r="G956" s="482">
        <v>2</v>
      </c>
      <c r="H956" s="481" t="s">
        <v>258</v>
      </c>
      <c r="I956" s="481" t="s">
        <v>268</v>
      </c>
    </row>
    <row r="957" spans="1:9" s="405" customFormat="1" x14ac:dyDescent="0.25">
      <c r="A957" s="405" t="s">
        <v>1134</v>
      </c>
      <c r="B957" s="481" t="s">
        <v>251</v>
      </c>
      <c r="C957" s="481" t="s">
        <v>1135</v>
      </c>
      <c r="D957" s="481" t="s">
        <v>1156</v>
      </c>
      <c r="E957" s="481" t="s">
        <v>342</v>
      </c>
      <c r="F957" s="481" t="s">
        <v>1167</v>
      </c>
      <c r="G957" s="482">
        <v>1</v>
      </c>
      <c r="H957" s="481" t="s">
        <v>258</v>
      </c>
      <c r="I957" s="481" t="s">
        <v>268</v>
      </c>
    </row>
    <row r="958" spans="1:9" s="405" customFormat="1" x14ac:dyDescent="0.25">
      <c r="A958" s="405" t="s">
        <v>1134</v>
      </c>
      <c r="B958" s="481" t="s">
        <v>251</v>
      </c>
      <c r="C958" s="481" t="s">
        <v>1135</v>
      </c>
      <c r="D958" s="481" t="s">
        <v>1156</v>
      </c>
      <c r="E958" s="481" t="s">
        <v>346</v>
      </c>
      <c r="F958" s="481" t="s">
        <v>1167</v>
      </c>
      <c r="G958" s="482">
        <v>2.2999999999999998</v>
      </c>
      <c r="H958" s="481" t="s">
        <v>258</v>
      </c>
      <c r="I958" s="481" t="s">
        <v>268</v>
      </c>
    </row>
    <row r="959" spans="1:9" s="405" customFormat="1" x14ac:dyDescent="0.25">
      <c r="A959" s="405" t="s">
        <v>1134</v>
      </c>
      <c r="B959" s="481" t="s">
        <v>251</v>
      </c>
      <c r="C959" s="481" t="s">
        <v>1135</v>
      </c>
      <c r="D959" s="481" t="s">
        <v>1156</v>
      </c>
      <c r="E959" s="481" t="s">
        <v>350</v>
      </c>
      <c r="F959" s="481" t="s">
        <v>1167</v>
      </c>
      <c r="G959" s="482">
        <v>0.25</v>
      </c>
      <c r="H959" s="481" t="s">
        <v>258</v>
      </c>
      <c r="I959" s="481" t="s">
        <v>268</v>
      </c>
    </row>
    <row r="960" spans="1:9" s="405" customFormat="1" x14ac:dyDescent="0.25">
      <c r="A960" s="405" t="s">
        <v>1134</v>
      </c>
      <c r="B960" s="481" t="s">
        <v>251</v>
      </c>
      <c r="C960" s="481" t="s">
        <v>1135</v>
      </c>
      <c r="D960" s="481" t="s">
        <v>1156</v>
      </c>
      <c r="E960" s="481" t="s">
        <v>353</v>
      </c>
      <c r="F960" s="481" t="s">
        <v>1167</v>
      </c>
      <c r="G960" s="482">
        <v>1.55</v>
      </c>
      <c r="H960" s="481" t="s">
        <v>258</v>
      </c>
      <c r="I960" s="481" t="s">
        <v>268</v>
      </c>
    </row>
    <row r="961" spans="1:9" s="405" customFormat="1" x14ac:dyDescent="0.25">
      <c r="A961" s="405" t="s">
        <v>1134</v>
      </c>
      <c r="B961" s="481" t="s">
        <v>251</v>
      </c>
      <c r="C961" s="481" t="s">
        <v>1135</v>
      </c>
      <c r="D961" s="481" t="s">
        <v>1156</v>
      </c>
      <c r="E961" s="481" t="s">
        <v>360</v>
      </c>
      <c r="F961" s="481" t="s">
        <v>1167</v>
      </c>
      <c r="G961" s="481" t="s">
        <v>58</v>
      </c>
      <c r="H961" s="481" t="s">
        <v>258</v>
      </c>
      <c r="I961" s="481" t="s">
        <v>268</v>
      </c>
    </row>
    <row r="962" spans="1:9" s="405" customFormat="1" x14ac:dyDescent="0.25">
      <c r="A962" s="405" t="s">
        <v>1134</v>
      </c>
      <c r="B962" s="481" t="s">
        <v>251</v>
      </c>
      <c r="C962" s="481" t="s">
        <v>1135</v>
      </c>
      <c r="D962" s="481" t="s">
        <v>1156</v>
      </c>
      <c r="E962" s="481" t="s">
        <v>1146</v>
      </c>
      <c r="F962" s="481" t="s">
        <v>1167</v>
      </c>
      <c r="G962" s="481" t="s">
        <v>58</v>
      </c>
      <c r="H962" s="481" t="s">
        <v>258</v>
      </c>
      <c r="I962" s="481" t="s">
        <v>268</v>
      </c>
    </row>
    <row r="963" spans="1:9" s="405" customFormat="1" x14ac:dyDescent="0.25">
      <c r="A963" s="405" t="s">
        <v>1134</v>
      </c>
      <c r="B963" s="478" t="s">
        <v>377</v>
      </c>
      <c r="C963" s="478" t="s">
        <v>1135</v>
      </c>
      <c r="D963" s="478" t="s">
        <v>1156</v>
      </c>
      <c r="E963" s="478" t="s">
        <v>267</v>
      </c>
      <c r="F963" s="478" t="s">
        <v>1167</v>
      </c>
      <c r="G963" s="479">
        <v>5</v>
      </c>
      <c r="H963" s="478" t="s">
        <v>258</v>
      </c>
      <c r="I963" s="478" t="s">
        <v>268</v>
      </c>
    </row>
    <row r="964" spans="1:9" s="405" customFormat="1" x14ac:dyDescent="0.25">
      <c r="A964" s="405" t="s">
        <v>1134</v>
      </c>
      <c r="B964" s="478" t="s">
        <v>377</v>
      </c>
      <c r="C964" s="478" t="s">
        <v>1135</v>
      </c>
      <c r="D964" s="478" t="s">
        <v>1156</v>
      </c>
      <c r="E964" s="478" t="s">
        <v>288</v>
      </c>
      <c r="F964" s="478" t="s">
        <v>1167</v>
      </c>
      <c r="G964" s="479">
        <v>10</v>
      </c>
      <c r="H964" s="478" t="s">
        <v>258</v>
      </c>
      <c r="I964" s="478" t="s">
        <v>268</v>
      </c>
    </row>
    <row r="965" spans="1:9" s="405" customFormat="1" x14ac:dyDescent="0.25">
      <c r="A965" s="405" t="s">
        <v>1134</v>
      </c>
      <c r="B965" s="478" t="s">
        <v>377</v>
      </c>
      <c r="C965" s="478" t="s">
        <v>1135</v>
      </c>
      <c r="D965" s="478" t="s">
        <v>1156</v>
      </c>
      <c r="E965" s="478" t="s">
        <v>360</v>
      </c>
      <c r="F965" s="478" t="s">
        <v>1167</v>
      </c>
      <c r="G965" s="478" t="s">
        <v>58</v>
      </c>
      <c r="H965" s="478" t="s">
        <v>258</v>
      </c>
      <c r="I965" s="478" t="s">
        <v>268</v>
      </c>
    </row>
    <row r="966" spans="1:9" s="405" customFormat="1" x14ac:dyDescent="0.25">
      <c r="A966" s="405" t="s">
        <v>1134</v>
      </c>
      <c r="B966" s="478" t="s">
        <v>377</v>
      </c>
      <c r="C966" s="478" t="s">
        <v>1135</v>
      </c>
      <c r="D966" s="478" t="s">
        <v>1156</v>
      </c>
      <c r="E966" s="478" t="s">
        <v>1146</v>
      </c>
      <c r="F966" s="478" t="s">
        <v>1167</v>
      </c>
      <c r="G966" s="478" t="s">
        <v>58</v>
      </c>
      <c r="H966" s="478" t="s">
        <v>258</v>
      </c>
      <c r="I966" s="478" t="s">
        <v>268</v>
      </c>
    </row>
    <row r="967" spans="1:9" s="405" customFormat="1" x14ac:dyDescent="0.25">
      <c r="A967" s="405" t="s">
        <v>1134</v>
      </c>
      <c r="B967" s="480" t="s">
        <v>433</v>
      </c>
      <c r="C967" s="480" t="s">
        <v>1135</v>
      </c>
      <c r="D967" s="480" t="s">
        <v>1156</v>
      </c>
      <c r="E967" s="480" t="s">
        <v>267</v>
      </c>
      <c r="F967" s="480" t="s">
        <v>1167</v>
      </c>
      <c r="G967" s="411">
        <v>5</v>
      </c>
      <c r="H967" s="480" t="s">
        <v>258</v>
      </c>
      <c r="I967" s="480" t="s">
        <v>268</v>
      </c>
    </row>
    <row r="968" spans="1:9" s="405" customFormat="1" x14ac:dyDescent="0.25">
      <c r="A968" s="405" t="s">
        <v>1134</v>
      </c>
      <c r="B968" s="480" t="s">
        <v>433</v>
      </c>
      <c r="C968" s="480" t="s">
        <v>1135</v>
      </c>
      <c r="D968" s="480" t="s">
        <v>1156</v>
      </c>
      <c r="E968" s="480" t="s">
        <v>288</v>
      </c>
      <c r="F968" s="480" t="s">
        <v>1167</v>
      </c>
      <c r="G968" s="411">
        <v>10</v>
      </c>
      <c r="H968" s="480" t="s">
        <v>258</v>
      </c>
      <c r="I968" s="480" t="s">
        <v>268</v>
      </c>
    </row>
    <row r="969" spans="1:9" s="405" customFormat="1" x14ac:dyDescent="0.25">
      <c r="A969" s="405" t="s">
        <v>1134</v>
      </c>
      <c r="B969" s="480" t="s">
        <v>433</v>
      </c>
      <c r="C969" s="480" t="s">
        <v>1135</v>
      </c>
      <c r="D969" s="480" t="s">
        <v>1156</v>
      </c>
      <c r="E969" s="480" t="s">
        <v>338</v>
      </c>
      <c r="F969" s="480" t="s">
        <v>1167</v>
      </c>
      <c r="G969" s="411">
        <v>1.3</v>
      </c>
      <c r="H969" s="480" t="s">
        <v>258</v>
      </c>
      <c r="I969" s="480" t="s">
        <v>268</v>
      </c>
    </row>
    <row r="970" spans="1:9" s="405" customFormat="1" x14ac:dyDescent="0.25">
      <c r="A970" s="405" t="s">
        <v>1134</v>
      </c>
      <c r="B970" s="480" t="s">
        <v>433</v>
      </c>
      <c r="C970" s="480" t="s">
        <v>1135</v>
      </c>
      <c r="D970" s="480" t="s">
        <v>1156</v>
      </c>
      <c r="E970" s="480" t="s">
        <v>290</v>
      </c>
      <c r="F970" s="480" t="s">
        <v>1167</v>
      </c>
      <c r="G970" s="411">
        <v>2</v>
      </c>
      <c r="H970" s="480" t="s">
        <v>258</v>
      </c>
      <c r="I970" s="480" t="s">
        <v>268</v>
      </c>
    </row>
    <row r="971" spans="1:9" s="405" customFormat="1" x14ac:dyDescent="0.25">
      <c r="A971" s="405" t="s">
        <v>1134</v>
      </c>
      <c r="B971" s="480" t="s">
        <v>433</v>
      </c>
      <c r="C971" s="480" t="s">
        <v>1135</v>
      </c>
      <c r="D971" s="480" t="s">
        <v>1156</v>
      </c>
      <c r="E971" s="480" t="s">
        <v>342</v>
      </c>
      <c r="F971" s="480" t="s">
        <v>1167</v>
      </c>
      <c r="G971" s="411">
        <v>1.08</v>
      </c>
      <c r="H971" s="480" t="s">
        <v>258</v>
      </c>
      <c r="I971" s="480" t="s">
        <v>268</v>
      </c>
    </row>
    <row r="972" spans="1:9" s="405" customFormat="1" x14ac:dyDescent="0.25">
      <c r="A972" s="405" t="s">
        <v>1134</v>
      </c>
      <c r="B972" s="480" t="s">
        <v>433</v>
      </c>
      <c r="C972" s="480" t="s">
        <v>1135</v>
      </c>
      <c r="D972" s="480" t="s">
        <v>1156</v>
      </c>
      <c r="E972" s="480" t="s">
        <v>346</v>
      </c>
      <c r="F972" s="480" t="s">
        <v>1167</v>
      </c>
      <c r="G972" s="411">
        <v>2.38</v>
      </c>
      <c r="H972" s="480" t="s">
        <v>258</v>
      </c>
      <c r="I972" s="480" t="s">
        <v>268</v>
      </c>
    </row>
    <row r="973" spans="1:9" s="405" customFormat="1" x14ac:dyDescent="0.25">
      <c r="A973" s="405" t="s">
        <v>1134</v>
      </c>
      <c r="B973" s="480" t="s">
        <v>433</v>
      </c>
      <c r="C973" s="480" t="s">
        <v>1135</v>
      </c>
      <c r="D973" s="480" t="s">
        <v>1156</v>
      </c>
      <c r="E973" s="480" t="s">
        <v>350</v>
      </c>
      <c r="F973" s="480" t="s">
        <v>1167</v>
      </c>
      <c r="G973" s="411">
        <v>0.83</v>
      </c>
      <c r="H973" s="480" t="s">
        <v>258</v>
      </c>
      <c r="I973" s="480" t="s">
        <v>268</v>
      </c>
    </row>
    <row r="974" spans="1:9" s="405" customFormat="1" x14ac:dyDescent="0.25">
      <c r="A974" s="405" t="s">
        <v>1134</v>
      </c>
      <c r="B974" s="480" t="s">
        <v>433</v>
      </c>
      <c r="C974" s="480" t="s">
        <v>1135</v>
      </c>
      <c r="D974" s="480" t="s">
        <v>1156</v>
      </c>
      <c r="E974" s="480" t="s">
        <v>353</v>
      </c>
      <c r="F974" s="480" t="s">
        <v>1167</v>
      </c>
      <c r="G974" s="411">
        <v>2.13</v>
      </c>
      <c r="H974" s="480" t="s">
        <v>258</v>
      </c>
      <c r="I974" s="480" t="s">
        <v>268</v>
      </c>
    </row>
    <row r="975" spans="1:9" s="405" customFormat="1" x14ac:dyDescent="0.25">
      <c r="A975" s="405" t="s">
        <v>1134</v>
      </c>
      <c r="B975" s="480" t="s">
        <v>433</v>
      </c>
      <c r="C975" s="480" t="s">
        <v>1135</v>
      </c>
      <c r="D975" s="480" t="s">
        <v>1156</v>
      </c>
      <c r="E975" s="480" t="s">
        <v>360</v>
      </c>
      <c r="F975" s="480" t="s">
        <v>1167</v>
      </c>
      <c r="G975" s="480" t="s">
        <v>58</v>
      </c>
      <c r="H975" s="480" t="s">
        <v>258</v>
      </c>
      <c r="I975" s="480" t="s">
        <v>268</v>
      </c>
    </row>
    <row r="976" spans="1:9" s="405" customFormat="1" x14ac:dyDescent="0.25">
      <c r="A976" s="405" t="s">
        <v>1134</v>
      </c>
      <c r="B976" s="480" t="s">
        <v>433</v>
      </c>
      <c r="C976" s="480" t="s">
        <v>1135</v>
      </c>
      <c r="D976" s="480" t="s">
        <v>1156</v>
      </c>
      <c r="E976" s="480" t="s">
        <v>1146</v>
      </c>
      <c r="F976" s="480" t="s">
        <v>1167</v>
      </c>
      <c r="G976" s="480" t="s">
        <v>58</v>
      </c>
      <c r="H976" s="480" t="s">
        <v>258</v>
      </c>
      <c r="I976" s="480" t="s">
        <v>268</v>
      </c>
    </row>
    <row r="977" spans="1:27" s="405" customFormat="1" x14ac:dyDescent="0.25">
      <c r="A977" s="405" t="s">
        <v>1134</v>
      </c>
      <c r="B977" s="478" t="s">
        <v>377</v>
      </c>
      <c r="C977" s="478" t="s">
        <v>1135</v>
      </c>
      <c r="D977" s="478" t="s">
        <v>1156</v>
      </c>
      <c r="E977" s="478" t="s">
        <v>290</v>
      </c>
      <c r="F977" s="478" t="s">
        <v>1167</v>
      </c>
      <c r="G977" s="479">
        <v>2</v>
      </c>
      <c r="H977" s="478" t="s">
        <v>258</v>
      </c>
      <c r="I977" s="478" t="s">
        <v>268</v>
      </c>
    </row>
    <row r="978" spans="1:27" x14ac:dyDescent="0.25">
      <c r="A978" t="s">
        <v>365</v>
      </c>
      <c r="B978" t="s">
        <v>258</v>
      </c>
      <c r="C978" t="s">
        <v>259</v>
      </c>
    </row>
    <row r="984" spans="1:27" x14ac:dyDescent="0.25">
      <c r="A984" t="s">
        <v>840</v>
      </c>
    </row>
    <row r="985" spans="1:27" x14ac:dyDescent="0.25">
      <c r="A985">
        <v>823</v>
      </c>
      <c r="B985" t="s">
        <v>434</v>
      </c>
      <c r="C985" t="s">
        <v>435</v>
      </c>
      <c r="D985" t="s">
        <v>436</v>
      </c>
      <c r="E985" t="s">
        <v>437</v>
      </c>
      <c r="F985" t="s">
        <v>294</v>
      </c>
      <c r="G985" t="s">
        <v>295</v>
      </c>
      <c r="H985" t="s">
        <v>296</v>
      </c>
      <c r="I985">
        <v>87</v>
      </c>
      <c r="J985">
        <v>0</v>
      </c>
      <c r="K985">
        <v>129</v>
      </c>
      <c r="L985" t="s">
        <v>256</v>
      </c>
      <c r="N985" s="154">
        <v>0.95</v>
      </c>
      <c r="O985" t="s">
        <v>258</v>
      </c>
      <c r="P985" t="s">
        <v>268</v>
      </c>
      <c r="Q985" t="s">
        <v>438</v>
      </c>
      <c r="R985" t="s">
        <v>269</v>
      </c>
      <c r="V985" t="s">
        <v>298</v>
      </c>
      <c r="W985" t="s">
        <v>366</v>
      </c>
      <c r="X985">
        <v>0</v>
      </c>
      <c r="Y985" s="155">
        <v>36770</v>
      </c>
      <c r="AA985">
        <v>0</v>
      </c>
    </row>
    <row r="986" spans="1:27" x14ac:dyDescent="0.25">
      <c r="A986">
        <v>824</v>
      </c>
      <c r="B986" t="s">
        <v>434</v>
      </c>
      <c r="C986" t="s">
        <v>435</v>
      </c>
      <c r="D986" t="s">
        <v>436</v>
      </c>
      <c r="E986" t="s">
        <v>439</v>
      </c>
      <c r="F986" t="s">
        <v>294</v>
      </c>
      <c r="G986" t="s">
        <v>295</v>
      </c>
      <c r="H986" t="s">
        <v>296</v>
      </c>
      <c r="I986">
        <v>87</v>
      </c>
      <c r="J986">
        <v>0</v>
      </c>
      <c r="K986">
        <v>129</v>
      </c>
      <c r="L986" t="s">
        <v>256</v>
      </c>
      <c r="N986" s="154">
        <v>0.95</v>
      </c>
      <c r="O986" t="s">
        <v>258</v>
      </c>
      <c r="P986" t="s">
        <v>268</v>
      </c>
      <c r="Q986" t="s">
        <v>438</v>
      </c>
      <c r="R986" t="s">
        <v>269</v>
      </c>
      <c r="V986" t="s">
        <v>298</v>
      </c>
      <c r="W986" t="s">
        <v>366</v>
      </c>
      <c r="X986">
        <v>0</v>
      </c>
      <c r="Y986" s="155">
        <v>36770</v>
      </c>
      <c r="AA986">
        <v>0</v>
      </c>
    </row>
    <row r="987" spans="1:27" x14ac:dyDescent="0.25">
      <c r="A987">
        <v>828</v>
      </c>
      <c r="B987" t="s">
        <v>434</v>
      </c>
      <c r="C987" t="s">
        <v>435</v>
      </c>
      <c r="D987" t="s">
        <v>436</v>
      </c>
      <c r="E987" t="s">
        <v>440</v>
      </c>
      <c r="F987" t="s">
        <v>294</v>
      </c>
      <c r="G987" t="s">
        <v>295</v>
      </c>
      <c r="H987" t="s">
        <v>296</v>
      </c>
      <c r="I987">
        <v>87</v>
      </c>
      <c r="J987">
        <v>0</v>
      </c>
      <c r="K987">
        <v>129</v>
      </c>
      <c r="L987" t="s">
        <v>256</v>
      </c>
      <c r="N987" s="154">
        <v>0.95</v>
      </c>
      <c r="O987" t="s">
        <v>258</v>
      </c>
      <c r="P987" t="s">
        <v>268</v>
      </c>
      <c r="Q987" t="s">
        <v>438</v>
      </c>
      <c r="R987" t="s">
        <v>269</v>
      </c>
      <c r="V987" t="s">
        <v>298</v>
      </c>
      <c r="W987" t="s">
        <v>366</v>
      </c>
      <c r="X987">
        <v>0</v>
      </c>
      <c r="Y987" s="155">
        <v>36770</v>
      </c>
      <c r="AA987">
        <v>0</v>
      </c>
    </row>
    <row r="988" spans="1:27" x14ac:dyDescent="0.25">
      <c r="A988">
        <v>832</v>
      </c>
      <c r="B988" t="s">
        <v>434</v>
      </c>
      <c r="C988" t="s">
        <v>435</v>
      </c>
      <c r="D988" t="s">
        <v>436</v>
      </c>
      <c r="E988" t="s">
        <v>441</v>
      </c>
      <c r="F988" t="s">
        <v>294</v>
      </c>
      <c r="G988" t="s">
        <v>295</v>
      </c>
      <c r="H988" t="s">
        <v>296</v>
      </c>
      <c r="I988">
        <v>87</v>
      </c>
      <c r="J988">
        <v>0</v>
      </c>
      <c r="K988">
        <v>129</v>
      </c>
      <c r="L988" t="s">
        <v>256</v>
      </c>
      <c r="N988" s="154">
        <v>0.95</v>
      </c>
      <c r="O988" t="s">
        <v>258</v>
      </c>
      <c r="P988" t="s">
        <v>268</v>
      </c>
      <c r="Q988" t="s">
        <v>438</v>
      </c>
      <c r="R988" t="s">
        <v>269</v>
      </c>
      <c r="V988" t="s">
        <v>298</v>
      </c>
      <c r="W988" t="s">
        <v>366</v>
      </c>
      <c r="X988">
        <v>0</v>
      </c>
      <c r="Y988" s="155">
        <v>36770</v>
      </c>
      <c r="AA988">
        <v>0</v>
      </c>
    </row>
    <row r="989" spans="1:27" x14ac:dyDescent="0.25">
      <c r="A989">
        <v>836</v>
      </c>
      <c r="B989" t="s">
        <v>434</v>
      </c>
      <c r="C989" t="s">
        <v>435</v>
      </c>
      <c r="D989" t="s">
        <v>436</v>
      </c>
      <c r="E989" t="s">
        <v>442</v>
      </c>
      <c r="F989" t="s">
        <v>294</v>
      </c>
      <c r="G989" t="s">
        <v>295</v>
      </c>
      <c r="H989" t="s">
        <v>296</v>
      </c>
      <c r="I989">
        <v>87</v>
      </c>
      <c r="J989">
        <v>0</v>
      </c>
      <c r="K989">
        <v>129</v>
      </c>
      <c r="L989" t="s">
        <v>256</v>
      </c>
      <c r="N989" s="154">
        <v>0.95</v>
      </c>
      <c r="O989" t="s">
        <v>258</v>
      </c>
      <c r="P989" t="s">
        <v>268</v>
      </c>
      <c r="Q989" t="s">
        <v>438</v>
      </c>
      <c r="R989" t="s">
        <v>269</v>
      </c>
      <c r="V989" t="s">
        <v>298</v>
      </c>
      <c r="W989" t="s">
        <v>366</v>
      </c>
      <c r="X989">
        <v>0</v>
      </c>
      <c r="Y989" s="155">
        <v>36770</v>
      </c>
      <c r="AA989">
        <v>0</v>
      </c>
    </row>
    <row r="990" spans="1:27" x14ac:dyDescent="0.25">
      <c r="A990">
        <v>840</v>
      </c>
      <c r="B990" t="s">
        <v>434</v>
      </c>
      <c r="C990" t="s">
        <v>435</v>
      </c>
      <c r="D990" t="s">
        <v>436</v>
      </c>
      <c r="E990" t="s">
        <v>443</v>
      </c>
      <c r="F990" t="s">
        <v>294</v>
      </c>
      <c r="G990" t="s">
        <v>295</v>
      </c>
      <c r="H990" t="s">
        <v>296</v>
      </c>
      <c r="I990">
        <v>87</v>
      </c>
      <c r="J990">
        <v>0</v>
      </c>
      <c r="K990">
        <v>129</v>
      </c>
      <c r="L990" t="s">
        <v>256</v>
      </c>
      <c r="N990" s="154">
        <v>0.95</v>
      </c>
      <c r="O990" t="s">
        <v>258</v>
      </c>
      <c r="P990" t="s">
        <v>268</v>
      </c>
      <c r="Q990" t="s">
        <v>438</v>
      </c>
      <c r="R990" t="s">
        <v>269</v>
      </c>
      <c r="V990" t="s">
        <v>298</v>
      </c>
      <c r="W990" t="s">
        <v>366</v>
      </c>
      <c r="X990">
        <v>0</v>
      </c>
      <c r="Y990" s="155">
        <v>36770</v>
      </c>
      <c r="AA990">
        <v>0</v>
      </c>
    </row>
    <row r="991" spans="1:27" x14ac:dyDescent="0.25">
      <c r="A991">
        <v>844</v>
      </c>
      <c r="B991" t="s">
        <v>434</v>
      </c>
      <c r="C991" t="s">
        <v>435</v>
      </c>
      <c r="D991" t="s">
        <v>436</v>
      </c>
      <c r="E991" t="s">
        <v>444</v>
      </c>
      <c r="F991" t="s">
        <v>294</v>
      </c>
      <c r="G991" t="s">
        <v>295</v>
      </c>
      <c r="H991" t="s">
        <v>296</v>
      </c>
      <c r="I991">
        <v>87</v>
      </c>
      <c r="J991">
        <v>0</v>
      </c>
      <c r="K991">
        <v>129</v>
      </c>
      <c r="L991" t="s">
        <v>256</v>
      </c>
      <c r="N991" s="154">
        <v>0.95</v>
      </c>
      <c r="O991" t="s">
        <v>258</v>
      </c>
      <c r="P991" t="s">
        <v>268</v>
      </c>
      <c r="Q991" t="s">
        <v>438</v>
      </c>
      <c r="R991" t="s">
        <v>269</v>
      </c>
      <c r="V991" t="s">
        <v>298</v>
      </c>
      <c r="W991" t="s">
        <v>366</v>
      </c>
      <c r="X991">
        <v>0</v>
      </c>
      <c r="Y991" s="155">
        <v>36770</v>
      </c>
      <c r="AA991">
        <v>0</v>
      </c>
    </row>
    <row r="992" spans="1:27" x14ac:dyDescent="0.25">
      <c r="A992">
        <v>848</v>
      </c>
      <c r="B992" t="s">
        <v>434</v>
      </c>
      <c r="C992" t="s">
        <v>435</v>
      </c>
      <c r="D992" t="s">
        <v>436</v>
      </c>
      <c r="E992" t="s">
        <v>445</v>
      </c>
      <c r="F992" t="s">
        <v>294</v>
      </c>
      <c r="G992" t="s">
        <v>295</v>
      </c>
      <c r="H992" t="s">
        <v>296</v>
      </c>
      <c r="I992">
        <v>87</v>
      </c>
      <c r="J992">
        <v>0</v>
      </c>
      <c r="K992">
        <v>129</v>
      </c>
      <c r="L992" t="s">
        <v>256</v>
      </c>
      <c r="N992" s="154">
        <v>0.95</v>
      </c>
      <c r="O992" t="s">
        <v>258</v>
      </c>
      <c r="P992" t="s">
        <v>268</v>
      </c>
      <c r="Q992" t="s">
        <v>438</v>
      </c>
      <c r="R992" t="s">
        <v>269</v>
      </c>
      <c r="V992" t="s">
        <v>298</v>
      </c>
      <c r="W992" t="s">
        <v>366</v>
      </c>
      <c r="X992">
        <v>0</v>
      </c>
      <c r="Y992" s="155">
        <v>36770</v>
      </c>
      <c r="AA992">
        <v>0</v>
      </c>
    </row>
    <row r="993" spans="1:27" x14ac:dyDescent="0.25">
      <c r="A993">
        <v>852</v>
      </c>
      <c r="B993" t="s">
        <v>434</v>
      </c>
      <c r="C993" t="s">
        <v>435</v>
      </c>
      <c r="D993" t="s">
        <v>436</v>
      </c>
      <c r="E993" t="s">
        <v>446</v>
      </c>
      <c r="F993" t="s">
        <v>294</v>
      </c>
      <c r="G993" t="s">
        <v>295</v>
      </c>
      <c r="H993" t="s">
        <v>296</v>
      </c>
      <c r="I993">
        <v>87</v>
      </c>
      <c r="J993">
        <v>0</v>
      </c>
      <c r="K993">
        <v>129</v>
      </c>
      <c r="L993" t="s">
        <v>256</v>
      </c>
      <c r="N993" s="154">
        <v>0.95</v>
      </c>
      <c r="O993" t="s">
        <v>258</v>
      </c>
      <c r="P993" t="s">
        <v>268</v>
      </c>
      <c r="Q993" t="s">
        <v>438</v>
      </c>
      <c r="R993" t="s">
        <v>269</v>
      </c>
      <c r="V993" t="s">
        <v>298</v>
      </c>
      <c r="W993" t="s">
        <v>366</v>
      </c>
      <c r="X993">
        <v>0</v>
      </c>
      <c r="Y993" s="155">
        <v>36770</v>
      </c>
      <c r="AA993">
        <v>0</v>
      </c>
    </row>
    <row r="994" spans="1:27" x14ac:dyDescent="0.25">
      <c r="A994">
        <v>856</v>
      </c>
      <c r="B994" t="s">
        <v>434</v>
      </c>
      <c r="C994" t="s">
        <v>435</v>
      </c>
      <c r="D994" t="s">
        <v>436</v>
      </c>
      <c r="E994" t="s">
        <v>447</v>
      </c>
      <c r="F994" t="s">
        <v>294</v>
      </c>
      <c r="G994" t="s">
        <v>295</v>
      </c>
      <c r="H994" t="s">
        <v>296</v>
      </c>
      <c r="I994">
        <v>87</v>
      </c>
      <c r="J994">
        <v>0</v>
      </c>
      <c r="K994">
        <v>129</v>
      </c>
      <c r="L994" t="s">
        <v>256</v>
      </c>
      <c r="N994" s="154">
        <v>0.95</v>
      </c>
      <c r="O994" t="s">
        <v>258</v>
      </c>
      <c r="P994" t="s">
        <v>268</v>
      </c>
      <c r="Q994" t="s">
        <v>438</v>
      </c>
      <c r="R994" t="s">
        <v>269</v>
      </c>
      <c r="V994" t="s">
        <v>298</v>
      </c>
      <c r="W994" t="s">
        <v>366</v>
      </c>
      <c r="X994">
        <v>0</v>
      </c>
      <c r="Y994" s="155">
        <v>36770</v>
      </c>
      <c r="AA994">
        <v>0</v>
      </c>
    </row>
    <row r="995" spans="1:27" x14ac:dyDescent="0.25">
      <c r="A995">
        <v>860</v>
      </c>
      <c r="B995" t="s">
        <v>434</v>
      </c>
      <c r="C995" t="s">
        <v>435</v>
      </c>
      <c r="D995" t="s">
        <v>436</v>
      </c>
      <c r="E995" t="s">
        <v>448</v>
      </c>
      <c r="F995" t="s">
        <v>294</v>
      </c>
      <c r="G995" t="s">
        <v>295</v>
      </c>
      <c r="H995" t="s">
        <v>296</v>
      </c>
      <c r="I995">
        <v>87</v>
      </c>
      <c r="J995">
        <v>0</v>
      </c>
      <c r="K995">
        <v>129</v>
      </c>
      <c r="L995" t="s">
        <v>256</v>
      </c>
      <c r="N995" s="154">
        <v>0.95</v>
      </c>
      <c r="O995" t="s">
        <v>258</v>
      </c>
      <c r="P995" t="s">
        <v>268</v>
      </c>
      <c r="Q995" t="s">
        <v>438</v>
      </c>
      <c r="R995" t="s">
        <v>269</v>
      </c>
      <c r="V995" t="s">
        <v>298</v>
      </c>
      <c r="W995" t="s">
        <v>366</v>
      </c>
      <c r="X995">
        <v>0</v>
      </c>
      <c r="Y995" s="155">
        <v>36770</v>
      </c>
      <c r="AA995">
        <v>0</v>
      </c>
    </row>
    <row r="996" spans="1:27" x14ac:dyDescent="0.25">
      <c r="A996">
        <v>864</v>
      </c>
      <c r="B996" t="s">
        <v>434</v>
      </c>
      <c r="C996" t="s">
        <v>435</v>
      </c>
      <c r="D996" t="s">
        <v>436</v>
      </c>
      <c r="E996" t="s">
        <v>449</v>
      </c>
      <c r="F996" t="s">
        <v>294</v>
      </c>
      <c r="G996" t="s">
        <v>295</v>
      </c>
      <c r="H996" t="s">
        <v>296</v>
      </c>
      <c r="I996">
        <v>87</v>
      </c>
      <c r="J996">
        <v>0</v>
      </c>
      <c r="K996">
        <v>129</v>
      </c>
      <c r="L996" t="s">
        <v>256</v>
      </c>
      <c r="N996" s="154">
        <v>0.95</v>
      </c>
      <c r="O996" t="s">
        <v>258</v>
      </c>
      <c r="P996" t="s">
        <v>268</v>
      </c>
      <c r="Q996" t="s">
        <v>438</v>
      </c>
      <c r="R996" t="s">
        <v>269</v>
      </c>
      <c r="V996" t="s">
        <v>298</v>
      </c>
      <c r="W996" t="s">
        <v>366</v>
      </c>
      <c r="X996">
        <v>0</v>
      </c>
      <c r="Y996" s="155">
        <v>36770</v>
      </c>
      <c r="AA996">
        <v>0</v>
      </c>
    </row>
    <row r="997" spans="1:27" x14ac:dyDescent="0.25">
      <c r="A997">
        <v>868</v>
      </c>
      <c r="B997" t="s">
        <v>434</v>
      </c>
      <c r="C997" t="s">
        <v>435</v>
      </c>
      <c r="D997" t="s">
        <v>436</v>
      </c>
      <c r="E997" t="s">
        <v>450</v>
      </c>
      <c r="F997" t="s">
        <v>294</v>
      </c>
      <c r="G997" t="s">
        <v>295</v>
      </c>
      <c r="H997" t="s">
        <v>296</v>
      </c>
      <c r="I997">
        <v>87</v>
      </c>
      <c r="J997">
        <v>0</v>
      </c>
      <c r="K997">
        <v>129</v>
      </c>
      <c r="L997" t="s">
        <v>256</v>
      </c>
      <c r="N997" s="154">
        <v>0.95</v>
      </c>
      <c r="O997" t="s">
        <v>258</v>
      </c>
      <c r="P997" t="s">
        <v>268</v>
      </c>
      <c r="Q997" t="s">
        <v>438</v>
      </c>
      <c r="R997" t="s">
        <v>269</v>
      </c>
      <c r="V997" t="s">
        <v>298</v>
      </c>
      <c r="W997" t="s">
        <v>366</v>
      </c>
      <c r="X997">
        <v>0</v>
      </c>
      <c r="Y997" s="155">
        <v>36770</v>
      </c>
      <c r="AA997">
        <v>0</v>
      </c>
    </row>
    <row r="998" spans="1:27" x14ac:dyDescent="0.25">
      <c r="A998">
        <v>872</v>
      </c>
      <c r="B998" t="s">
        <v>434</v>
      </c>
      <c r="C998" t="s">
        <v>435</v>
      </c>
      <c r="D998" t="s">
        <v>451</v>
      </c>
      <c r="E998" t="s">
        <v>437</v>
      </c>
      <c r="F998" t="s">
        <v>294</v>
      </c>
      <c r="G998" t="s">
        <v>295</v>
      </c>
      <c r="H998" t="s">
        <v>296</v>
      </c>
      <c r="I998">
        <v>87</v>
      </c>
      <c r="J998">
        <v>0</v>
      </c>
      <c r="K998">
        <v>129</v>
      </c>
      <c r="L998" t="s">
        <v>256</v>
      </c>
      <c r="N998" s="154">
        <v>0.95</v>
      </c>
      <c r="O998" t="s">
        <v>258</v>
      </c>
      <c r="P998" t="s">
        <v>268</v>
      </c>
      <c r="Q998" t="s">
        <v>438</v>
      </c>
      <c r="R998" t="s">
        <v>269</v>
      </c>
      <c r="V998" t="s">
        <v>298</v>
      </c>
      <c r="W998" t="s">
        <v>366</v>
      </c>
      <c r="X998">
        <v>0</v>
      </c>
      <c r="Y998" s="155">
        <v>36770</v>
      </c>
      <c r="AA998">
        <v>0</v>
      </c>
    </row>
    <row r="999" spans="1:27" x14ac:dyDescent="0.25">
      <c r="A999">
        <v>873</v>
      </c>
      <c r="B999" t="s">
        <v>434</v>
      </c>
      <c r="C999" t="s">
        <v>435</v>
      </c>
      <c r="D999" t="s">
        <v>451</v>
      </c>
      <c r="E999" t="s">
        <v>439</v>
      </c>
      <c r="F999" t="s">
        <v>294</v>
      </c>
      <c r="G999" t="s">
        <v>295</v>
      </c>
      <c r="H999" t="s">
        <v>296</v>
      </c>
      <c r="I999">
        <v>87</v>
      </c>
      <c r="J999">
        <v>0</v>
      </c>
      <c r="K999">
        <v>129</v>
      </c>
      <c r="L999" t="s">
        <v>256</v>
      </c>
      <c r="N999" s="154">
        <v>0.95</v>
      </c>
      <c r="O999" t="s">
        <v>258</v>
      </c>
      <c r="P999" t="s">
        <v>268</v>
      </c>
      <c r="Q999" t="s">
        <v>438</v>
      </c>
      <c r="R999" t="s">
        <v>269</v>
      </c>
      <c r="V999" t="s">
        <v>298</v>
      </c>
      <c r="W999" t="s">
        <v>366</v>
      </c>
      <c r="X999">
        <v>0</v>
      </c>
      <c r="Y999" s="155">
        <v>36770</v>
      </c>
      <c r="AA999">
        <v>0</v>
      </c>
    </row>
    <row r="1000" spans="1:27" x14ac:dyDescent="0.25">
      <c r="A1000">
        <v>877</v>
      </c>
      <c r="B1000" t="s">
        <v>434</v>
      </c>
      <c r="C1000" t="s">
        <v>435</v>
      </c>
      <c r="D1000" t="s">
        <v>451</v>
      </c>
      <c r="E1000" t="s">
        <v>440</v>
      </c>
      <c r="F1000" t="s">
        <v>294</v>
      </c>
      <c r="G1000" t="s">
        <v>295</v>
      </c>
      <c r="H1000" t="s">
        <v>296</v>
      </c>
      <c r="I1000">
        <v>87</v>
      </c>
      <c r="J1000">
        <v>0</v>
      </c>
      <c r="K1000">
        <v>129</v>
      </c>
      <c r="L1000" t="s">
        <v>256</v>
      </c>
      <c r="N1000" s="154">
        <v>0.95</v>
      </c>
      <c r="O1000" t="s">
        <v>258</v>
      </c>
      <c r="P1000" t="s">
        <v>268</v>
      </c>
      <c r="Q1000" t="s">
        <v>438</v>
      </c>
      <c r="R1000" t="s">
        <v>269</v>
      </c>
      <c r="V1000" t="s">
        <v>298</v>
      </c>
      <c r="W1000" t="s">
        <v>366</v>
      </c>
      <c r="X1000">
        <v>0</v>
      </c>
      <c r="Y1000" s="155">
        <v>36770</v>
      </c>
      <c r="AA1000">
        <v>0</v>
      </c>
    </row>
    <row r="1001" spans="1:27" x14ac:dyDescent="0.25">
      <c r="A1001">
        <v>881</v>
      </c>
      <c r="B1001" t="s">
        <v>434</v>
      </c>
      <c r="C1001" t="s">
        <v>435</v>
      </c>
      <c r="D1001" t="s">
        <v>451</v>
      </c>
      <c r="E1001" t="s">
        <v>441</v>
      </c>
      <c r="F1001" t="s">
        <v>294</v>
      </c>
      <c r="G1001" t="s">
        <v>295</v>
      </c>
      <c r="H1001" t="s">
        <v>296</v>
      </c>
      <c r="I1001">
        <v>87</v>
      </c>
      <c r="J1001">
        <v>0</v>
      </c>
      <c r="K1001">
        <v>129</v>
      </c>
      <c r="L1001" t="s">
        <v>256</v>
      </c>
      <c r="N1001" s="154">
        <v>0.95</v>
      </c>
      <c r="O1001" t="s">
        <v>258</v>
      </c>
      <c r="P1001" t="s">
        <v>268</v>
      </c>
      <c r="Q1001" t="s">
        <v>438</v>
      </c>
      <c r="R1001" t="s">
        <v>269</v>
      </c>
      <c r="V1001" t="s">
        <v>298</v>
      </c>
      <c r="W1001" t="s">
        <v>366</v>
      </c>
      <c r="X1001">
        <v>0</v>
      </c>
      <c r="Y1001" s="155">
        <v>36770</v>
      </c>
      <c r="AA1001">
        <v>0</v>
      </c>
    </row>
    <row r="1002" spans="1:27" x14ac:dyDescent="0.25">
      <c r="A1002">
        <v>885</v>
      </c>
      <c r="B1002" t="s">
        <v>434</v>
      </c>
      <c r="C1002" t="s">
        <v>435</v>
      </c>
      <c r="D1002" t="s">
        <v>451</v>
      </c>
      <c r="E1002" t="s">
        <v>442</v>
      </c>
      <c r="F1002" t="s">
        <v>294</v>
      </c>
      <c r="G1002" t="s">
        <v>295</v>
      </c>
      <c r="H1002" t="s">
        <v>296</v>
      </c>
      <c r="I1002">
        <v>87</v>
      </c>
      <c r="J1002">
        <v>0</v>
      </c>
      <c r="K1002">
        <v>129</v>
      </c>
      <c r="L1002" t="s">
        <v>256</v>
      </c>
      <c r="N1002" s="154">
        <v>0.95</v>
      </c>
      <c r="O1002" t="s">
        <v>258</v>
      </c>
      <c r="P1002" t="s">
        <v>268</v>
      </c>
      <c r="Q1002" t="s">
        <v>438</v>
      </c>
      <c r="R1002" t="s">
        <v>269</v>
      </c>
      <c r="V1002" t="s">
        <v>298</v>
      </c>
      <c r="W1002" t="s">
        <v>366</v>
      </c>
      <c r="X1002">
        <v>0</v>
      </c>
      <c r="Y1002" s="155">
        <v>36770</v>
      </c>
      <c r="AA1002">
        <v>0</v>
      </c>
    </row>
    <row r="1003" spans="1:27" x14ac:dyDescent="0.25">
      <c r="A1003">
        <v>889</v>
      </c>
      <c r="B1003" t="s">
        <v>434</v>
      </c>
      <c r="C1003" t="s">
        <v>435</v>
      </c>
      <c r="D1003" t="s">
        <v>451</v>
      </c>
      <c r="E1003" t="s">
        <v>443</v>
      </c>
      <c r="F1003" t="s">
        <v>294</v>
      </c>
      <c r="G1003" t="s">
        <v>295</v>
      </c>
      <c r="H1003" t="s">
        <v>296</v>
      </c>
      <c r="I1003">
        <v>87</v>
      </c>
      <c r="J1003">
        <v>0</v>
      </c>
      <c r="K1003">
        <v>129</v>
      </c>
      <c r="L1003" t="s">
        <v>256</v>
      </c>
      <c r="N1003" s="154">
        <v>0.95</v>
      </c>
      <c r="O1003" t="s">
        <v>258</v>
      </c>
      <c r="P1003" t="s">
        <v>268</v>
      </c>
      <c r="Q1003" t="s">
        <v>438</v>
      </c>
      <c r="R1003" t="s">
        <v>269</v>
      </c>
      <c r="V1003" t="s">
        <v>298</v>
      </c>
      <c r="W1003" t="s">
        <v>366</v>
      </c>
      <c r="X1003">
        <v>0</v>
      </c>
      <c r="Y1003" s="155">
        <v>36770</v>
      </c>
      <c r="AA1003">
        <v>0</v>
      </c>
    </row>
    <row r="1004" spans="1:27" x14ac:dyDescent="0.25">
      <c r="A1004">
        <v>893</v>
      </c>
      <c r="B1004" t="s">
        <v>434</v>
      </c>
      <c r="C1004" t="s">
        <v>435</v>
      </c>
      <c r="D1004" t="s">
        <v>451</v>
      </c>
      <c r="E1004" t="s">
        <v>444</v>
      </c>
      <c r="F1004" t="s">
        <v>294</v>
      </c>
      <c r="G1004" t="s">
        <v>295</v>
      </c>
      <c r="H1004" t="s">
        <v>296</v>
      </c>
      <c r="I1004">
        <v>87</v>
      </c>
      <c r="J1004">
        <v>0</v>
      </c>
      <c r="K1004">
        <v>129</v>
      </c>
      <c r="L1004" t="s">
        <v>256</v>
      </c>
      <c r="N1004" s="154">
        <v>0.95</v>
      </c>
      <c r="O1004" t="s">
        <v>258</v>
      </c>
      <c r="P1004" t="s">
        <v>268</v>
      </c>
      <c r="Q1004" t="s">
        <v>438</v>
      </c>
      <c r="R1004" t="s">
        <v>269</v>
      </c>
      <c r="V1004" t="s">
        <v>298</v>
      </c>
      <c r="W1004" t="s">
        <v>366</v>
      </c>
      <c r="X1004">
        <v>0</v>
      </c>
      <c r="Y1004" s="155">
        <v>36770</v>
      </c>
      <c r="AA1004">
        <v>0</v>
      </c>
    </row>
    <row r="1005" spans="1:27" x14ac:dyDescent="0.25">
      <c r="A1005">
        <v>897</v>
      </c>
      <c r="B1005" t="s">
        <v>434</v>
      </c>
      <c r="C1005" t="s">
        <v>435</v>
      </c>
      <c r="D1005" t="s">
        <v>451</v>
      </c>
      <c r="E1005" t="s">
        <v>445</v>
      </c>
      <c r="F1005" t="s">
        <v>294</v>
      </c>
      <c r="G1005" t="s">
        <v>295</v>
      </c>
      <c r="H1005" t="s">
        <v>296</v>
      </c>
      <c r="I1005">
        <v>87</v>
      </c>
      <c r="J1005">
        <v>0</v>
      </c>
      <c r="K1005">
        <v>129</v>
      </c>
      <c r="L1005" t="s">
        <v>256</v>
      </c>
      <c r="N1005" s="154">
        <v>0.95</v>
      </c>
      <c r="O1005" t="s">
        <v>258</v>
      </c>
      <c r="P1005" t="s">
        <v>268</v>
      </c>
      <c r="Q1005" t="s">
        <v>438</v>
      </c>
      <c r="R1005" t="s">
        <v>269</v>
      </c>
      <c r="V1005" t="s">
        <v>298</v>
      </c>
      <c r="W1005" t="s">
        <v>366</v>
      </c>
      <c r="X1005">
        <v>0</v>
      </c>
      <c r="Y1005" s="155">
        <v>36770</v>
      </c>
      <c r="AA1005">
        <v>0</v>
      </c>
    </row>
    <row r="1006" spans="1:27" x14ac:dyDescent="0.25">
      <c r="A1006">
        <v>901</v>
      </c>
      <c r="B1006" t="s">
        <v>434</v>
      </c>
      <c r="C1006" t="s">
        <v>435</v>
      </c>
      <c r="D1006" t="s">
        <v>451</v>
      </c>
      <c r="E1006" t="s">
        <v>446</v>
      </c>
      <c r="F1006" t="s">
        <v>294</v>
      </c>
      <c r="G1006" t="s">
        <v>295</v>
      </c>
      <c r="H1006" t="s">
        <v>296</v>
      </c>
      <c r="I1006">
        <v>87</v>
      </c>
      <c r="J1006">
        <v>0</v>
      </c>
      <c r="K1006">
        <v>129</v>
      </c>
      <c r="L1006" t="s">
        <v>256</v>
      </c>
      <c r="N1006" s="154">
        <v>0.95</v>
      </c>
      <c r="O1006" t="s">
        <v>258</v>
      </c>
      <c r="P1006" t="s">
        <v>268</v>
      </c>
      <c r="Q1006" t="s">
        <v>438</v>
      </c>
      <c r="R1006" t="s">
        <v>269</v>
      </c>
      <c r="V1006" t="s">
        <v>298</v>
      </c>
      <c r="W1006" t="s">
        <v>366</v>
      </c>
      <c r="X1006">
        <v>0</v>
      </c>
      <c r="Y1006" s="155">
        <v>36770</v>
      </c>
      <c r="AA1006">
        <v>0</v>
      </c>
    </row>
    <row r="1007" spans="1:27" x14ac:dyDescent="0.25">
      <c r="A1007">
        <v>905</v>
      </c>
      <c r="B1007" t="s">
        <v>434</v>
      </c>
      <c r="C1007" t="s">
        <v>435</v>
      </c>
      <c r="D1007" t="s">
        <v>451</v>
      </c>
      <c r="E1007" t="s">
        <v>447</v>
      </c>
      <c r="F1007" t="s">
        <v>294</v>
      </c>
      <c r="G1007" t="s">
        <v>295</v>
      </c>
      <c r="H1007" t="s">
        <v>296</v>
      </c>
      <c r="I1007">
        <v>87</v>
      </c>
      <c r="J1007">
        <v>0</v>
      </c>
      <c r="K1007">
        <v>129</v>
      </c>
      <c r="L1007" t="s">
        <v>256</v>
      </c>
      <c r="N1007" s="154">
        <v>0.95</v>
      </c>
      <c r="O1007" t="s">
        <v>258</v>
      </c>
      <c r="P1007" t="s">
        <v>268</v>
      </c>
      <c r="Q1007" t="s">
        <v>438</v>
      </c>
      <c r="R1007" t="s">
        <v>269</v>
      </c>
      <c r="V1007" t="s">
        <v>298</v>
      </c>
      <c r="W1007" t="s">
        <v>366</v>
      </c>
      <c r="X1007">
        <v>0</v>
      </c>
      <c r="Y1007" s="155">
        <v>36770</v>
      </c>
      <c r="AA1007">
        <v>0</v>
      </c>
    </row>
    <row r="1008" spans="1:27" x14ac:dyDescent="0.25">
      <c r="A1008">
        <v>909</v>
      </c>
      <c r="B1008" t="s">
        <v>434</v>
      </c>
      <c r="C1008" t="s">
        <v>435</v>
      </c>
      <c r="D1008" t="s">
        <v>451</v>
      </c>
      <c r="E1008" t="s">
        <v>448</v>
      </c>
      <c r="F1008" t="s">
        <v>294</v>
      </c>
      <c r="G1008" t="s">
        <v>295</v>
      </c>
      <c r="H1008" t="s">
        <v>296</v>
      </c>
      <c r="I1008">
        <v>87</v>
      </c>
      <c r="J1008">
        <v>0</v>
      </c>
      <c r="K1008">
        <v>129</v>
      </c>
      <c r="L1008" t="s">
        <v>256</v>
      </c>
      <c r="N1008" s="154">
        <v>0.95</v>
      </c>
      <c r="O1008" t="s">
        <v>258</v>
      </c>
      <c r="P1008" t="s">
        <v>268</v>
      </c>
      <c r="Q1008" t="s">
        <v>438</v>
      </c>
      <c r="R1008" t="s">
        <v>269</v>
      </c>
      <c r="V1008" t="s">
        <v>298</v>
      </c>
      <c r="W1008" t="s">
        <v>366</v>
      </c>
      <c r="X1008">
        <v>0</v>
      </c>
      <c r="Y1008" s="155">
        <v>36770</v>
      </c>
      <c r="AA1008">
        <v>0</v>
      </c>
    </row>
    <row r="1009" spans="1:27" x14ac:dyDescent="0.25">
      <c r="A1009">
        <v>913</v>
      </c>
      <c r="B1009" t="s">
        <v>434</v>
      </c>
      <c r="C1009" t="s">
        <v>435</v>
      </c>
      <c r="D1009" t="s">
        <v>451</v>
      </c>
      <c r="E1009" t="s">
        <v>449</v>
      </c>
      <c r="F1009" t="s">
        <v>294</v>
      </c>
      <c r="G1009" t="s">
        <v>295</v>
      </c>
      <c r="H1009" t="s">
        <v>296</v>
      </c>
      <c r="I1009">
        <v>87</v>
      </c>
      <c r="J1009">
        <v>0</v>
      </c>
      <c r="K1009">
        <v>129</v>
      </c>
      <c r="L1009" t="s">
        <v>256</v>
      </c>
      <c r="N1009" s="154">
        <v>0.95</v>
      </c>
      <c r="O1009" t="s">
        <v>258</v>
      </c>
      <c r="P1009" t="s">
        <v>268</v>
      </c>
      <c r="Q1009" t="s">
        <v>438</v>
      </c>
      <c r="R1009" t="s">
        <v>269</v>
      </c>
      <c r="V1009" t="s">
        <v>298</v>
      </c>
      <c r="W1009" t="s">
        <v>366</v>
      </c>
      <c r="X1009">
        <v>0</v>
      </c>
      <c r="Y1009" s="155">
        <v>36770</v>
      </c>
      <c r="AA1009">
        <v>0</v>
      </c>
    </row>
    <row r="1010" spans="1:27" x14ac:dyDescent="0.25">
      <c r="A1010">
        <v>917</v>
      </c>
      <c r="B1010" t="s">
        <v>434</v>
      </c>
      <c r="C1010" t="s">
        <v>435</v>
      </c>
      <c r="D1010" t="s">
        <v>451</v>
      </c>
      <c r="E1010" t="s">
        <v>450</v>
      </c>
      <c r="F1010" t="s">
        <v>294</v>
      </c>
      <c r="G1010" t="s">
        <v>295</v>
      </c>
      <c r="H1010" t="s">
        <v>296</v>
      </c>
      <c r="I1010">
        <v>87</v>
      </c>
      <c r="J1010">
        <v>0</v>
      </c>
      <c r="K1010">
        <v>129</v>
      </c>
      <c r="L1010" t="s">
        <v>256</v>
      </c>
      <c r="N1010" s="154">
        <v>0.95</v>
      </c>
      <c r="O1010" t="s">
        <v>258</v>
      </c>
      <c r="P1010" t="s">
        <v>268</v>
      </c>
      <c r="Q1010" t="s">
        <v>438</v>
      </c>
      <c r="R1010" t="s">
        <v>269</v>
      </c>
      <c r="V1010" t="s">
        <v>298</v>
      </c>
      <c r="W1010" t="s">
        <v>366</v>
      </c>
      <c r="X1010">
        <v>0</v>
      </c>
      <c r="Y1010" s="155">
        <v>36770</v>
      </c>
      <c r="AA1010">
        <v>0</v>
      </c>
    </row>
    <row r="1013" spans="1:27" ht="15.75" thickBot="1" x14ac:dyDescent="0.3"/>
    <row r="1014" spans="1:27" x14ac:dyDescent="0.25">
      <c r="A1014" s="160" t="s">
        <v>499</v>
      </c>
      <c r="B1014" s="955" t="s">
        <v>607</v>
      </c>
      <c r="C1014" s="956"/>
    </row>
    <row r="1015" spans="1:27" ht="47.25" x14ac:dyDescent="0.25">
      <c r="A1015" s="194"/>
      <c r="B1015" s="195" t="s">
        <v>608</v>
      </c>
      <c r="C1015" s="196" t="s">
        <v>609</v>
      </c>
    </row>
    <row r="1016" spans="1:27" ht="18.75" thickBot="1" x14ac:dyDescent="0.4">
      <c r="A1016" s="197" t="s">
        <v>610</v>
      </c>
      <c r="B1016" s="198">
        <v>0.95</v>
      </c>
      <c r="C1016" s="199">
        <v>0.95</v>
      </c>
    </row>
    <row r="1019" spans="1:27" ht="15.75" thickBot="1" x14ac:dyDescent="0.3">
      <c r="A1019" s="185" t="s">
        <v>581</v>
      </c>
    </row>
    <row r="1020" spans="1:27" x14ac:dyDescent="0.25">
      <c r="A1020" s="160" t="s">
        <v>499</v>
      </c>
      <c r="B1020" s="955" t="s">
        <v>607</v>
      </c>
      <c r="C1020" s="956"/>
    </row>
    <row r="1021" spans="1:27" ht="47.25" x14ac:dyDescent="0.25">
      <c r="A1021" s="194"/>
      <c r="B1021" s="195" t="s">
        <v>608</v>
      </c>
      <c r="C1021" s="196" t="s">
        <v>609</v>
      </c>
    </row>
    <row r="1022" spans="1:27" ht="18.75" thickBot="1" x14ac:dyDescent="0.4">
      <c r="A1022" s="197" t="s">
        <v>611</v>
      </c>
      <c r="B1022" s="198">
        <f>B1016/1000/'Conversions_(X)'!$C$8/'Conversions_(X)'!$C$12</f>
        <v>1.3501305269153407E-4</v>
      </c>
      <c r="C1022" s="198">
        <f>C1016/1000/'Conversions_(X)'!$C$8/'Conversions_(X)'!$C$12</f>
        <v>1.3501305269153407E-4</v>
      </c>
    </row>
    <row r="1023" spans="1:27" x14ac:dyDescent="0.25">
      <c r="A1023" s="200"/>
      <c r="B1023" s="184"/>
      <c r="C1023" s="183"/>
    </row>
    <row r="1024" spans="1:27" x14ac:dyDescent="0.25">
      <c r="A1024" s="200"/>
      <c r="B1024" s="201"/>
      <c r="C1024" s="201"/>
    </row>
    <row r="1026" spans="1:10" x14ac:dyDescent="0.25">
      <c r="A1026" s="202"/>
    </row>
    <row r="1031" spans="1:10" x14ac:dyDescent="0.25">
      <c r="A1031" t="s">
        <v>844</v>
      </c>
    </row>
    <row r="1032" spans="1:10" x14ac:dyDescent="0.25">
      <c r="A1032" s="185" t="s">
        <v>612</v>
      </c>
    </row>
    <row r="1033" spans="1:10" x14ac:dyDescent="0.25">
      <c r="A1033" s="203" t="s">
        <v>62</v>
      </c>
      <c r="B1033" s="203"/>
      <c r="C1033" s="203"/>
      <c r="D1033" s="203"/>
      <c r="E1033" s="204" t="s">
        <v>616</v>
      </c>
      <c r="F1033" s="203" t="s">
        <v>62</v>
      </c>
      <c r="G1033" s="203"/>
      <c r="H1033" s="203"/>
      <c r="I1033" s="203"/>
      <c r="J1033" s="204" t="s">
        <v>616</v>
      </c>
    </row>
    <row r="1034" spans="1:10" s="273" customFormat="1" x14ac:dyDescent="0.25">
      <c r="A1034" s="284" t="s">
        <v>617</v>
      </c>
      <c r="B1034" s="285"/>
      <c r="C1034" s="286">
        <v>0</v>
      </c>
      <c r="D1034" s="287" t="s">
        <v>41</v>
      </c>
      <c r="E1034" s="288">
        <v>2.3369000000000001E-2</v>
      </c>
      <c r="F1034" s="284" t="s">
        <v>617</v>
      </c>
      <c r="G1034" s="285"/>
      <c r="H1034" s="286">
        <v>0</v>
      </c>
      <c r="I1034" s="287" t="s">
        <v>41</v>
      </c>
      <c r="J1034" s="288">
        <v>2.3369000000000001E-2</v>
      </c>
    </row>
    <row r="1035" spans="1:10" s="273" customFormat="1" x14ac:dyDescent="0.25">
      <c r="A1035" s="289" t="s">
        <v>618</v>
      </c>
      <c r="B1035" s="290" t="s">
        <v>619</v>
      </c>
      <c r="C1035" s="291"/>
      <c r="D1035" s="292" t="s">
        <v>41</v>
      </c>
      <c r="E1035" s="293">
        <v>5.8203000000000003E-15</v>
      </c>
      <c r="F1035" s="294" t="s">
        <v>618</v>
      </c>
      <c r="G1035" s="294" t="s">
        <v>620</v>
      </c>
      <c r="H1035" s="294"/>
      <c r="I1035" s="294" t="s">
        <v>41</v>
      </c>
      <c r="J1035" s="295">
        <v>3.5719999999999997E-15</v>
      </c>
    </row>
    <row r="1036" spans="1:10" s="273" customFormat="1" x14ac:dyDescent="0.25">
      <c r="A1036" s="289" t="s">
        <v>621</v>
      </c>
      <c r="B1036" s="290" t="s">
        <v>619</v>
      </c>
      <c r="C1036" s="291"/>
      <c r="D1036" s="292" t="s">
        <v>41</v>
      </c>
      <c r="E1036" s="293">
        <v>2.0979999999999999E-14</v>
      </c>
      <c r="F1036" s="294" t="s">
        <v>621</v>
      </c>
      <c r="G1036" s="294" t="s">
        <v>620</v>
      </c>
      <c r="H1036" s="294"/>
      <c r="I1036" s="294" t="s">
        <v>41</v>
      </c>
      <c r="J1036" s="295">
        <v>1.2876E-14</v>
      </c>
    </row>
    <row r="1037" spans="1:10" s="273" customFormat="1" x14ac:dyDescent="0.25">
      <c r="A1037" s="289" t="s">
        <v>622</v>
      </c>
      <c r="B1037" s="290" t="s">
        <v>619</v>
      </c>
      <c r="C1037" s="291"/>
      <c r="D1037" s="292" t="s">
        <v>41</v>
      </c>
      <c r="E1037" s="293">
        <v>6.6188999999999999E-16</v>
      </c>
      <c r="F1037" s="294" t="s">
        <v>622</v>
      </c>
      <c r="G1037" s="294" t="s">
        <v>620</v>
      </c>
      <c r="H1037" s="294"/>
      <c r="I1037" s="294" t="s">
        <v>41</v>
      </c>
      <c r="J1037" s="295">
        <v>4.0622000000000002E-16</v>
      </c>
    </row>
    <row r="1038" spans="1:10" s="273" customFormat="1" x14ac:dyDescent="0.25">
      <c r="A1038" s="289" t="s">
        <v>623</v>
      </c>
      <c r="B1038" s="290" t="s">
        <v>619</v>
      </c>
      <c r="C1038" s="291"/>
      <c r="D1038" s="292" t="s">
        <v>41</v>
      </c>
      <c r="E1038" s="293">
        <v>2.8154E-15</v>
      </c>
      <c r="F1038" s="294" t="s">
        <v>623</v>
      </c>
      <c r="G1038" s="294" t="s">
        <v>620</v>
      </c>
      <c r="H1038" s="294"/>
      <c r="I1038" s="294" t="s">
        <v>41</v>
      </c>
      <c r="J1038" s="295">
        <v>1.7278999999999999E-15</v>
      </c>
    </row>
    <row r="1039" spans="1:10" s="273" customFormat="1" x14ac:dyDescent="0.25">
      <c r="A1039" s="289" t="s">
        <v>624</v>
      </c>
      <c r="B1039" s="290" t="s">
        <v>619</v>
      </c>
      <c r="C1039" s="291"/>
      <c r="D1039" s="292" t="s">
        <v>41</v>
      </c>
      <c r="E1039" s="293">
        <v>8.892899999999999E-16</v>
      </c>
      <c r="F1039" s="294" t="s">
        <v>624</v>
      </c>
      <c r="G1039" s="294" t="s">
        <v>620</v>
      </c>
      <c r="H1039" s="294"/>
      <c r="I1039" s="294" t="s">
        <v>41</v>
      </c>
      <c r="J1039" s="295">
        <v>5.4577999999999997E-16</v>
      </c>
    </row>
    <row r="1040" spans="1:10" s="273" customFormat="1" x14ac:dyDescent="0.25">
      <c r="A1040" s="289" t="s">
        <v>625</v>
      </c>
      <c r="B1040" s="290" t="s">
        <v>619</v>
      </c>
      <c r="C1040" s="291"/>
      <c r="D1040" s="292" t="s">
        <v>41</v>
      </c>
      <c r="E1040" s="293">
        <v>1.2818E-15</v>
      </c>
      <c r="F1040" s="294" t="s">
        <v>625</v>
      </c>
      <c r="G1040" s="294" t="s">
        <v>620</v>
      </c>
      <c r="H1040" s="294"/>
      <c r="I1040" s="294" t="s">
        <v>41</v>
      </c>
      <c r="J1040" s="295">
        <v>7.8668E-16</v>
      </c>
    </row>
    <row r="1041" spans="1:10" s="273" customFormat="1" x14ac:dyDescent="0.25">
      <c r="A1041" s="289" t="s">
        <v>626</v>
      </c>
      <c r="B1041" s="290" t="s">
        <v>619</v>
      </c>
      <c r="C1041" s="291"/>
      <c r="D1041" s="292" t="s">
        <v>41</v>
      </c>
      <c r="E1041" s="293">
        <v>1.7460999999999999E-15</v>
      </c>
      <c r="F1041" s="294" t="s">
        <v>626</v>
      </c>
      <c r="G1041" s="294" t="s">
        <v>620</v>
      </c>
      <c r="H1041" s="294"/>
      <c r="I1041" s="294" t="s">
        <v>41</v>
      </c>
      <c r="J1041" s="295">
        <v>1.0716000000000001E-15</v>
      </c>
    </row>
    <row r="1042" spans="1:10" s="273" customFormat="1" x14ac:dyDescent="0.25">
      <c r="A1042" s="289" t="s">
        <v>627</v>
      </c>
      <c r="B1042" s="290" t="s">
        <v>619</v>
      </c>
      <c r="C1042" s="291"/>
      <c r="D1042" s="292" t="s">
        <v>41</v>
      </c>
      <c r="E1042" s="293">
        <v>7.4580999999999998E-16</v>
      </c>
      <c r="F1042" s="294" t="s">
        <v>627</v>
      </c>
      <c r="G1042" s="294" t="s">
        <v>620</v>
      </c>
      <c r="H1042" s="294"/>
      <c r="I1042" s="294" t="s">
        <v>41</v>
      </c>
      <c r="J1042" s="295">
        <v>4.5771999999999997E-16</v>
      </c>
    </row>
    <row r="1043" spans="1:10" s="273" customFormat="1" x14ac:dyDescent="0.25">
      <c r="A1043" s="289" t="s">
        <v>628</v>
      </c>
      <c r="B1043" s="290" t="s">
        <v>619</v>
      </c>
      <c r="C1043" s="291"/>
      <c r="D1043" s="292" t="s">
        <v>41</v>
      </c>
      <c r="E1043" s="293">
        <v>3.2078999999999999E-15</v>
      </c>
      <c r="F1043" s="294" t="s">
        <v>628</v>
      </c>
      <c r="G1043" s="294" t="s">
        <v>620</v>
      </c>
      <c r="H1043" s="294"/>
      <c r="I1043" s="294" t="s">
        <v>41</v>
      </c>
      <c r="J1043" s="295">
        <v>1.9688E-15</v>
      </c>
    </row>
    <row r="1044" spans="1:10" s="273" customFormat="1" x14ac:dyDescent="0.25">
      <c r="A1044" s="289" t="s">
        <v>629</v>
      </c>
      <c r="B1044" s="290" t="s">
        <v>619</v>
      </c>
      <c r="C1044" s="291"/>
      <c r="D1044" s="292" t="s">
        <v>41</v>
      </c>
      <c r="E1044" s="293">
        <v>7.5257999999999999E-16</v>
      </c>
      <c r="F1044" s="294" t="s">
        <v>629</v>
      </c>
      <c r="G1044" s="294" t="s">
        <v>620</v>
      </c>
      <c r="H1044" s="294"/>
      <c r="I1044" s="294" t="s">
        <v>41</v>
      </c>
      <c r="J1044" s="295">
        <v>4.6187000000000005E-16</v>
      </c>
    </row>
    <row r="1045" spans="1:10" s="273" customFormat="1" x14ac:dyDescent="0.25">
      <c r="A1045" s="289" t="s">
        <v>630</v>
      </c>
      <c r="B1045" s="290" t="s">
        <v>619</v>
      </c>
      <c r="C1045" s="291"/>
      <c r="D1045" s="292" t="s">
        <v>41</v>
      </c>
      <c r="E1045" s="293">
        <v>6.3211000000000003E-16</v>
      </c>
      <c r="F1045" s="294" t="s">
        <v>630</v>
      </c>
      <c r="G1045" s="294" t="s">
        <v>620</v>
      </c>
      <c r="H1045" s="294"/>
      <c r="I1045" s="294" t="s">
        <v>41</v>
      </c>
      <c r="J1045" s="295">
        <v>3.8794E-16</v>
      </c>
    </row>
    <row r="1046" spans="1:10" s="273" customFormat="1" x14ac:dyDescent="0.25">
      <c r="A1046" s="289" t="s">
        <v>316</v>
      </c>
      <c r="B1046" s="290" t="s">
        <v>619</v>
      </c>
      <c r="C1046" s="291"/>
      <c r="D1046" s="292" t="s">
        <v>41</v>
      </c>
      <c r="E1046" s="293">
        <v>5.9296999999999998E-8</v>
      </c>
      <c r="F1046" s="294" t="s">
        <v>316</v>
      </c>
      <c r="G1046" s="294" t="s">
        <v>620</v>
      </c>
      <c r="H1046" s="294"/>
      <c r="I1046" s="294" t="s">
        <v>41</v>
      </c>
      <c r="J1046" s="295">
        <v>4.7107E-8</v>
      </c>
    </row>
    <row r="1047" spans="1:10" s="273" customFormat="1" x14ac:dyDescent="0.25">
      <c r="A1047" s="289" t="s">
        <v>631</v>
      </c>
      <c r="B1047" s="290" t="s">
        <v>619</v>
      </c>
      <c r="C1047" s="291"/>
      <c r="D1047" s="292" t="s">
        <v>41</v>
      </c>
      <c r="E1047" s="293">
        <v>5.1543E-8</v>
      </c>
      <c r="F1047" s="294" t="s">
        <v>631</v>
      </c>
      <c r="G1047" s="294" t="s">
        <v>620</v>
      </c>
      <c r="H1047" s="294"/>
      <c r="I1047" s="294" t="s">
        <v>41</v>
      </c>
      <c r="J1047" s="295">
        <v>3.9831000000000001E-8</v>
      </c>
    </row>
    <row r="1048" spans="1:10" s="273" customFormat="1" x14ac:dyDescent="0.25">
      <c r="A1048" s="289" t="s">
        <v>632</v>
      </c>
      <c r="B1048" s="290" t="s">
        <v>619</v>
      </c>
      <c r="C1048" s="291"/>
      <c r="D1048" s="292" t="s">
        <v>41</v>
      </c>
      <c r="E1048" s="293">
        <v>1.8543999999999999E-15</v>
      </c>
      <c r="F1048" s="294" t="s">
        <v>632</v>
      </c>
      <c r="G1048" s="294" t="s">
        <v>620</v>
      </c>
      <c r="H1048" s="294"/>
      <c r="I1048" s="294" t="s">
        <v>41</v>
      </c>
      <c r="J1048" s="295">
        <v>1.1381000000000001E-15</v>
      </c>
    </row>
    <row r="1049" spans="1:10" s="273" customFormat="1" x14ac:dyDescent="0.25">
      <c r="A1049" s="289" t="s">
        <v>633</v>
      </c>
      <c r="B1049" s="290" t="s">
        <v>619</v>
      </c>
      <c r="C1049" s="291"/>
      <c r="D1049" s="292" t="s">
        <v>41</v>
      </c>
      <c r="E1049" s="293">
        <v>1.6649000000000001E-15</v>
      </c>
      <c r="F1049" s="294" t="s">
        <v>633</v>
      </c>
      <c r="G1049" s="294" t="s">
        <v>620</v>
      </c>
      <c r="H1049" s="294"/>
      <c r="I1049" s="294" t="s">
        <v>41</v>
      </c>
      <c r="J1049" s="295">
        <v>1.0218E-15</v>
      </c>
    </row>
    <row r="1050" spans="1:10" s="273" customFormat="1" x14ac:dyDescent="0.25">
      <c r="A1050" s="289" t="s">
        <v>634</v>
      </c>
      <c r="B1050" s="290" t="s">
        <v>619</v>
      </c>
      <c r="C1050" s="291"/>
      <c r="D1050" s="292" t="s">
        <v>41</v>
      </c>
      <c r="E1050" s="293">
        <v>1.8814000000000002E-15</v>
      </c>
      <c r="F1050" s="294" t="s">
        <v>634</v>
      </c>
      <c r="G1050" s="294" t="s">
        <v>620</v>
      </c>
      <c r="H1050" s="294"/>
      <c r="I1050" s="294" t="s">
        <v>41</v>
      </c>
      <c r="J1050" s="295">
        <v>1.1547E-15</v>
      </c>
    </row>
    <row r="1051" spans="1:10" s="273" customFormat="1" x14ac:dyDescent="0.25">
      <c r="A1051" s="289" t="s">
        <v>635</v>
      </c>
      <c r="B1051" s="290" t="s">
        <v>619</v>
      </c>
      <c r="C1051" s="291"/>
      <c r="D1051" s="292" t="s">
        <v>41</v>
      </c>
      <c r="E1051" s="293">
        <v>7.4716E-16</v>
      </c>
      <c r="F1051" s="294" t="s">
        <v>635</v>
      </c>
      <c r="G1051" s="294" t="s">
        <v>620</v>
      </c>
      <c r="H1051" s="294"/>
      <c r="I1051" s="294" t="s">
        <v>41</v>
      </c>
      <c r="J1051" s="295">
        <v>4.5855000000000003E-16</v>
      </c>
    </row>
    <row r="1052" spans="1:10" s="273" customFormat="1" x14ac:dyDescent="0.25">
      <c r="A1052" s="289" t="s">
        <v>636</v>
      </c>
      <c r="B1052" s="290" t="s">
        <v>619</v>
      </c>
      <c r="C1052" s="291"/>
      <c r="D1052" s="292" t="s">
        <v>41</v>
      </c>
      <c r="E1052" s="293">
        <v>6.3227999999999997E-9</v>
      </c>
      <c r="F1052" s="294" t="s">
        <v>636</v>
      </c>
      <c r="G1052" s="294" t="s">
        <v>620</v>
      </c>
      <c r="H1052" s="294"/>
      <c r="I1052" s="294" t="s">
        <v>41</v>
      </c>
      <c r="J1052" s="295">
        <v>5.0283000000000001E-9</v>
      </c>
    </row>
    <row r="1053" spans="1:10" s="273" customFormat="1" x14ac:dyDescent="0.25">
      <c r="A1053" s="289" t="s">
        <v>637</v>
      </c>
      <c r="B1053" s="290" t="s">
        <v>619</v>
      </c>
      <c r="C1053" s="291"/>
      <c r="D1053" s="292" t="s">
        <v>41</v>
      </c>
      <c r="E1053" s="293">
        <v>9.8726E-9</v>
      </c>
      <c r="F1053" s="294" t="s">
        <v>637</v>
      </c>
      <c r="G1053" s="294" t="s">
        <v>620</v>
      </c>
      <c r="H1053" s="294"/>
      <c r="I1053" s="294" t="s">
        <v>41</v>
      </c>
      <c r="J1053" s="295">
        <v>7.8507999999999994E-9</v>
      </c>
    </row>
    <row r="1054" spans="1:10" s="273" customFormat="1" x14ac:dyDescent="0.25">
      <c r="A1054" s="289" t="s">
        <v>392</v>
      </c>
      <c r="B1054" s="290" t="s">
        <v>619</v>
      </c>
      <c r="C1054" s="291"/>
      <c r="D1054" s="292" t="s">
        <v>41</v>
      </c>
      <c r="E1054" s="293">
        <v>8.4974000000000004E-7</v>
      </c>
      <c r="F1054" s="294" t="s">
        <v>392</v>
      </c>
      <c r="G1054" s="294" t="s">
        <v>620</v>
      </c>
      <c r="H1054" s="294"/>
      <c r="I1054" s="294" t="s">
        <v>41</v>
      </c>
      <c r="J1054" s="295">
        <v>6.6591999999999997E-7</v>
      </c>
    </row>
    <row r="1055" spans="1:10" s="273" customFormat="1" x14ac:dyDescent="0.25">
      <c r="A1055" s="289" t="s">
        <v>394</v>
      </c>
      <c r="B1055" s="290" t="s">
        <v>619</v>
      </c>
      <c r="C1055" s="291"/>
      <c r="D1055" s="292" t="s">
        <v>41</v>
      </c>
      <c r="E1055" s="293">
        <v>1.5204E-7</v>
      </c>
      <c r="F1055" s="294" t="s">
        <v>394</v>
      </c>
      <c r="G1055" s="294" t="s">
        <v>620</v>
      </c>
      <c r="H1055" s="294"/>
      <c r="I1055" s="294" t="s">
        <v>41</v>
      </c>
      <c r="J1055" s="295">
        <v>1.1953000000000001E-7</v>
      </c>
    </row>
    <row r="1056" spans="1:10" s="273" customFormat="1" x14ac:dyDescent="0.25">
      <c r="A1056" s="289" t="s">
        <v>638</v>
      </c>
      <c r="B1056" s="290" t="s">
        <v>619</v>
      </c>
      <c r="C1056" s="291"/>
      <c r="D1056" s="292" t="s">
        <v>41</v>
      </c>
      <c r="E1056" s="293">
        <v>5.2022999999999999E-7</v>
      </c>
      <c r="F1056" s="294" t="s">
        <v>638</v>
      </c>
      <c r="G1056" s="294" t="s">
        <v>620</v>
      </c>
      <c r="H1056" s="294"/>
      <c r="I1056" s="294" t="s">
        <v>41</v>
      </c>
      <c r="J1056" s="295">
        <v>3.4145999999999999E-7</v>
      </c>
    </row>
    <row r="1057" spans="1:10" s="273" customFormat="1" x14ac:dyDescent="0.25">
      <c r="A1057" s="289" t="s">
        <v>639</v>
      </c>
      <c r="B1057" s="290" t="s">
        <v>619</v>
      </c>
      <c r="C1057" s="291"/>
      <c r="D1057" s="292" t="s">
        <v>41</v>
      </c>
      <c r="E1057" s="293">
        <v>4.6176000000000003E-9</v>
      </c>
      <c r="F1057" s="294" t="s">
        <v>639</v>
      </c>
      <c r="G1057" s="294" t="s">
        <v>620</v>
      </c>
      <c r="H1057" s="294"/>
      <c r="I1057" s="294" t="s">
        <v>41</v>
      </c>
      <c r="J1057" s="295">
        <v>3.6735000000000002E-9</v>
      </c>
    </row>
    <row r="1058" spans="1:10" s="273" customFormat="1" x14ac:dyDescent="0.25">
      <c r="A1058" s="289" t="s">
        <v>640</v>
      </c>
      <c r="B1058" s="290" t="s">
        <v>619</v>
      </c>
      <c r="C1058" s="291"/>
      <c r="D1058" s="292" t="s">
        <v>41</v>
      </c>
      <c r="E1058" s="293">
        <v>3.2242999999999999E-10</v>
      </c>
      <c r="F1058" s="294" t="s">
        <v>640</v>
      </c>
      <c r="G1058" s="294" t="s">
        <v>620</v>
      </c>
      <c r="H1058" s="294"/>
      <c r="I1058" s="294" t="s">
        <v>41</v>
      </c>
      <c r="J1058" s="295">
        <v>4.3895000000000002E-10</v>
      </c>
    </row>
    <row r="1059" spans="1:10" s="273" customFormat="1" x14ac:dyDescent="0.25">
      <c r="A1059" s="289" t="s">
        <v>641</v>
      </c>
      <c r="B1059" s="290" t="s">
        <v>619</v>
      </c>
      <c r="C1059" s="291"/>
      <c r="D1059" s="292" t="s">
        <v>41</v>
      </c>
      <c r="E1059" s="293">
        <v>4.6018000000000002E-11</v>
      </c>
      <c r="F1059" s="294" t="s">
        <v>641</v>
      </c>
      <c r="G1059" s="294" t="s">
        <v>620</v>
      </c>
      <c r="H1059" s="294"/>
      <c r="I1059" s="294" t="s">
        <v>41</v>
      </c>
      <c r="J1059" s="295">
        <v>2.8241999999999999E-11</v>
      </c>
    </row>
    <row r="1060" spans="1:10" s="273" customFormat="1" x14ac:dyDescent="0.25">
      <c r="A1060" s="289" t="s">
        <v>642</v>
      </c>
      <c r="B1060" s="290" t="s">
        <v>619</v>
      </c>
      <c r="C1060" s="291"/>
      <c r="D1060" s="292" t="s">
        <v>41</v>
      </c>
      <c r="E1060" s="293">
        <v>4.3270999999999997E-2</v>
      </c>
      <c r="F1060" s="294" t="s">
        <v>642</v>
      </c>
      <c r="G1060" s="294" t="s">
        <v>620</v>
      </c>
      <c r="H1060" s="294"/>
      <c r="I1060" s="294" t="s">
        <v>41</v>
      </c>
      <c r="J1060" s="294">
        <v>3.0065999999999999E-2</v>
      </c>
    </row>
    <row r="1061" spans="1:10" s="273" customFormat="1" x14ac:dyDescent="0.25">
      <c r="A1061" s="289" t="s">
        <v>643</v>
      </c>
      <c r="B1061" s="290" t="s">
        <v>619</v>
      </c>
      <c r="C1061" s="291"/>
      <c r="D1061" s="292" t="s">
        <v>41</v>
      </c>
      <c r="E1061" s="293">
        <v>8.6124000000000002E-10</v>
      </c>
      <c r="F1061" s="294" t="s">
        <v>643</v>
      </c>
      <c r="G1061" s="294" t="s">
        <v>620</v>
      </c>
      <c r="H1061" s="294"/>
      <c r="I1061" s="294" t="s">
        <v>41</v>
      </c>
      <c r="J1061" s="295">
        <v>6.8599000000000003E-10</v>
      </c>
    </row>
    <row r="1062" spans="1:10" s="273" customFormat="1" x14ac:dyDescent="0.25">
      <c r="A1062" s="289" t="s">
        <v>644</v>
      </c>
      <c r="B1062" s="290" t="s">
        <v>619</v>
      </c>
      <c r="C1062" s="291"/>
      <c r="D1062" s="292" t="s">
        <v>41</v>
      </c>
      <c r="E1062" s="293">
        <v>6.3242999999999996E-10</v>
      </c>
      <c r="F1062" s="294" t="s">
        <v>644</v>
      </c>
      <c r="G1062" s="294" t="s">
        <v>620</v>
      </c>
      <c r="H1062" s="294"/>
      <c r="I1062" s="294" t="s">
        <v>41</v>
      </c>
      <c r="J1062" s="295">
        <v>8.6477E-10</v>
      </c>
    </row>
    <row r="1063" spans="1:10" s="273" customFormat="1" x14ac:dyDescent="0.25">
      <c r="A1063" s="289" t="s">
        <v>308</v>
      </c>
      <c r="B1063" s="290" t="s">
        <v>619</v>
      </c>
      <c r="C1063" s="291"/>
      <c r="D1063" s="292" t="s">
        <v>41</v>
      </c>
      <c r="E1063" s="293">
        <v>1.8218000000000001E-7</v>
      </c>
      <c r="F1063" s="294" t="s">
        <v>308</v>
      </c>
      <c r="G1063" s="294" t="s">
        <v>620</v>
      </c>
      <c r="H1063" s="294"/>
      <c r="I1063" s="294" t="s">
        <v>41</v>
      </c>
      <c r="J1063" s="295">
        <v>1.4308000000000001E-7</v>
      </c>
    </row>
    <row r="1064" spans="1:10" s="273" customFormat="1" x14ac:dyDescent="0.25">
      <c r="A1064" s="289" t="s">
        <v>645</v>
      </c>
      <c r="B1064" s="290" t="s">
        <v>619</v>
      </c>
      <c r="C1064" s="291"/>
      <c r="D1064" s="292" t="s">
        <v>41</v>
      </c>
      <c r="E1064" s="293">
        <v>2.3794999999999999E-10</v>
      </c>
      <c r="F1064" s="294" t="s">
        <v>645</v>
      </c>
      <c r="G1064" s="294" t="s">
        <v>620</v>
      </c>
      <c r="H1064" s="294"/>
      <c r="I1064" s="294" t="s">
        <v>41</v>
      </c>
      <c r="J1064" s="295">
        <v>3.2515000000000001E-10</v>
      </c>
    </row>
    <row r="1065" spans="1:10" s="273" customFormat="1" x14ac:dyDescent="0.25">
      <c r="A1065" s="289" t="s">
        <v>646</v>
      </c>
      <c r="B1065" s="290" t="s">
        <v>619</v>
      </c>
      <c r="C1065" s="291"/>
      <c r="D1065" s="292" t="s">
        <v>41</v>
      </c>
      <c r="E1065" s="293">
        <v>7.0770000000000005E-11</v>
      </c>
      <c r="F1065" s="294" t="s">
        <v>646</v>
      </c>
      <c r="G1065" s="294" t="s">
        <v>620</v>
      </c>
      <c r="H1065" s="294"/>
      <c r="I1065" s="294" t="s">
        <v>41</v>
      </c>
      <c r="J1065" s="295">
        <v>9.6673000000000001E-11</v>
      </c>
    </row>
    <row r="1066" spans="1:10" s="273" customFormat="1" x14ac:dyDescent="0.25">
      <c r="A1066" s="289" t="s">
        <v>647</v>
      </c>
      <c r="B1066" s="290" t="s">
        <v>619</v>
      </c>
      <c r="C1066" s="291"/>
      <c r="D1066" s="292" t="s">
        <v>41</v>
      </c>
      <c r="E1066" s="293">
        <v>5.3442E-10</v>
      </c>
      <c r="F1066" s="294" t="s">
        <v>647</v>
      </c>
      <c r="G1066" s="294" t="s">
        <v>620</v>
      </c>
      <c r="H1066" s="294"/>
      <c r="I1066" s="294" t="s">
        <v>41</v>
      </c>
      <c r="J1066" s="295">
        <v>4.2568000000000002E-10</v>
      </c>
    </row>
    <row r="1067" spans="1:10" s="273" customFormat="1" x14ac:dyDescent="0.25">
      <c r="A1067" s="289" t="s">
        <v>648</v>
      </c>
      <c r="B1067" s="290" t="s">
        <v>619</v>
      </c>
      <c r="C1067" s="291"/>
      <c r="D1067" s="292" t="s">
        <v>41</v>
      </c>
      <c r="E1067" s="293">
        <v>1.1338E-11</v>
      </c>
      <c r="F1067" s="294" t="s">
        <v>648</v>
      </c>
      <c r="G1067" s="294" t="s">
        <v>620</v>
      </c>
      <c r="H1067" s="294"/>
      <c r="I1067" s="294" t="s">
        <v>41</v>
      </c>
      <c r="J1067" s="295">
        <v>1.5489000000000001E-11</v>
      </c>
    </row>
    <row r="1068" spans="1:10" s="273" customFormat="1" x14ac:dyDescent="0.25">
      <c r="A1068" s="289" t="s">
        <v>649</v>
      </c>
      <c r="B1068" s="290" t="s">
        <v>619</v>
      </c>
      <c r="C1068" s="291"/>
      <c r="D1068" s="292" t="s">
        <v>41</v>
      </c>
      <c r="E1068" s="293">
        <v>1.0163E-11</v>
      </c>
      <c r="F1068" s="294" t="s">
        <v>649</v>
      </c>
      <c r="G1068" s="294" t="s">
        <v>620</v>
      </c>
      <c r="H1068" s="294"/>
      <c r="I1068" s="294" t="s">
        <v>41</v>
      </c>
      <c r="J1068" s="295">
        <v>1.3793E-11</v>
      </c>
    </row>
    <row r="1069" spans="1:10" s="273" customFormat="1" x14ac:dyDescent="0.25">
      <c r="A1069" s="289" t="s">
        <v>650</v>
      </c>
      <c r="B1069" s="290" t="s">
        <v>619</v>
      </c>
      <c r="C1069" s="291"/>
      <c r="D1069" s="292" t="s">
        <v>41</v>
      </c>
      <c r="E1069" s="293">
        <v>8.2562E-5</v>
      </c>
      <c r="F1069" s="294" t="s">
        <v>650</v>
      </c>
      <c r="G1069" s="294" t="s">
        <v>620</v>
      </c>
      <c r="H1069" s="294"/>
      <c r="I1069" s="294" t="s">
        <v>41</v>
      </c>
      <c r="J1069" s="295">
        <v>6.6222000000000004E-5</v>
      </c>
    </row>
    <row r="1070" spans="1:10" s="273" customFormat="1" x14ac:dyDescent="0.25">
      <c r="A1070" s="289" t="s">
        <v>651</v>
      </c>
      <c r="B1070" s="290" t="s">
        <v>619</v>
      </c>
      <c r="C1070" s="291"/>
      <c r="D1070" s="292" t="s">
        <v>41</v>
      </c>
      <c r="E1070" s="293">
        <v>8.6436000000000005E-11</v>
      </c>
      <c r="F1070" s="294" t="s">
        <v>651</v>
      </c>
      <c r="G1070" s="294" t="s">
        <v>620</v>
      </c>
      <c r="H1070" s="294"/>
      <c r="I1070" s="294" t="s">
        <v>41</v>
      </c>
      <c r="J1070" s="295">
        <v>5.3047E-11</v>
      </c>
    </row>
    <row r="1071" spans="1:10" s="273" customFormat="1" x14ac:dyDescent="0.25">
      <c r="A1071" s="289" t="s">
        <v>652</v>
      </c>
      <c r="B1071" s="290" t="s">
        <v>619</v>
      </c>
      <c r="C1071" s="291"/>
      <c r="D1071" s="292" t="s">
        <v>41</v>
      </c>
      <c r="E1071" s="293">
        <v>1.8503000000000001E-11</v>
      </c>
      <c r="F1071" s="294" t="s">
        <v>652</v>
      </c>
      <c r="G1071" s="294" t="s">
        <v>620</v>
      </c>
      <c r="H1071" s="294"/>
      <c r="I1071" s="294" t="s">
        <v>41</v>
      </c>
      <c r="J1071" s="295">
        <v>1.1356E-11</v>
      </c>
    </row>
    <row r="1072" spans="1:10" s="273" customFormat="1" x14ac:dyDescent="0.25">
      <c r="A1072" s="289" t="s">
        <v>653</v>
      </c>
      <c r="B1072" s="290" t="s">
        <v>619</v>
      </c>
      <c r="C1072" s="291"/>
      <c r="D1072" s="292" t="s">
        <v>41</v>
      </c>
      <c r="E1072" s="293">
        <v>4.5675999999999998E-10</v>
      </c>
      <c r="F1072" s="294" t="s">
        <v>653</v>
      </c>
      <c r="G1072" s="294" t="s">
        <v>620</v>
      </c>
      <c r="H1072" s="294"/>
      <c r="I1072" s="294" t="s">
        <v>41</v>
      </c>
      <c r="J1072" s="295">
        <v>3.6375999999999999E-10</v>
      </c>
    </row>
    <row r="1073" spans="1:10" s="273" customFormat="1" x14ac:dyDescent="0.25">
      <c r="A1073" s="289" t="s">
        <v>654</v>
      </c>
      <c r="B1073" s="290" t="s">
        <v>619</v>
      </c>
      <c r="C1073" s="291"/>
      <c r="D1073" s="292" t="s">
        <v>41</v>
      </c>
      <c r="E1073" s="293">
        <v>3.9974999999999999E-10</v>
      </c>
      <c r="F1073" s="294" t="s">
        <v>654</v>
      </c>
      <c r="G1073" s="294" t="s">
        <v>620</v>
      </c>
      <c r="H1073" s="294"/>
      <c r="I1073" s="294" t="s">
        <v>41</v>
      </c>
      <c r="J1073" s="295">
        <v>5.4646999999999998E-10</v>
      </c>
    </row>
    <row r="1074" spans="1:10" s="273" customFormat="1" x14ac:dyDescent="0.25">
      <c r="A1074" s="289" t="s">
        <v>655</v>
      </c>
      <c r="B1074" s="290" t="s">
        <v>619</v>
      </c>
      <c r="C1074" s="291"/>
      <c r="D1074" s="292" t="s">
        <v>41</v>
      </c>
      <c r="E1074" s="293">
        <v>9.6497999999999995E-12</v>
      </c>
      <c r="F1074" s="294" t="s">
        <v>655</v>
      </c>
      <c r="G1074" s="294" t="s">
        <v>620</v>
      </c>
      <c r="H1074" s="294"/>
      <c r="I1074" s="294" t="s">
        <v>41</v>
      </c>
      <c r="J1074" s="295">
        <v>1.3122E-11</v>
      </c>
    </row>
    <row r="1075" spans="1:10" s="273" customFormat="1" x14ac:dyDescent="0.25">
      <c r="A1075" s="289" t="s">
        <v>656</v>
      </c>
      <c r="B1075" s="290" t="s">
        <v>619</v>
      </c>
      <c r="C1075" s="291"/>
      <c r="D1075" s="292" t="s">
        <v>41</v>
      </c>
      <c r="E1075" s="293">
        <v>6.4745000000000002E-8</v>
      </c>
      <c r="F1075" s="294" t="s">
        <v>656</v>
      </c>
      <c r="G1075" s="294" t="s">
        <v>620</v>
      </c>
      <c r="H1075" s="294"/>
      <c r="I1075" s="294" t="s">
        <v>41</v>
      </c>
      <c r="J1075" s="295">
        <v>5.0582999999999997E-8</v>
      </c>
    </row>
    <row r="1076" spans="1:10" s="273" customFormat="1" x14ac:dyDescent="0.25">
      <c r="A1076" s="289" t="s">
        <v>657</v>
      </c>
      <c r="B1076" s="290" t="s">
        <v>619</v>
      </c>
      <c r="C1076" s="291"/>
      <c r="D1076" s="292" t="s">
        <v>41</v>
      </c>
      <c r="E1076" s="293">
        <v>1.1914999999999999E-8</v>
      </c>
      <c r="F1076" s="294" t="s">
        <v>657</v>
      </c>
      <c r="G1076" s="294" t="s">
        <v>620</v>
      </c>
      <c r="H1076" s="294"/>
      <c r="I1076" s="294" t="s">
        <v>41</v>
      </c>
      <c r="J1076" s="295">
        <v>9.4843000000000004E-9</v>
      </c>
    </row>
    <row r="1077" spans="1:10" s="273" customFormat="1" x14ac:dyDescent="0.25">
      <c r="A1077" s="289" t="s">
        <v>658</v>
      </c>
      <c r="B1077" s="290" t="s">
        <v>619</v>
      </c>
      <c r="C1077" s="291"/>
      <c r="D1077" s="292" t="s">
        <v>41</v>
      </c>
      <c r="E1077" s="293">
        <v>1.229E-9</v>
      </c>
      <c r="F1077" s="294" t="s">
        <v>658</v>
      </c>
      <c r="G1077" s="294" t="s">
        <v>620</v>
      </c>
      <c r="H1077" s="294"/>
      <c r="I1077" s="294" t="s">
        <v>41</v>
      </c>
      <c r="J1077" s="295">
        <v>1.6770999999999999E-9</v>
      </c>
    </row>
    <row r="1078" spans="1:10" s="273" customFormat="1" x14ac:dyDescent="0.25">
      <c r="A1078" s="289" t="s">
        <v>659</v>
      </c>
      <c r="B1078" s="290" t="s">
        <v>619</v>
      </c>
      <c r="C1078" s="291"/>
      <c r="D1078" s="292" t="s">
        <v>41</v>
      </c>
      <c r="E1078" s="293">
        <v>1.186E-8</v>
      </c>
      <c r="F1078" s="294" t="s">
        <v>659</v>
      </c>
      <c r="G1078" s="294" t="s">
        <v>620</v>
      </c>
      <c r="H1078" s="294"/>
      <c r="I1078" s="294" t="s">
        <v>41</v>
      </c>
      <c r="J1078" s="295">
        <v>9.4162000000000006E-9</v>
      </c>
    </row>
    <row r="1079" spans="1:10" s="273" customFormat="1" x14ac:dyDescent="0.25">
      <c r="A1079" s="289" t="s">
        <v>660</v>
      </c>
      <c r="B1079" s="290" t="s">
        <v>619</v>
      </c>
      <c r="C1079" s="291"/>
      <c r="D1079" s="292" t="s">
        <v>41</v>
      </c>
      <c r="E1079" s="293">
        <v>5.5543000000000001E-10</v>
      </c>
      <c r="F1079" s="294" t="s">
        <v>660</v>
      </c>
      <c r="G1079" s="294" t="s">
        <v>620</v>
      </c>
      <c r="H1079" s="294"/>
      <c r="I1079" s="294" t="s">
        <v>41</v>
      </c>
      <c r="J1079" s="295">
        <v>7.5555000000000004E-10</v>
      </c>
    </row>
    <row r="1080" spans="1:10" s="273" customFormat="1" x14ac:dyDescent="0.25">
      <c r="A1080" s="289" t="s">
        <v>282</v>
      </c>
      <c r="B1080" s="290" t="s">
        <v>619</v>
      </c>
      <c r="C1080" s="291"/>
      <c r="D1080" s="292" t="s">
        <v>41</v>
      </c>
      <c r="E1080" s="293">
        <v>2.0080000000000001E-6</v>
      </c>
      <c r="F1080" s="294" t="s">
        <v>282</v>
      </c>
      <c r="G1080" s="294" t="s">
        <v>620</v>
      </c>
      <c r="H1080" s="294"/>
      <c r="I1080" s="294" t="s">
        <v>41</v>
      </c>
      <c r="J1080" s="295">
        <v>1.5651000000000001E-6</v>
      </c>
    </row>
    <row r="1081" spans="1:10" s="273" customFormat="1" x14ac:dyDescent="0.25">
      <c r="A1081" s="289" t="s">
        <v>661</v>
      </c>
      <c r="B1081" s="290" t="s">
        <v>619</v>
      </c>
      <c r="C1081" s="291"/>
      <c r="D1081" s="292" t="s">
        <v>41</v>
      </c>
      <c r="E1081" s="293">
        <v>4.9583000000000001E-8</v>
      </c>
      <c r="F1081" s="294" t="s">
        <v>661</v>
      </c>
      <c r="G1081" s="294" t="s">
        <v>620</v>
      </c>
      <c r="H1081" s="294"/>
      <c r="I1081" s="294" t="s">
        <v>41</v>
      </c>
      <c r="J1081" s="295">
        <v>3.8647000000000002E-8</v>
      </c>
    </row>
    <row r="1082" spans="1:10" s="273" customFormat="1" x14ac:dyDescent="0.25">
      <c r="A1082" s="289" t="s">
        <v>662</v>
      </c>
      <c r="B1082" s="290" t="s">
        <v>619</v>
      </c>
      <c r="C1082" s="291"/>
      <c r="D1082" s="292" t="s">
        <v>41</v>
      </c>
      <c r="E1082" s="293">
        <v>1.8167999999999999E-11</v>
      </c>
      <c r="F1082" s="294" t="s">
        <v>662</v>
      </c>
      <c r="G1082" s="294" t="s">
        <v>620</v>
      </c>
      <c r="H1082" s="294"/>
      <c r="I1082" s="294" t="s">
        <v>41</v>
      </c>
      <c r="J1082" s="295">
        <v>2.4807E-11</v>
      </c>
    </row>
    <row r="1083" spans="1:10" s="273" customFormat="1" x14ac:dyDescent="0.25">
      <c r="A1083" s="289" t="s">
        <v>663</v>
      </c>
      <c r="B1083" s="290" t="s">
        <v>619</v>
      </c>
      <c r="C1083" s="291"/>
      <c r="D1083" s="292" t="s">
        <v>41</v>
      </c>
      <c r="E1083" s="293">
        <v>1.1164E-10</v>
      </c>
      <c r="F1083" s="294" t="s">
        <v>663</v>
      </c>
      <c r="G1083" s="294" t="s">
        <v>620</v>
      </c>
      <c r="H1083" s="294"/>
      <c r="I1083" s="294" t="s">
        <v>41</v>
      </c>
      <c r="J1083" s="295">
        <v>6.8517999999999995E-11</v>
      </c>
    </row>
    <row r="1084" spans="1:10" s="273" customFormat="1" x14ac:dyDescent="0.25">
      <c r="A1084" s="289" t="s">
        <v>664</v>
      </c>
      <c r="B1084" s="290" t="s">
        <v>619</v>
      </c>
      <c r="C1084" s="291"/>
      <c r="D1084" s="292" t="s">
        <v>41</v>
      </c>
      <c r="E1084" s="293">
        <v>6.4587000000000003E-14</v>
      </c>
      <c r="F1084" s="294" t="s">
        <v>664</v>
      </c>
      <c r="G1084" s="294" t="s">
        <v>620</v>
      </c>
      <c r="H1084" s="294"/>
      <c r="I1084" s="294" t="s">
        <v>41</v>
      </c>
      <c r="J1084" s="295">
        <v>3.9638000000000002E-14</v>
      </c>
    </row>
    <row r="1085" spans="1:10" s="273" customFormat="1" x14ac:dyDescent="0.25">
      <c r="A1085" s="289" t="s">
        <v>665</v>
      </c>
      <c r="B1085" s="290" t="s">
        <v>619</v>
      </c>
      <c r="C1085" s="291"/>
      <c r="D1085" s="292" t="s">
        <v>41</v>
      </c>
      <c r="E1085" s="293">
        <v>1.2514000000000001E-13</v>
      </c>
      <c r="F1085" s="294" t="s">
        <v>665</v>
      </c>
      <c r="G1085" s="294" t="s">
        <v>620</v>
      </c>
      <c r="H1085" s="294"/>
      <c r="I1085" s="294" t="s">
        <v>41</v>
      </c>
      <c r="J1085" s="295">
        <v>7.6799000000000002E-14</v>
      </c>
    </row>
    <row r="1086" spans="1:10" s="273" customFormat="1" x14ac:dyDescent="0.25">
      <c r="A1086" s="289" t="s">
        <v>666</v>
      </c>
      <c r="B1086" s="290" t="s">
        <v>619</v>
      </c>
      <c r="C1086" s="291"/>
      <c r="D1086" s="292" t="s">
        <v>41</v>
      </c>
      <c r="E1086" s="293">
        <v>3.2293000000000003E-14</v>
      </c>
      <c r="F1086" s="294" t="s">
        <v>666</v>
      </c>
      <c r="G1086" s="294" t="s">
        <v>620</v>
      </c>
      <c r="H1086" s="294"/>
      <c r="I1086" s="294" t="s">
        <v>41</v>
      </c>
      <c r="J1086" s="295">
        <v>1.9819000000000001E-14</v>
      </c>
    </row>
    <row r="1087" spans="1:10" s="273" customFormat="1" x14ac:dyDescent="0.25">
      <c r="A1087" s="289" t="s">
        <v>667</v>
      </c>
      <c r="B1087" s="290" t="s">
        <v>619</v>
      </c>
      <c r="C1087" s="291"/>
      <c r="D1087" s="292" t="s">
        <v>41</v>
      </c>
      <c r="E1087" s="293">
        <v>2.9591000000000002E-6</v>
      </c>
      <c r="F1087" s="294" t="s">
        <v>667</v>
      </c>
      <c r="G1087" s="294" t="s">
        <v>620</v>
      </c>
      <c r="H1087" s="294"/>
      <c r="I1087" s="294" t="s">
        <v>41</v>
      </c>
      <c r="J1087" s="295">
        <v>2.142E-6</v>
      </c>
    </row>
    <row r="1088" spans="1:10" s="273" customFormat="1" x14ac:dyDescent="0.25">
      <c r="A1088" s="289" t="s">
        <v>668</v>
      </c>
      <c r="B1088" s="290" t="s">
        <v>619</v>
      </c>
      <c r="C1088" s="291"/>
      <c r="D1088" s="292" t="s">
        <v>41</v>
      </c>
      <c r="E1088" s="293">
        <v>2.0970999999999999E-7</v>
      </c>
      <c r="F1088" s="294" t="s">
        <v>668</v>
      </c>
      <c r="G1088" s="294" t="s">
        <v>620</v>
      </c>
      <c r="H1088" s="294"/>
      <c r="I1088" s="294" t="s">
        <v>41</v>
      </c>
      <c r="J1088" s="295">
        <v>1.6448E-7</v>
      </c>
    </row>
    <row r="1089" spans="1:10" s="273" customFormat="1" x14ac:dyDescent="0.25">
      <c r="A1089" s="289" t="s">
        <v>669</v>
      </c>
      <c r="B1089" s="290" t="s">
        <v>619</v>
      </c>
      <c r="C1089" s="291"/>
      <c r="D1089" s="292" t="s">
        <v>41</v>
      </c>
      <c r="E1089" s="293">
        <v>1.9922999999999999E-10</v>
      </c>
      <c r="F1089" s="294" t="s">
        <v>669</v>
      </c>
      <c r="G1089" s="294" t="s">
        <v>620</v>
      </c>
      <c r="H1089" s="294"/>
      <c r="I1089" s="294" t="s">
        <v>41</v>
      </c>
      <c r="J1089" s="295">
        <v>1.2227000000000001E-10</v>
      </c>
    </row>
    <row r="1090" spans="1:10" s="273" customFormat="1" x14ac:dyDescent="0.25">
      <c r="A1090" s="289" t="s">
        <v>670</v>
      </c>
      <c r="B1090" s="290" t="s">
        <v>619</v>
      </c>
      <c r="C1090" s="291"/>
      <c r="D1090" s="292" t="s">
        <v>41</v>
      </c>
      <c r="E1090" s="293">
        <v>2.8657E-5</v>
      </c>
      <c r="F1090" s="294" t="s">
        <v>670</v>
      </c>
      <c r="G1090" s="294" t="s">
        <v>620</v>
      </c>
      <c r="H1090" s="294"/>
      <c r="I1090" s="294" t="s">
        <v>41</v>
      </c>
      <c r="J1090" s="295">
        <v>2.0064E-5</v>
      </c>
    </row>
    <row r="1091" spans="1:10" s="273" customFormat="1" x14ac:dyDescent="0.25">
      <c r="A1091" s="289" t="s">
        <v>671</v>
      </c>
      <c r="B1091" s="290" t="s">
        <v>619</v>
      </c>
      <c r="C1091" s="291"/>
      <c r="D1091" s="292" t="s">
        <v>41</v>
      </c>
      <c r="E1091" s="293">
        <v>2.8054000000000002E-4</v>
      </c>
      <c r="F1091" s="294" t="s">
        <v>671</v>
      </c>
      <c r="G1091" s="294" t="s">
        <v>620</v>
      </c>
      <c r="H1091" s="294"/>
      <c r="I1091" s="294" t="s">
        <v>41</v>
      </c>
      <c r="J1091" s="294">
        <v>1.9395999999999999E-4</v>
      </c>
    </row>
    <row r="1092" spans="1:10" s="273" customFormat="1" x14ac:dyDescent="0.25">
      <c r="A1092" s="289" t="s">
        <v>672</v>
      </c>
      <c r="B1092" s="290" t="s">
        <v>619</v>
      </c>
      <c r="C1092" s="291"/>
      <c r="D1092" s="292" t="s">
        <v>41</v>
      </c>
      <c r="E1092" s="293">
        <v>3.1397E-8</v>
      </c>
      <c r="F1092" s="294" t="s">
        <v>672</v>
      </c>
      <c r="G1092" s="294" t="s">
        <v>620</v>
      </c>
      <c r="H1092" s="294"/>
      <c r="I1092" s="294" t="s">
        <v>41</v>
      </c>
      <c r="J1092" s="295">
        <v>3.5571000000000001E-8</v>
      </c>
    </row>
    <row r="1093" spans="1:10" s="273" customFormat="1" x14ac:dyDescent="0.25">
      <c r="A1093" s="289" t="s">
        <v>673</v>
      </c>
      <c r="B1093" s="290" t="s">
        <v>619</v>
      </c>
      <c r="C1093" s="291"/>
      <c r="D1093" s="292" t="s">
        <v>41</v>
      </c>
      <c r="E1093" s="293">
        <v>6.6460000000000003E-15</v>
      </c>
      <c r="F1093" s="294" t="s">
        <v>673</v>
      </c>
      <c r="G1093" s="294" t="s">
        <v>620</v>
      </c>
      <c r="H1093" s="294"/>
      <c r="I1093" s="294" t="s">
        <v>41</v>
      </c>
      <c r="J1093" s="295">
        <v>4.0787999999999999E-15</v>
      </c>
    </row>
    <row r="1094" spans="1:10" s="273" customFormat="1" x14ac:dyDescent="0.25">
      <c r="A1094" s="289" t="s">
        <v>674</v>
      </c>
      <c r="B1094" s="290" t="s">
        <v>619</v>
      </c>
      <c r="C1094" s="291"/>
      <c r="D1094" s="292" t="s">
        <v>41</v>
      </c>
      <c r="E1094" s="293">
        <v>9.6644000000000005E-14</v>
      </c>
      <c r="F1094" s="294" t="s">
        <v>674</v>
      </c>
      <c r="G1094" s="294" t="s">
        <v>620</v>
      </c>
      <c r="H1094" s="294"/>
      <c r="I1094" s="294" t="s">
        <v>41</v>
      </c>
      <c r="J1094" s="295">
        <v>5.9313000000000004E-14</v>
      </c>
    </row>
    <row r="1095" spans="1:10" s="273" customFormat="1" x14ac:dyDescent="0.25">
      <c r="A1095" s="289" t="s">
        <v>675</v>
      </c>
      <c r="B1095" s="290" t="s">
        <v>619</v>
      </c>
      <c r="C1095" s="291"/>
      <c r="D1095" s="292" t="s">
        <v>41</v>
      </c>
      <c r="E1095" s="293">
        <v>3.9433E-8</v>
      </c>
      <c r="F1095" s="294" t="s">
        <v>675</v>
      </c>
      <c r="G1095" s="294" t="s">
        <v>620</v>
      </c>
      <c r="H1095" s="294"/>
      <c r="I1095" s="294" t="s">
        <v>41</v>
      </c>
      <c r="J1095" s="295">
        <v>3.1277000000000003E-8</v>
      </c>
    </row>
    <row r="1096" spans="1:10" s="273" customFormat="1" x14ac:dyDescent="0.25">
      <c r="A1096" s="289" t="s">
        <v>676</v>
      </c>
      <c r="B1096" s="290" t="s">
        <v>619</v>
      </c>
      <c r="C1096" s="291"/>
      <c r="D1096" s="292" t="s">
        <v>41</v>
      </c>
      <c r="E1096" s="293">
        <v>1.3255E-9</v>
      </c>
      <c r="F1096" s="294" t="s">
        <v>676</v>
      </c>
      <c r="G1096" s="294" t="s">
        <v>620</v>
      </c>
      <c r="H1096" s="294"/>
      <c r="I1096" s="294" t="s">
        <v>41</v>
      </c>
      <c r="J1096" s="295">
        <v>1.7808000000000001E-9</v>
      </c>
    </row>
    <row r="1097" spans="1:10" s="273" customFormat="1" x14ac:dyDescent="0.25">
      <c r="A1097" s="289" t="s">
        <v>677</v>
      </c>
      <c r="B1097" s="290" t="s">
        <v>619</v>
      </c>
      <c r="C1097" s="291"/>
      <c r="D1097" s="292" t="s">
        <v>41</v>
      </c>
      <c r="E1097" s="293">
        <v>1.9854999999999999E-6</v>
      </c>
      <c r="F1097" s="294" t="s">
        <v>677</v>
      </c>
      <c r="G1097" s="294" t="s">
        <v>620</v>
      </c>
      <c r="H1097" s="294"/>
      <c r="I1097" s="294" t="s">
        <v>41</v>
      </c>
      <c r="J1097" s="295">
        <v>1.5867E-6</v>
      </c>
    </row>
    <row r="1098" spans="1:10" s="273" customFormat="1" x14ac:dyDescent="0.25">
      <c r="A1098" s="296" t="s">
        <v>678</v>
      </c>
      <c r="B1098" s="296" t="s">
        <v>619</v>
      </c>
      <c r="C1098" s="296"/>
      <c r="D1098" s="297" t="s">
        <v>41</v>
      </c>
      <c r="E1098" s="298">
        <v>6.2662999999999997E-8</v>
      </c>
      <c r="F1098" s="294" t="s">
        <v>678</v>
      </c>
      <c r="G1098" s="294" t="s">
        <v>620</v>
      </c>
      <c r="H1098" s="294"/>
      <c r="I1098" s="294" t="s">
        <v>41</v>
      </c>
      <c r="J1098" s="295">
        <v>7.1424000000000005E-8</v>
      </c>
    </row>
    <row r="1099" spans="1:10" s="273" customFormat="1" x14ac:dyDescent="0.25">
      <c r="A1099" s="296" t="s">
        <v>679</v>
      </c>
      <c r="B1099" s="296" t="s">
        <v>619</v>
      </c>
      <c r="C1099" s="296"/>
      <c r="D1099" s="297" t="s">
        <v>41</v>
      </c>
      <c r="E1099" s="298">
        <v>1.4475000000000001E-8</v>
      </c>
      <c r="F1099" s="294" t="s">
        <v>679</v>
      </c>
      <c r="G1099" s="294" t="s">
        <v>620</v>
      </c>
      <c r="H1099" s="294"/>
      <c r="I1099" s="294" t="s">
        <v>41</v>
      </c>
      <c r="J1099" s="295">
        <v>9.7327000000000005E-9</v>
      </c>
    </row>
    <row r="1100" spans="1:10" s="273" customFormat="1" x14ac:dyDescent="0.25">
      <c r="A1100" s="296" t="s">
        <v>680</v>
      </c>
      <c r="B1100" s="296" t="s">
        <v>619</v>
      </c>
      <c r="C1100" s="296"/>
      <c r="D1100" s="297" t="s">
        <v>41</v>
      </c>
      <c r="E1100" s="298">
        <v>8.3836000000000005E-6</v>
      </c>
      <c r="F1100" s="294" t="s">
        <v>680</v>
      </c>
      <c r="G1100" s="294" t="s">
        <v>620</v>
      </c>
      <c r="H1100" s="294"/>
      <c r="I1100" s="294" t="s">
        <v>41</v>
      </c>
      <c r="J1100" s="295">
        <v>6.7001999999999998E-6</v>
      </c>
    </row>
    <row r="1101" spans="1:10" s="273" customFormat="1" x14ac:dyDescent="0.25">
      <c r="A1101" s="296" t="s">
        <v>681</v>
      </c>
      <c r="B1101" s="296" t="s">
        <v>619</v>
      </c>
      <c r="C1101" s="296"/>
      <c r="D1101" s="297" t="s">
        <v>41</v>
      </c>
      <c r="E1101" s="298">
        <v>2.0279000000000001E-6</v>
      </c>
      <c r="F1101" s="294" t="s">
        <v>681</v>
      </c>
      <c r="G1101" s="294" t="s">
        <v>620</v>
      </c>
      <c r="H1101" s="294"/>
      <c r="I1101" s="294" t="s">
        <v>41</v>
      </c>
      <c r="J1101" s="295">
        <v>2.3114999999999998E-6</v>
      </c>
    </row>
    <row r="1102" spans="1:10" s="273" customFormat="1" x14ac:dyDescent="0.25">
      <c r="A1102" s="296" t="s">
        <v>682</v>
      </c>
      <c r="B1102" s="296" t="s">
        <v>619</v>
      </c>
      <c r="C1102" s="296"/>
      <c r="D1102" s="297" t="s">
        <v>41</v>
      </c>
      <c r="E1102" s="298">
        <v>7.9131999999999997E-8</v>
      </c>
      <c r="F1102" s="294" t="s">
        <v>682</v>
      </c>
      <c r="G1102" s="294" t="s">
        <v>620</v>
      </c>
      <c r="H1102" s="294"/>
      <c r="I1102" s="294" t="s">
        <v>41</v>
      </c>
      <c r="J1102" s="295">
        <v>5.3207000000000001E-8</v>
      </c>
    </row>
    <row r="1103" spans="1:10" s="273" customFormat="1" x14ac:dyDescent="0.25">
      <c r="A1103" s="296" t="s">
        <v>683</v>
      </c>
      <c r="B1103" s="296" t="s">
        <v>619</v>
      </c>
      <c r="C1103" s="296"/>
      <c r="D1103" s="297" t="s">
        <v>41</v>
      </c>
      <c r="E1103" s="298">
        <v>9.7139999999999995E-8</v>
      </c>
      <c r="F1103" s="294" t="s">
        <v>683</v>
      </c>
      <c r="G1103" s="294" t="s">
        <v>620</v>
      </c>
      <c r="H1103" s="294"/>
      <c r="I1103" s="294" t="s">
        <v>41</v>
      </c>
      <c r="J1103" s="295">
        <v>7.6890999999999997E-8</v>
      </c>
    </row>
    <row r="1104" spans="1:10" s="273" customFormat="1" x14ac:dyDescent="0.25">
      <c r="A1104" s="296" t="s">
        <v>684</v>
      </c>
      <c r="B1104" s="296" t="s">
        <v>619</v>
      </c>
      <c r="C1104" s="296"/>
      <c r="D1104" s="297" t="s">
        <v>41</v>
      </c>
      <c r="E1104" s="298">
        <v>1.4742000000000001E-8</v>
      </c>
      <c r="F1104" s="294" t="s">
        <v>684</v>
      </c>
      <c r="G1104" s="294" t="s">
        <v>620</v>
      </c>
      <c r="H1104" s="294"/>
      <c r="I1104" s="294" t="s">
        <v>41</v>
      </c>
      <c r="J1104" s="295">
        <v>1.1736999999999999E-8</v>
      </c>
    </row>
    <row r="1105" spans="1:10" s="273" customFormat="1" x14ac:dyDescent="0.25">
      <c r="A1105" s="296" t="s">
        <v>685</v>
      </c>
      <c r="B1105" s="296" t="s">
        <v>619</v>
      </c>
      <c r="C1105" s="296"/>
      <c r="D1105" s="297" t="s">
        <v>41</v>
      </c>
      <c r="E1105" s="298">
        <v>1.7727999999999999E-9</v>
      </c>
      <c r="F1105" s="294" t="s">
        <v>685</v>
      </c>
      <c r="G1105" s="294" t="s">
        <v>620</v>
      </c>
      <c r="H1105" s="294"/>
      <c r="I1105" s="294" t="s">
        <v>41</v>
      </c>
      <c r="J1105" s="295">
        <v>2.4209000000000002E-9</v>
      </c>
    </row>
    <row r="1106" spans="1:10" s="273" customFormat="1" x14ac:dyDescent="0.25">
      <c r="A1106" s="296" t="s">
        <v>686</v>
      </c>
      <c r="B1106" s="296" t="s">
        <v>619</v>
      </c>
      <c r="C1106" s="296"/>
      <c r="D1106" s="297" t="s">
        <v>41</v>
      </c>
      <c r="E1106" s="298">
        <v>2.5386E-8</v>
      </c>
      <c r="F1106" s="294" t="s">
        <v>686</v>
      </c>
      <c r="G1106" s="294" t="s">
        <v>620</v>
      </c>
      <c r="H1106" s="294"/>
      <c r="I1106" s="294" t="s">
        <v>41</v>
      </c>
      <c r="J1106" s="295">
        <v>2.0221E-8</v>
      </c>
    </row>
    <row r="1107" spans="1:10" s="273" customFormat="1" x14ac:dyDescent="0.25">
      <c r="A1107" s="296" t="s">
        <v>687</v>
      </c>
      <c r="B1107" s="296" t="s">
        <v>619</v>
      </c>
      <c r="C1107" s="296"/>
      <c r="D1107" s="297" t="s">
        <v>41</v>
      </c>
      <c r="E1107" s="298">
        <v>1.3033000000000001E-6</v>
      </c>
      <c r="F1107" s="294" t="s">
        <v>687</v>
      </c>
      <c r="G1107" s="294" t="s">
        <v>620</v>
      </c>
      <c r="H1107" s="294"/>
      <c r="I1107" s="294" t="s">
        <v>41</v>
      </c>
      <c r="J1107" s="295">
        <v>8.7629000000000002E-7</v>
      </c>
    </row>
    <row r="1108" spans="1:10" s="273" customFormat="1" x14ac:dyDescent="0.25">
      <c r="A1108" s="296" t="s">
        <v>371</v>
      </c>
      <c r="B1108" s="296" t="s">
        <v>619</v>
      </c>
      <c r="C1108" s="296"/>
      <c r="D1108" s="297" t="s">
        <v>41</v>
      </c>
      <c r="E1108" s="298">
        <v>1.4747000000000001E-7</v>
      </c>
      <c r="F1108" s="294" t="s">
        <v>371</v>
      </c>
      <c r="G1108" s="294" t="s">
        <v>620</v>
      </c>
      <c r="H1108" s="294"/>
      <c r="I1108" s="294" t="s">
        <v>41</v>
      </c>
      <c r="J1108" s="295">
        <v>1.1275E-7</v>
      </c>
    </row>
    <row r="1109" spans="1:10" s="273" customFormat="1" x14ac:dyDescent="0.25">
      <c r="A1109" s="296" t="s">
        <v>688</v>
      </c>
      <c r="B1109" s="296" t="s">
        <v>619</v>
      </c>
      <c r="C1109" s="296"/>
      <c r="D1109" s="297" t="s">
        <v>41</v>
      </c>
      <c r="E1109" s="298">
        <v>1.5389000000000001E-7</v>
      </c>
      <c r="F1109" s="294" t="s">
        <v>688</v>
      </c>
      <c r="G1109" s="294" t="s">
        <v>620</v>
      </c>
      <c r="H1109" s="294"/>
      <c r="I1109" s="294" t="s">
        <v>41</v>
      </c>
      <c r="J1109" s="295">
        <v>1.1661E-7</v>
      </c>
    </row>
    <row r="1110" spans="1:10" s="273" customFormat="1" x14ac:dyDescent="0.25">
      <c r="A1110" s="296" t="s">
        <v>689</v>
      </c>
      <c r="B1110" s="296" t="s">
        <v>619</v>
      </c>
      <c r="C1110" s="296"/>
      <c r="D1110" s="297" t="s">
        <v>41</v>
      </c>
      <c r="E1110" s="298">
        <v>1.4754E-5</v>
      </c>
      <c r="F1110" s="294" t="s">
        <v>689</v>
      </c>
      <c r="G1110" s="294" t="s">
        <v>620</v>
      </c>
      <c r="H1110" s="294"/>
      <c r="I1110" s="294" t="s">
        <v>41</v>
      </c>
      <c r="J1110" s="295">
        <v>1.1871999999999999E-5</v>
      </c>
    </row>
    <row r="1111" spans="1:10" s="273" customFormat="1" x14ac:dyDescent="0.25">
      <c r="A1111" s="233" t="s">
        <v>844</v>
      </c>
      <c r="B1111" s="320"/>
    </row>
    <row r="1112" spans="1:10" s="273" customFormat="1" x14ac:dyDescent="0.25">
      <c r="A1112" s="185" t="s">
        <v>613</v>
      </c>
    </row>
    <row r="1113" spans="1:10" s="273" customFormat="1" x14ac:dyDescent="0.25">
      <c r="A1113" s="299" t="s">
        <v>62</v>
      </c>
      <c r="B1113" s="299"/>
      <c r="C1113" s="299"/>
      <c r="D1113" s="299"/>
      <c r="E1113" s="300" t="s">
        <v>616</v>
      </c>
      <c r="F1113" s="299" t="s">
        <v>62</v>
      </c>
      <c r="G1113" s="299"/>
      <c r="H1113" s="299"/>
      <c r="I1113" s="299"/>
      <c r="J1113" s="300" t="s">
        <v>616</v>
      </c>
    </row>
    <row r="1114" spans="1:10" s="273" customFormat="1" x14ac:dyDescent="0.25">
      <c r="A1114" s="284" t="s">
        <v>617</v>
      </c>
      <c r="B1114" s="285"/>
      <c r="C1114" s="286">
        <v>0</v>
      </c>
      <c r="D1114" s="287" t="s">
        <v>41</v>
      </c>
      <c r="E1114" s="288">
        <v>2.3369000000000001E-2</v>
      </c>
      <c r="F1114" s="284" t="s">
        <v>617</v>
      </c>
      <c r="G1114" s="285"/>
      <c r="H1114" s="286">
        <v>0</v>
      </c>
      <c r="I1114" s="287" t="s">
        <v>41</v>
      </c>
      <c r="J1114" s="288">
        <v>2.3369000000000001E-2</v>
      </c>
    </row>
    <row r="1115" spans="1:10" s="273" customFormat="1" x14ac:dyDescent="0.25">
      <c r="A1115" s="289" t="s">
        <v>618</v>
      </c>
      <c r="B1115" s="290" t="s">
        <v>619</v>
      </c>
      <c r="C1115" s="291"/>
      <c r="D1115" s="292" t="s">
        <v>41</v>
      </c>
      <c r="E1115" s="288">
        <v>6.2728999999999998E-15</v>
      </c>
      <c r="F1115" s="294" t="s">
        <v>618</v>
      </c>
      <c r="G1115" s="294" t="s">
        <v>620</v>
      </c>
      <c r="H1115" s="294"/>
      <c r="I1115" s="294" t="s">
        <v>41</v>
      </c>
      <c r="J1115" s="253">
        <v>3.8498000000000004E-15</v>
      </c>
    </row>
    <row r="1116" spans="1:10" s="273" customFormat="1" x14ac:dyDescent="0.25">
      <c r="A1116" s="289" t="s">
        <v>621</v>
      </c>
      <c r="B1116" s="290" t="s">
        <v>619</v>
      </c>
      <c r="C1116" s="291"/>
      <c r="D1116" s="292" t="s">
        <v>41</v>
      </c>
      <c r="E1116" s="288">
        <v>2.2612000000000001E-14</v>
      </c>
      <c r="F1116" s="294" t="s">
        <v>621</v>
      </c>
      <c r="G1116" s="294" t="s">
        <v>620</v>
      </c>
      <c r="H1116" s="294"/>
      <c r="I1116" s="294" t="s">
        <v>41</v>
      </c>
      <c r="J1116" s="253">
        <v>1.3877E-14</v>
      </c>
    </row>
    <row r="1117" spans="1:10" s="273" customFormat="1" x14ac:dyDescent="0.25">
      <c r="A1117" s="289" t="s">
        <v>622</v>
      </c>
      <c r="B1117" s="290" t="s">
        <v>619</v>
      </c>
      <c r="C1117" s="291"/>
      <c r="D1117" s="292" t="s">
        <v>41</v>
      </c>
      <c r="E1117" s="288">
        <v>7.1336000000000002E-16</v>
      </c>
      <c r="F1117" s="294" t="s">
        <v>622</v>
      </c>
      <c r="G1117" s="294" t="s">
        <v>620</v>
      </c>
      <c r="H1117" s="294"/>
      <c r="I1117" s="294" t="s">
        <v>41</v>
      </c>
      <c r="J1117" s="253">
        <v>4.3781000000000001E-16</v>
      </c>
    </row>
    <row r="1118" spans="1:10" s="273" customFormat="1" x14ac:dyDescent="0.25">
      <c r="A1118" s="289" t="s">
        <v>623</v>
      </c>
      <c r="B1118" s="290" t="s">
        <v>619</v>
      </c>
      <c r="C1118" s="291"/>
      <c r="D1118" s="292" t="s">
        <v>41</v>
      </c>
      <c r="E1118" s="288">
        <v>3.0344000000000002E-15</v>
      </c>
      <c r="F1118" s="294" t="s">
        <v>623</v>
      </c>
      <c r="G1118" s="294" t="s">
        <v>620</v>
      </c>
      <c r="H1118" s="294"/>
      <c r="I1118" s="294" t="s">
        <v>41</v>
      </c>
      <c r="J1118" s="253">
        <v>1.8622999999999999E-15</v>
      </c>
    </row>
    <row r="1119" spans="1:10" s="273" customFormat="1" x14ac:dyDescent="0.25">
      <c r="A1119" s="289" t="s">
        <v>624</v>
      </c>
      <c r="B1119" s="290" t="s">
        <v>619</v>
      </c>
      <c r="C1119" s="291"/>
      <c r="D1119" s="292" t="s">
        <v>41</v>
      </c>
      <c r="E1119" s="288">
        <v>9.5845000000000002E-16</v>
      </c>
      <c r="F1119" s="294" t="s">
        <v>624</v>
      </c>
      <c r="G1119" s="294" t="s">
        <v>620</v>
      </c>
      <c r="H1119" s="294"/>
      <c r="I1119" s="294" t="s">
        <v>41</v>
      </c>
      <c r="J1119" s="253">
        <v>5.8822000000000002E-16</v>
      </c>
    </row>
    <row r="1120" spans="1:10" s="273" customFormat="1" x14ac:dyDescent="0.25">
      <c r="A1120" s="289" t="s">
        <v>625</v>
      </c>
      <c r="B1120" s="290" t="s">
        <v>619</v>
      </c>
      <c r="C1120" s="291"/>
      <c r="D1120" s="292" t="s">
        <v>41</v>
      </c>
      <c r="E1120" s="288">
        <v>1.3815000000000001E-15</v>
      </c>
      <c r="F1120" s="294" t="s">
        <v>625</v>
      </c>
      <c r="G1120" s="294" t="s">
        <v>620</v>
      </c>
      <c r="H1120" s="294"/>
      <c r="I1120" s="294" t="s">
        <v>41</v>
      </c>
      <c r="J1120" s="253">
        <v>8.4786000000000004E-16</v>
      </c>
    </row>
    <row r="1121" spans="1:10" s="273" customFormat="1" x14ac:dyDescent="0.25">
      <c r="A1121" s="289" t="s">
        <v>626</v>
      </c>
      <c r="B1121" s="290" t="s">
        <v>619</v>
      </c>
      <c r="C1121" s="291"/>
      <c r="D1121" s="292" t="s">
        <v>41</v>
      </c>
      <c r="E1121" s="288">
        <v>1.8819000000000001E-15</v>
      </c>
      <c r="F1121" s="294" t="s">
        <v>626</v>
      </c>
      <c r="G1121" s="294" t="s">
        <v>620</v>
      </c>
      <c r="H1121" s="294"/>
      <c r="I1121" s="294" t="s">
        <v>41</v>
      </c>
      <c r="J1121" s="253">
        <v>1.155E-15</v>
      </c>
    </row>
    <row r="1122" spans="1:10" s="273" customFormat="1" x14ac:dyDescent="0.25">
      <c r="A1122" s="289" t="s">
        <v>627</v>
      </c>
      <c r="B1122" s="290" t="s">
        <v>619</v>
      </c>
      <c r="C1122" s="291"/>
      <c r="D1122" s="292" t="s">
        <v>41</v>
      </c>
      <c r="E1122" s="288">
        <v>8.0381000000000004E-16</v>
      </c>
      <c r="F1122" s="294" t="s">
        <v>627</v>
      </c>
      <c r="G1122" s="294" t="s">
        <v>620</v>
      </c>
      <c r="H1122" s="294"/>
      <c r="I1122" s="294" t="s">
        <v>41</v>
      </c>
      <c r="J1122" s="253">
        <v>4.9332E-16</v>
      </c>
    </row>
    <row r="1123" spans="1:10" s="273" customFormat="1" x14ac:dyDescent="0.25">
      <c r="A1123" s="289" t="s">
        <v>628</v>
      </c>
      <c r="B1123" s="290" t="s">
        <v>619</v>
      </c>
      <c r="C1123" s="291"/>
      <c r="D1123" s="292" t="s">
        <v>41</v>
      </c>
      <c r="E1123" s="288">
        <v>3.4574000000000001E-15</v>
      </c>
      <c r="F1123" s="294" t="s">
        <v>628</v>
      </c>
      <c r="G1123" s="294" t="s">
        <v>620</v>
      </c>
      <c r="H1123" s="294"/>
      <c r="I1123" s="294" t="s">
        <v>41</v>
      </c>
      <c r="J1123" s="253">
        <v>2.1219E-15</v>
      </c>
    </row>
    <row r="1124" spans="1:10" s="273" customFormat="1" x14ac:dyDescent="0.25">
      <c r="A1124" s="289" t="s">
        <v>629</v>
      </c>
      <c r="B1124" s="290" t="s">
        <v>619</v>
      </c>
      <c r="C1124" s="291"/>
      <c r="D1124" s="292" t="s">
        <v>41</v>
      </c>
      <c r="E1124" s="288">
        <v>8.1110999999999998E-16</v>
      </c>
      <c r="F1124" s="294" t="s">
        <v>629</v>
      </c>
      <c r="G1124" s="294" t="s">
        <v>620</v>
      </c>
      <c r="H1124" s="294"/>
      <c r="I1124" s="294" t="s">
        <v>41</v>
      </c>
      <c r="J1124" s="253">
        <v>4.9779000000000005E-16</v>
      </c>
    </row>
    <row r="1125" spans="1:10" s="273" customFormat="1" x14ac:dyDescent="0.25">
      <c r="A1125" s="289" t="s">
        <v>630</v>
      </c>
      <c r="B1125" s="290" t="s">
        <v>619</v>
      </c>
      <c r="C1125" s="291"/>
      <c r="D1125" s="292" t="s">
        <v>41</v>
      </c>
      <c r="E1125" s="288">
        <v>6.8127000000000002E-16</v>
      </c>
      <c r="F1125" s="294" t="s">
        <v>630</v>
      </c>
      <c r="G1125" s="294" t="s">
        <v>620</v>
      </c>
      <c r="H1125" s="294"/>
      <c r="I1125" s="294" t="s">
        <v>41</v>
      </c>
      <c r="J1125" s="253">
        <v>4.1811E-16</v>
      </c>
    </row>
    <row r="1126" spans="1:10" s="273" customFormat="1" x14ac:dyDescent="0.25">
      <c r="A1126" s="289" t="s">
        <v>316</v>
      </c>
      <c r="B1126" s="290" t="s">
        <v>619</v>
      </c>
      <c r="C1126" s="291"/>
      <c r="D1126" s="292" t="s">
        <v>41</v>
      </c>
      <c r="E1126" s="288">
        <v>2.9993999999999997E-8</v>
      </c>
      <c r="F1126" s="294" t="s">
        <v>316</v>
      </c>
      <c r="G1126" s="294" t="s">
        <v>620</v>
      </c>
      <c r="H1126" s="294"/>
      <c r="I1126" s="294" t="s">
        <v>41</v>
      </c>
      <c r="J1126" s="253">
        <v>2.8091E-8</v>
      </c>
    </row>
    <row r="1127" spans="1:10" s="273" customFormat="1" x14ac:dyDescent="0.25">
      <c r="A1127" s="289" t="s">
        <v>631</v>
      </c>
      <c r="B1127" s="290" t="s">
        <v>619</v>
      </c>
      <c r="C1127" s="291"/>
      <c r="D1127" s="292" t="s">
        <v>41</v>
      </c>
      <c r="E1127" s="288">
        <v>1.9645999999999999E-8</v>
      </c>
      <c r="F1127" s="294" t="s">
        <v>631</v>
      </c>
      <c r="G1127" s="294" t="s">
        <v>620</v>
      </c>
      <c r="H1127" s="294"/>
      <c r="I1127" s="294" t="s">
        <v>41</v>
      </c>
      <c r="J1127" s="253">
        <v>1.8553999999999999E-8</v>
      </c>
    </row>
    <row r="1128" spans="1:10" s="273" customFormat="1" x14ac:dyDescent="0.25">
      <c r="A1128" s="289" t="s">
        <v>632</v>
      </c>
      <c r="B1128" s="290" t="s">
        <v>619</v>
      </c>
      <c r="C1128" s="291"/>
      <c r="D1128" s="292" t="s">
        <v>41</v>
      </c>
      <c r="E1128" s="288">
        <v>1.9986000000000002E-15</v>
      </c>
      <c r="F1128" s="294" t="s">
        <v>632</v>
      </c>
      <c r="G1128" s="294" t="s">
        <v>620</v>
      </c>
      <c r="H1128" s="294"/>
      <c r="I1128" s="294" t="s">
        <v>41</v>
      </c>
      <c r="J1128" s="253">
        <v>1.2266000000000001E-15</v>
      </c>
    </row>
    <row r="1129" spans="1:10" s="273" customFormat="1" x14ac:dyDescent="0.25">
      <c r="A1129" s="289" t="s">
        <v>633</v>
      </c>
      <c r="B1129" s="290" t="s">
        <v>619</v>
      </c>
      <c r="C1129" s="291"/>
      <c r="D1129" s="292" t="s">
        <v>41</v>
      </c>
      <c r="E1129" s="288">
        <v>1.7944000000000001E-15</v>
      </c>
      <c r="F1129" s="294" t="s">
        <v>633</v>
      </c>
      <c r="G1129" s="294" t="s">
        <v>620</v>
      </c>
      <c r="H1129" s="294"/>
      <c r="I1129" s="294" t="s">
        <v>41</v>
      </c>
      <c r="J1129" s="253">
        <v>1.1012E-15</v>
      </c>
    </row>
    <row r="1130" spans="1:10" s="273" customFormat="1" x14ac:dyDescent="0.25">
      <c r="A1130" s="289" t="s">
        <v>634</v>
      </c>
      <c r="B1130" s="290" t="s">
        <v>619</v>
      </c>
      <c r="C1130" s="291"/>
      <c r="D1130" s="292" t="s">
        <v>41</v>
      </c>
      <c r="E1130" s="288">
        <v>2.0277999999999999E-15</v>
      </c>
      <c r="F1130" s="294" t="s">
        <v>634</v>
      </c>
      <c r="G1130" s="294" t="s">
        <v>620</v>
      </c>
      <c r="H1130" s="294"/>
      <c r="I1130" s="294" t="s">
        <v>41</v>
      </c>
      <c r="J1130" s="253">
        <v>1.2445E-15</v>
      </c>
    </row>
    <row r="1131" spans="1:10" s="273" customFormat="1" x14ac:dyDescent="0.25">
      <c r="A1131" s="289" t="s">
        <v>635</v>
      </c>
      <c r="B1131" s="290" t="s">
        <v>619</v>
      </c>
      <c r="C1131" s="291"/>
      <c r="D1131" s="292" t="s">
        <v>41</v>
      </c>
      <c r="E1131" s="288">
        <v>8.0526999999999997E-16</v>
      </c>
      <c r="F1131" s="294" t="s">
        <v>635</v>
      </c>
      <c r="G1131" s="294" t="s">
        <v>620</v>
      </c>
      <c r="H1131" s="294"/>
      <c r="I1131" s="294" t="s">
        <v>41</v>
      </c>
      <c r="J1131" s="253">
        <v>4.9421E-16</v>
      </c>
    </row>
    <row r="1132" spans="1:10" s="273" customFormat="1" x14ac:dyDescent="0.25">
      <c r="A1132" s="289" t="s">
        <v>636</v>
      </c>
      <c r="B1132" s="290" t="s">
        <v>619</v>
      </c>
      <c r="C1132" s="291"/>
      <c r="D1132" s="292" t="s">
        <v>41</v>
      </c>
      <c r="E1132" s="288">
        <v>3.2283000000000001E-9</v>
      </c>
      <c r="F1132" s="294" t="s">
        <v>636</v>
      </c>
      <c r="G1132" s="294" t="s">
        <v>620</v>
      </c>
      <c r="H1132" s="294"/>
      <c r="I1132" s="294" t="s">
        <v>41</v>
      </c>
      <c r="J1132" s="253">
        <v>3.0227999999999999E-9</v>
      </c>
    </row>
    <row r="1133" spans="1:10" s="273" customFormat="1" x14ac:dyDescent="0.25">
      <c r="A1133" s="289" t="s">
        <v>637</v>
      </c>
      <c r="B1133" s="290" t="s">
        <v>619</v>
      </c>
      <c r="C1133" s="291"/>
      <c r="D1133" s="292" t="s">
        <v>41</v>
      </c>
      <c r="E1133" s="288">
        <v>5.0378000000000001E-9</v>
      </c>
      <c r="F1133" s="294" t="s">
        <v>637</v>
      </c>
      <c r="G1133" s="294" t="s">
        <v>620</v>
      </c>
      <c r="H1133" s="294"/>
      <c r="I1133" s="294" t="s">
        <v>41</v>
      </c>
      <c r="J1133" s="253">
        <v>4.7172999999999998E-9</v>
      </c>
    </row>
    <row r="1134" spans="1:10" s="273" customFormat="1" x14ac:dyDescent="0.25">
      <c r="A1134" s="289" t="s">
        <v>392</v>
      </c>
      <c r="B1134" s="290" t="s">
        <v>619</v>
      </c>
      <c r="C1134" s="291"/>
      <c r="D1134" s="292" t="s">
        <v>41</v>
      </c>
      <c r="E1134" s="288">
        <v>3.7720000000000002E-7</v>
      </c>
      <c r="F1134" s="294" t="s">
        <v>392</v>
      </c>
      <c r="G1134" s="294" t="s">
        <v>620</v>
      </c>
      <c r="H1134" s="294"/>
      <c r="I1134" s="294" t="s">
        <v>41</v>
      </c>
      <c r="J1134" s="253">
        <v>3.5452999999999999E-7</v>
      </c>
    </row>
    <row r="1135" spans="1:10" s="273" customFormat="1" x14ac:dyDescent="0.25">
      <c r="A1135" s="289" t="s">
        <v>394</v>
      </c>
      <c r="B1135" s="290" t="s">
        <v>619</v>
      </c>
      <c r="C1135" s="291"/>
      <c r="D1135" s="292" t="s">
        <v>41</v>
      </c>
      <c r="E1135" s="288">
        <v>6.9673000000000005E-8</v>
      </c>
      <c r="F1135" s="294" t="s">
        <v>394</v>
      </c>
      <c r="G1135" s="294" t="s">
        <v>620</v>
      </c>
      <c r="H1135" s="294"/>
      <c r="I1135" s="294" t="s">
        <v>41</v>
      </c>
      <c r="J1135" s="253">
        <v>6.5426000000000006E-8</v>
      </c>
    </row>
    <row r="1136" spans="1:10" s="273" customFormat="1" x14ac:dyDescent="0.25">
      <c r="A1136" s="289" t="s">
        <v>638</v>
      </c>
      <c r="B1136" s="290" t="s">
        <v>619</v>
      </c>
      <c r="C1136" s="291"/>
      <c r="D1136" s="292" t="s">
        <v>41</v>
      </c>
      <c r="E1136" s="288">
        <v>5.5998000000000002E-7</v>
      </c>
      <c r="F1136" s="294" t="s">
        <v>638</v>
      </c>
      <c r="G1136" s="294" t="s">
        <v>620</v>
      </c>
      <c r="H1136" s="294"/>
      <c r="I1136" s="294" t="s">
        <v>41</v>
      </c>
      <c r="J1136" s="253">
        <v>3.7164000000000001E-7</v>
      </c>
    </row>
    <row r="1137" spans="1:10" s="273" customFormat="1" x14ac:dyDescent="0.25">
      <c r="A1137" s="289" t="s">
        <v>639</v>
      </c>
      <c r="B1137" s="290" t="s">
        <v>619</v>
      </c>
      <c r="C1137" s="291"/>
      <c r="D1137" s="292" t="s">
        <v>41</v>
      </c>
      <c r="E1137" s="288">
        <v>2.3649E-9</v>
      </c>
      <c r="F1137" s="294" t="s">
        <v>639</v>
      </c>
      <c r="G1137" s="294" t="s">
        <v>620</v>
      </c>
      <c r="H1137" s="294"/>
      <c r="I1137" s="294" t="s">
        <v>41</v>
      </c>
      <c r="J1137" s="253">
        <v>2.2142000000000001E-9</v>
      </c>
    </row>
    <row r="1138" spans="1:10" s="273" customFormat="1" x14ac:dyDescent="0.25">
      <c r="A1138" s="289" t="s">
        <v>640</v>
      </c>
      <c r="B1138" s="290" t="s">
        <v>619</v>
      </c>
      <c r="C1138" s="291"/>
      <c r="D1138" s="292" t="s">
        <v>41</v>
      </c>
      <c r="E1138" s="288">
        <v>3.7356E-10</v>
      </c>
      <c r="F1138" s="294" t="s">
        <v>640</v>
      </c>
      <c r="G1138" s="294" t="s">
        <v>620</v>
      </c>
      <c r="H1138" s="294"/>
      <c r="I1138" s="294" t="s">
        <v>41</v>
      </c>
      <c r="J1138" s="253">
        <v>5.0806E-10</v>
      </c>
    </row>
    <row r="1139" spans="1:10" s="273" customFormat="1" x14ac:dyDescent="0.25">
      <c r="A1139" s="289" t="s">
        <v>641</v>
      </c>
      <c r="B1139" s="290" t="s">
        <v>619</v>
      </c>
      <c r="C1139" s="291"/>
      <c r="D1139" s="292" t="s">
        <v>41</v>
      </c>
      <c r="E1139" s="288">
        <v>5.0782999999999998E-11</v>
      </c>
      <c r="F1139" s="294" t="s">
        <v>641</v>
      </c>
      <c r="G1139" s="294" t="s">
        <v>620</v>
      </c>
      <c r="H1139" s="294"/>
      <c r="I1139" s="294" t="s">
        <v>41</v>
      </c>
      <c r="J1139" s="253">
        <v>3.1167000000000001E-11</v>
      </c>
    </row>
    <row r="1140" spans="1:10" s="273" customFormat="1" x14ac:dyDescent="0.25">
      <c r="A1140" s="289" t="s">
        <v>642</v>
      </c>
      <c r="B1140" s="290" t="s">
        <v>619</v>
      </c>
      <c r="C1140" s="291"/>
      <c r="D1140" s="292" t="s">
        <v>41</v>
      </c>
      <c r="E1140" s="288">
        <v>4.3221000000000002E-2</v>
      </c>
      <c r="F1140" s="294" t="s">
        <v>642</v>
      </c>
      <c r="G1140" s="294" t="s">
        <v>620</v>
      </c>
      <c r="H1140" s="294"/>
      <c r="I1140" s="294" t="s">
        <v>41</v>
      </c>
      <c r="J1140" s="301">
        <v>3.0114999999999999E-2</v>
      </c>
    </row>
    <row r="1141" spans="1:10" s="273" customFormat="1" x14ac:dyDescent="0.25">
      <c r="A1141" s="289" t="s">
        <v>643</v>
      </c>
      <c r="B1141" s="290" t="s">
        <v>619</v>
      </c>
      <c r="C1141" s="291"/>
      <c r="D1141" s="292" t="s">
        <v>41</v>
      </c>
      <c r="E1141" s="288">
        <v>4.4592999999999998E-10</v>
      </c>
      <c r="F1141" s="294" t="s">
        <v>643</v>
      </c>
      <c r="G1141" s="294" t="s">
        <v>620</v>
      </c>
      <c r="H1141" s="294"/>
      <c r="I1141" s="294" t="s">
        <v>41</v>
      </c>
      <c r="J1141" s="253">
        <v>4.1739999999999998E-10</v>
      </c>
    </row>
    <row r="1142" spans="1:10" s="273" customFormat="1" x14ac:dyDescent="0.25">
      <c r="A1142" s="289" t="s">
        <v>644</v>
      </c>
      <c r="B1142" s="290" t="s">
        <v>619</v>
      </c>
      <c r="C1142" s="291"/>
      <c r="D1142" s="292" t="s">
        <v>41</v>
      </c>
      <c r="E1142" s="288">
        <v>7.3390000000000002E-10</v>
      </c>
      <c r="F1142" s="294" t="s">
        <v>644</v>
      </c>
      <c r="G1142" s="294" t="s">
        <v>620</v>
      </c>
      <c r="H1142" s="294"/>
      <c r="I1142" s="294" t="s">
        <v>41</v>
      </c>
      <c r="J1142" s="253">
        <v>1.0019E-9</v>
      </c>
    </row>
    <row r="1143" spans="1:10" s="273" customFormat="1" x14ac:dyDescent="0.25">
      <c r="A1143" s="289" t="s">
        <v>308</v>
      </c>
      <c r="B1143" s="290" t="s">
        <v>619</v>
      </c>
      <c r="C1143" s="291"/>
      <c r="D1143" s="292" t="s">
        <v>41</v>
      </c>
      <c r="E1143" s="288">
        <v>8.2653000000000006E-8</v>
      </c>
      <c r="F1143" s="294" t="s">
        <v>308</v>
      </c>
      <c r="G1143" s="294" t="s">
        <v>620</v>
      </c>
      <c r="H1143" s="294"/>
      <c r="I1143" s="294" t="s">
        <v>41</v>
      </c>
      <c r="J1143" s="253">
        <v>7.7636999999999996E-8</v>
      </c>
    </row>
    <row r="1144" spans="1:10" s="273" customFormat="1" x14ac:dyDescent="0.25">
      <c r="A1144" s="289" t="s">
        <v>645</v>
      </c>
      <c r="B1144" s="290" t="s">
        <v>619</v>
      </c>
      <c r="C1144" s="291"/>
      <c r="D1144" s="292" t="s">
        <v>41</v>
      </c>
      <c r="E1144" s="288">
        <v>2.7607000000000001E-10</v>
      </c>
      <c r="F1144" s="294" t="s">
        <v>645</v>
      </c>
      <c r="G1144" s="294" t="s">
        <v>620</v>
      </c>
      <c r="H1144" s="294"/>
      <c r="I1144" s="294" t="s">
        <v>41</v>
      </c>
      <c r="J1144" s="253">
        <v>3.7667E-10</v>
      </c>
    </row>
    <row r="1145" spans="1:10" s="273" customFormat="1" x14ac:dyDescent="0.25">
      <c r="A1145" s="289" t="s">
        <v>646</v>
      </c>
      <c r="B1145" s="290" t="s">
        <v>619</v>
      </c>
      <c r="C1145" s="291"/>
      <c r="D1145" s="292" t="s">
        <v>41</v>
      </c>
      <c r="E1145" s="288">
        <v>8.2095000000000002E-11</v>
      </c>
      <c r="F1145" s="294" t="s">
        <v>646</v>
      </c>
      <c r="G1145" s="294" t="s">
        <v>620</v>
      </c>
      <c r="H1145" s="294"/>
      <c r="I1145" s="294" t="s">
        <v>41</v>
      </c>
      <c r="J1145" s="253">
        <v>1.1198E-10</v>
      </c>
    </row>
    <row r="1146" spans="1:10" s="273" customFormat="1" x14ac:dyDescent="0.25">
      <c r="A1146" s="289" t="s">
        <v>647</v>
      </c>
      <c r="B1146" s="290" t="s">
        <v>619</v>
      </c>
      <c r="C1146" s="291"/>
      <c r="D1146" s="292" t="s">
        <v>41</v>
      </c>
      <c r="E1146" s="288">
        <v>2.7672E-10</v>
      </c>
      <c r="F1146" s="294" t="s">
        <v>647</v>
      </c>
      <c r="G1146" s="294" t="s">
        <v>620</v>
      </c>
      <c r="H1146" s="294"/>
      <c r="I1146" s="294" t="s">
        <v>41</v>
      </c>
      <c r="J1146" s="253">
        <v>2.5902E-10</v>
      </c>
    </row>
    <row r="1147" spans="1:10" s="273" customFormat="1" x14ac:dyDescent="0.25">
      <c r="A1147" s="289" t="s">
        <v>648</v>
      </c>
      <c r="B1147" s="290" t="s">
        <v>619</v>
      </c>
      <c r="C1147" s="291"/>
      <c r="D1147" s="292" t="s">
        <v>41</v>
      </c>
      <c r="E1147" s="288">
        <v>1.3152999999999999E-11</v>
      </c>
      <c r="F1147" s="294" t="s">
        <v>648</v>
      </c>
      <c r="G1147" s="294" t="s">
        <v>620</v>
      </c>
      <c r="H1147" s="294"/>
      <c r="I1147" s="294" t="s">
        <v>41</v>
      </c>
      <c r="J1147" s="253">
        <v>1.7941999999999999E-11</v>
      </c>
    </row>
    <row r="1148" spans="1:10" s="273" customFormat="1" x14ac:dyDescent="0.25">
      <c r="A1148" s="289" t="s">
        <v>649</v>
      </c>
      <c r="B1148" s="290" t="s">
        <v>619</v>
      </c>
      <c r="C1148" s="291"/>
      <c r="D1148" s="292" t="s">
        <v>41</v>
      </c>
      <c r="E1148" s="288">
        <v>1.1761E-11</v>
      </c>
      <c r="F1148" s="294" t="s">
        <v>649</v>
      </c>
      <c r="G1148" s="294" t="s">
        <v>620</v>
      </c>
      <c r="H1148" s="294"/>
      <c r="I1148" s="294" t="s">
        <v>41</v>
      </c>
      <c r="J1148" s="253">
        <v>1.5953999999999999E-11</v>
      </c>
    </row>
    <row r="1149" spans="1:10" s="273" customFormat="1" x14ac:dyDescent="0.25">
      <c r="A1149" s="289" t="s">
        <v>650</v>
      </c>
      <c r="B1149" s="290" t="s">
        <v>619</v>
      </c>
      <c r="C1149" s="291"/>
      <c r="D1149" s="292" t="s">
        <v>41</v>
      </c>
      <c r="E1149" s="288">
        <v>6.1187999999999998E-5</v>
      </c>
      <c r="F1149" s="294" t="s">
        <v>650</v>
      </c>
      <c r="G1149" s="294" t="s">
        <v>620</v>
      </c>
      <c r="H1149" s="294"/>
      <c r="I1149" s="294" t="s">
        <v>41</v>
      </c>
      <c r="J1149" s="253">
        <v>5.2092000000000002E-5</v>
      </c>
    </row>
    <row r="1150" spans="1:10" s="273" customFormat="1" x14ac:dyDescent="0.25">
      <c r="A1150" s="289" t="s">
        <v>651</v>
      </c>
      <c r="B1150" s="290" t="s">
        <v>619</v>
      </c>
      <c r="C1150" s="291"/>
      <c r="D1150" s="292" t="s">
        <v>41</v>
      </c>
      <c r="E1150" s="288">
        <v>9.3990000000000003E-11</v>
      </c>
      <c r="F1150" s="294" t="s">
        <v>651</v>
      </c>
      <c r="G1150" s="294" t="s">
        <v>620</v>
      </c>
      <c r="H1150" s="294"/>
      <c r="I1150" s="294" t="s">
        <v>41</v>
      </c>
      <c r="J1150" s="253">
        <v>5.7683999999999997E-11</v>
      </c>
    </row>
    <row r="1151" spans="1:10" s="273" customFormat="1" x14ac:dyDescent="0.25">
      <c r="A1151" s="289" t="s">
        <v>652</v>
      </c>
      <c r="B1151" s="290" t="s">
        <v>619</v>
      </c>
      <c r="C1151" s="291"/>
      <c r="D1151" s="292" t="s">
        <v>41</v>
      </c>
      <c r="E1151" s="288">
        <v>2.0118999999999999E-11</v>
      </c>
      <c r="F1151" s="294" t="s">
        <v>652</v>
      </c>
      <c r="G1151" s="294" t="s">
        <v>620</v>
      </c>
      <c r="H1151" s="294"/>
      <c r="I1151" s="294" t="s">
        <v>41</v>
      </c>
      <c r="J1151" s="253">
        <v>1.2347E-11</v>
      </c>
    </row>
    <row r="1152" spans="1:10" s="273" customFormat="1" x14ac:dyDescent="0.25">
      <c r="A1152" s="289" t="s">
        <v>653</v>
      </c>
      <c r="B1152" s="290" t="s">
        <v>619</v>
      </c>
      <c r="C1152" s="291"/>
      <c r="D1152" s="292" t="s">
        <v>41</v>
      </c>
      <c r="E1152" s="288">
        <v>2.3615999999999999E-10</v>
      </c>
      <c r="F1152" s="294" t="s">
        <v>653</v>
      </c>
      <c r="G1152" s="294" t="s">
        <v>620</v>
      </c>
      <c r="H1152" s="294"/>
      <c r="I1152" s="294" t="s">
        <v>41</v>
      </c>
      <c r="J1152" s="253">
        <v>2.2106000000000001E-10</v>
      </c>
    </row>
    <row r="1153" spans="1:10" s="273" customFormat="1" x14ac:dyDescent="0.25">
      <c r="A1153" s="289" t="s">
        <v>654</v>
      </c>
      <c r="B1153" s="290" t="s">
        <v>619</v>
      </c>
      <c r="C1153" s="291"/>
      <c r="D1153" s="292" t="s">
        <v>41</v>
      </c>
      <c r="E1153" s="288">
        <v>4.6385000000000001E-10</v>
      </c>
      <c r="F1153" s="294" t="s">
        <v>654</v>
      </c>
      <c r="G1153" s="294" t="s">
        <v>620</v>
      </c>
      <c r="H1153" s="294"/>
      <c r="I1153" s="294" t="s">
        <v>41</v>
      </c>
      <c r="J1153" s="253">
        <v>6.3311E-10</v>
      </c>
    </row>
    <row r="1154" spans="1:10" s="273" customFormat="1" x14ac:dyDescent="0.25">
      <c r="A1154" s="289" t="s">
        <v>655</v>
      </c>
      <c r="B1154" s="290" t="s">
        <v>619</v>
      </c>
      <c r="C1154" s="291"/>
      <c r="D1154" s="292" t="s">
        <v>41</v>
      </c>
      <c r="E1154" s="288">
        <v>1.1175E-11</v>
      </c>
      <c r="F1154" s="294" t="s">
        <v>655</v>
      </c>
      <c r="G1154" s="294" t="s">
        <v>620</v>
      </c>
      <c r="H1154" s="294"/>
      <c r="I1154" s="294" t="s">
        <v>41</v>
      </c>
      <c r="J1154" s="253">
        <v>1.5182999999999999E-11</v>
      </c>
    </row>
    <row r="1155" spans="1:10" s="273" customFormat="1" x14ac:dyDescent="0.25">
      <c r="A1155" s="289" t="s">
        <v>656</v>
      </c>
      <c r="B1155" s="290" t="s">
        <v>619</v>
      </c>
      <c r="C1155" s="291"/>
      <c r="D1155" s="292" t="s">
        <v>41</v>
      </c>
      <c r="E1155" s="288">
        <v>2.7844000000000001E-8</v>
      </c>
      <c r="F1155" s="294" t="s">
        <v>656</v>
      </c>
      <c r="G1155" s="294" t="s">
        <v>620</v>
      </c>
      <c r="H1155" s="294"/>
      <c r="I1155" s="294" t="s">
        <v>41</v>
      </c>
      <c r="J1155" s="253">
        <v>2.6195000000000001E-8</v>
      </c>
    </row>
    <row r="1156" spans="1:10" s="273" customFormat="1" x14ac:dyDescent="0.25">
      <c r="A1156" s="289" t="s">
        <v>657</v>
      </c>
      <c r="B1156" s="290" t="s">
        <v>619</v>
      </c>
      <c r="C1156" s="291"/>
      <c r="D1156" s="292" t="s">
        <v>41</v>
      </c>
      <c r="E1156" s="288">
        <v>6.1319999999999999E-9</v>
      </c>
      <c r="F1156" s="294" t="s">
        <v>657</v>
      </c>
      <c r="G1156" s="294" t="s">
        <v>620</v>
      </c>
      <c r="H1156" s="294"/>
      <c r="I1156" s="294" t="s">
        <v>41</v>
      </c>
      <c r="J1156" s="253">
        <v>5.7405999999999998E-9</v>
      </c>
    </row>
    <row r="1157" spans="1:10" s="273" customFormat="1" x14ac:dyDescent="0.25">
      <c r="A1157" s="289" t="s">
        <v>658</v>
      </c>
      <c r="B1157" s="290" t="s">
        <v>619</v>
      </c>
      <c r="C1157" s="291"/>
      <c r="D1157" s="292" t="s">
        <v>41</v>
      </c>
      <c r="E1157" s="288">
        <v>1.4251E-9</v>
      </c>
      <c r="F1157" s="294" t="s">
        <v>658</v>
      </c>
      <c r="G1157" s="294" t="s">
        <v>620</v>
      </c>
      <c r="H1157" s="294"/>
      <c r="I1157" s="294" t="s">
        <v>41</v>
      </c>
      <c r="J1157" s="253">
        <v>1.9421000000000001E-9</v>
      </c>
    </row>
    <row r="1158" spans="1:10" s="273" customFormat="1" x14ac:dyDescent="0.25">
      <c r="A1158" s="289" t="s">
        <v>659</v>
      </c>
      <c r="B1158" s="290" t="s">
        <v>619</v>
      </c>
      <c r="C1158" s="291"/>
      <c r="D1158" s="292" t="s">
        <v>41</v>
      </c>
      <c r="E1158" s="288">
        <v>5.9667999999999997E-9</v>
      </c>
      <c r="F1158" s="294" t="s">
        <v>659</v>
      </c>
      <c r="G1158" s="294" t="s">
        <v>620</v>
      </c>
      <c r="H1158" s="294"/>
      <c r="I1158" s="294" t="s">
        <v>41</v>
      </c>
      <c r="J1158" s="253">
        <v>5.5891000000000001E-9</v>
      </c>
    </row>
    <row r="1159" spans="1:10" s="273" customFormat="1" x14ac:dyDescent="0.25">
      <c r="A1159" s="289" t="s">
        <v>660</v>
      </c>
      <c r="B1159" s="290" t="s">
        <v>619</v>
      </c>
      <c r="C1159" s="291"/>
      <c r="D1159" s="292" t="s">
        <v>41</v>
      </c>
      <c r="E1159" s="288">
        <v>6.4332000000000001E-10</v>
      </c>
      <c r="F1159" s="294" t="s">
        <v>660</v>
      </c>
      <c r="G1159" s="294" t="s">
        <v>620</v>
      </c>
      <c r="H1159" s="294"/>
      <c r="I1159" s="294" t="s">
        <v>41</v>
      </c>
      <c r="J1159" s="253">
        <v>8.7433000000000002E-10</v>
      </c>
    </row>
    <row r="1160" spans="1:10" s="273" customFormat="1" x14ac:dyDescent="0.25">
      <c r="A1160" s="289" t="s">
        <v>282</v>
      </c>
      <c r="B1160" s="290" t="s">
        <v>619</v>
      </c>
      <c r="C1160" s="291"/>
      <c r="D1160" s="292" t="s">
        <v>41</v>
      </c>
      <c r="E1160" s="288">
        <v>8.4252999999999996E-7</v>
      </c>
      <c r="F1160" s="294" t="s">
        <v>282</v>
      </c>
      <c r="G1160" s="294" t="s">
        <v>620</v>
      </c>
      <c r="H1160" s="294"/>
      <c r="I1160" s="294" t="s">
        <v>41</v>
      </c>
      <c r="J1160" s="253">
        <v>7.9322999999999996E-7</v>
      </c>
    </row>
    <row r="1161" spans="1:10" s="273" customFormat="1" x14ac:dyDescent="0.25">
      <c r="A1161" s="289" t="s">
        <v>661</v>
      </c>
      <c r="B1161" s="290" t="s">
        <v>619</v>
      </c>
      <c r="C1161" s="291"/>
      <c r="D1161" s="292" t="s">
        <v>41</v>
      </c>
      <c r="E1161" s="288">
        <v>2.0803000000000001E-8</v>
      </c>
      <c r="F1161" s="294" t="s">
        <v>661</v>
      </c>
      <c r="G1161" s="294" t="s">
        <v>620</v>
      </c>
      <c r="H1161" s="294"/>
      <c r="I1161" s="294" t="s">
        <v>41</v>
      </c>
      <c r="J1161" s="253">
        <v>1.9586000000000001E-8</v>
      </c>
    </row>
    <row r="1162" spans="1:10" s="273" customFormat="1" x14ac:dyDescent="0.25">
      <c r="A1162" s="289" t="s">
        <v>662</v>
      </c>
      <c r="B1162" s="290" t="s">
        <v>619</v>
      </c>
      <c r="C1162" s="291"/>
      <c r="D1162" s="292" t="s">
        <v>41</v>
      </c>
      <c r="E1162" s="288">
        <v>2.1071999999999999E-11</v>
      </c>
      <c r="F1162" s="294" t="s">
        <v>662</v>
      </c>
      <c r="G1162" s="294" t="s">
        <v>620</v>
      </c>
      <c r="H1162" s="294"/>
      <c r="I1162" s="294" t="s">
        <v>41</v>
      </c>
      <c r="J1162" s="253">
        <v>2.8732000000000002E-11</v>
      </c>
    </row>
    <row r="1163" spans="1:10" s="273" customFormat="1" x14ac:dyDescent="0.25">
      <c r="A1163" s="289" t="s">
        <v>663</v>
      </c>
      <c r="B1163" s="290" t="s">
        <v>619</v>
      </c>
      <c r="C1163" s="291"/>
      <c r="D1163" s="292" t="s">
        <v>41</v>
      </c>
      <c r="E1163" s="288">
        <v>1.2061000000000001E-10</v>
      </c>
      <c r="F1163" s="294" t="s">
        <v>663</v>
      </c>
      <c r="G1163" s="294" t="s">
        <v>620</v>
      </c>
      <c r="H1163" s="294"/>
      <c r="I1163" s="294" t="s">
        <v>41</v>
      </c>
      <c r="J1163" s="253">
        <v>7.4021000000000002E-11</v>
      </c>
    </row>
    <row r="1164" spans="1:10" s="273" customFormat="1" x14ac:dyDescent="0.25">
      <c r="A1164" s="289" t="s">
        <v>664</v>
      </c>
      <c r="B1164" s="290" t="s">
        <v>619</v>
      </c>
      <c r="C1164" s="291"/>
      <c r="D1164" s="292" t="s">
        <v>41</v>
      </c>
      <c r="E1164" s="288">
        <v>7.1275000000000004E-14</v>
      </c>
      <c r="F1164" s="294" t="s">
        <v>664</v>
      </c>
      <c r="G1164" s="294" t="s">
        <v>620</v>
      </c>
      <c r="H1164" s="294"/>
      <c r="I1164" s="294" t="s">
        <v>41</v>
      </c>
      <c r="J1164" s="253">
        <v>4.3743000000000001E-14</v>
      </c>
    </row>
    <row r="1165" spans="1:10" s="273" customFormat="1" x14ac:dyDescent="0.25">
      <c r="A1165" s="289" t="s">
        <v>665</v>
      </c>
      <c r="B1165" s="290" t="s">
        <v>619</v>
      </c>
      <c r="C1165" s="291"/>
      <c r="D1165" s="292" t="s">
        <v>41</v>
      </c>
      <c r="E1165" s="288">
        <v>1.3810000000000001E-13</v>
      </c>
      <c r="F1165" s="294" t="s">
        <v>665</v>
      </c>
      <c r="G1165" s="294" t="s">
        <v>620</v>
      </c>
      <c r="H1165" s="294"/>
      <c r="I1165" s="294" t="s">
        <v>41</v>
      </c>
      <c r="J1165" s="253">
        <v>8.4751999999999998E-14</v>
      </c>
    </row>
    <row r="1166" spans="1:10" s="273" customFormat="1" x14ac:dyDescent="0.25">
      <c r="A1166" s="289" t="s">
        <v>666</v>
      </c>
      <c r="B1166" s="290" t="s">
        <v>619</v>
      </c>
      <c r="C1166" s="291"/>
      <c r="D1166" s="292" t="s">
        <v>41</v>
      </c>
      <c r="E1166" s="288">
        <v>3.5636999999999997E-14</v>
      </c>
      <c r="F1166" s="294" t="s">
        <v>666</v>
      </c>
      <c r="G1166" s="294" t="s">
        <v>620</v>
      </c>
      <c r="H1166" s="294"/>
      <c r="I1166" s="294" t="s">
        <v>41</v>
      </c>
      <c r="J1166" s="253">
        <v>2.1871999999999999E-14</v>
      </c>
    </row>
    <row r="1167" spans="1:10" s="273" customFormat="1" x14ac:dyDescent="0.25">
      <c r="A1167" s="289" t="s">
        <v>667</v>
      </c>
      <c r="B1167" s="290" t="s">
        <v>619</v>
      </c>
      <c r="C1167" s="291"/>
      <c r="D1167" s="292" t="s">
        <v>41</v>
      </c>
      <c r="E1167" s="288">
        <v>2.9273E-7</v>
      </c>
      <c r="F1167" s="294" t="s">
        <v>667</v>
      </c>
      <c r="G1167" s="294" t="s">
        <v>620</v>
      </c>
      <c r="H1167" s="294"/>
      <c r="I1167" s="294" t="s">
        <v>41</v>
      </c>
      <c r="J1167" s="253">
        <v>3.0331999999999999E-7</v>
      </c>
    </row>
    <row r="1168" spans="1:10" s="273" customFormat="1" x14ac:dyDescent="0.25">
      <c r="A1168" s="289" t="s">
        <v>668</v>
      </c>
      <c r="B1168" s="290" t="s">
        <v>619</v>
      </c>
      <c r="C1168" s="291"/>
      <c r="D1168" s="292" t="s">
        <v>41</v>
      </c>
      <c r="E1168" s="288">
        <v>9.3873999999999997E-8</v>
      </c>
      <c r="F1168" s="294" t="s">
        <v>668</v>
      </c>
      <c r="G1168" s="294" t="s">
        <v>620</v>
      </c>
      <c r="H1168" s="294"/>
      <c r="I1168" s="294" t="s">
        <v>41</v>
      </c>
      <c r="J1168" s="253">
        <v>8.8212999999999997E-8</v>
      </c>
    </row>
    <row r="1169" spans="1:10" s="273" customFormat="1" x14ac:dyDescent="0.25">
      <c r="A1169" s="289" t="s">
        <v>669</v>
      </c>
      <c r="B1169" s="290" t="s">
        <v>619</v>
      </c>
      <c r="C1169" s="291"/>
      <c r="D1169" s="292" t="s">
        <v>41</v>
      </c>
      <c r="E1169" s="288">
        <v>2.1506E-10</v>
      </c>
      <c r="F1169" s="294" t="s">
        <v>669</v>
      </c>
      <c r="G1169" s="294" t="s">
        <v>620</v>
      </c>
      <c r="H1169" s="294"/>
      <c r="I1169" s="294" t="s">
        <v>41</v>
      </c>
      <c r="J1169" s="253">
        <v>1.3199E-10</v>
      </c>
    </row>
    <row r="1170" spans="1:10" s="273" customFormat="1" x14ac:dyDescent="0.25">
      <c r="A1170" s="289" t="s">
        <v>670</v>
      </c>
      <c r="B1170" s="290" t="s">
        <v>619</v>
      </c>
      <c r="C1170" s="291"/>
      <c r="D1170" s="292" t="s">
        <v>41</v>
      </c>
      <c r="E1170" s="288">
        <v>2.2490999999999999E-5</v>
      </c>
      <c r="F1170" s="294" t="s">
        <v>670</v>
      </c>
      <c r="G1170" s="294" t="s">
        <v>620</v>
      </c>
      <c r="H1170" s="294"/>
      <c r="I1170" s="294" t="s">
        <v>41</v>
      </c>
      <c r="J1170" s="253">
        <v>1.5811000000000002E-5</v>
      </c>
    </row>
    <row r="1171" spans="1:10" s="273" customFormat="1" x14ac:dyDescent="0.25">
      <c r="A1171" s="289" t="s">
        <v>671</v>
      </c>
      <c r="B1171" s="290" t="s">
        <v>619</v>
      </c>
      <c r="C1171" s="291"/>
      <c r="D1171" s="292" t="s">
        <v>41</v>
      </c>
      <c r="E1171" s="288">
        <v>2.4484000000000002E-4</v>
      </c>
      <c r="F1171" s="294" t="s">
        <v>671</v>
      </c>
      <c r="G1171" s="294" t="s">
        <v>620</v>
      </c>
      <c r="H1171" s="294"/>
      <c r="I1171" s="294" t="s">
        <v>41</v>
      </c>
      <c r="J1171" s="301">
        <v>1.6917000000000001E-4</v>
      </c>
    </row>
    <row r="1172" spans="1:10" s="273" customFormat="1" x14ac:dyDescent="0.25">
      <c r="A1172" s="289" t="s">
        <v>672</v>
      </c>
      <c r="B1172" s="290" t="s">
        <v>619</v>
      </c>
      <c r="C1172" s="291"/>
      <c r="D1172" s="292" t="s">
        <v>41</v>
      </c>
      <c r="E1172" s="288">
        <v>3.6081999999999998E-8</v>
      </c>
      <c r="F1172" s="294" t="s">
        <v>672</v>
      </c>
      <c r="G1172" s="294" t="s">
        <v>620</v>
      </c>
      <c r="H1172" s="294"/>
      <c r="I1172" s="294" t="s">
        <v>41</v>
      </c>
      <c r="J1172" s="253">
        <v>4.0247999999999997E-8</v>
      </c>
    </row>
    <row r="1173" spans="1:10" s="273" customFormat="1" x14ac:dyDescent="0.25">
      <c r="A1173" s="289" t="s">
        <v>673</v>
      </c>
      <c r="B1173" s="290" t="s">
        <v>619</v>
      </c>
      <c r="C1173" s="291"/>
      <c r="D1173" s="292" t="s">
        <v>41</v>
      </c>
      <c r="E1173" s="288">
        <v>7.1628000000000003E-15</v>
      </c>
      <c r="F1173" s="294" t="s">
        <v>673</v>
      </c>
      <c r="G1173" s="294" t="s">
        <v>620</v>
      </c>
      <c r="H1173" s="294"/>
      <c r="I1173" s="294" t="s">
        <v>41</v>
      </c>
      <c r="J1173" s="253">
        <v>4.3959999999999996E-15</v>
      </c>
    </row>
    <row r="1174" spans="1:10" s="273" customFormat="1" x14ac:dyDescent="0.25">
      <c r="A1174" s="289" t="s">
        <v>674</v>
      </c>
      <c r="B1174" s="290" t="s">
        <v>619</v>
      </c>
      <c r="C1174" s="291"/>
      <c r="D1174" s="292" t="s">
        <v>41</v>
      </c>
      <c r="E1174" s="288">
        <v>1.0415999999999999E-13</v>
      </c>
      <c r="F1174" s="294" t="s">
        <v>674</v>
      </c>
      <c r="G1174" s="294" t="s">
        <v>620</v>
      </c>
      <c r="H1174" s="294"/>
      <c r="I1174" s="294" t="s">
        <v>41</v>
      </c>
      <c r="J1174" s="253">
        <v>6.3925000000000003E-14</v>
      </c>
    </row>
    <row r="1175" spans="1:10" s="273" customFormat="1" x14ac:dyDescent="0.25">
      <c r="A1175" s="289" t="s">
        <v>675</v>
      </c>
      <c r="B1175" s="290" t="s">
        <v>619</v>
      </c>
      <c r="C1175" s="291"/>
      <c r="D1175" s="292" t="s">
        <v>41</v>
      </c>
      <c r="E1175" s="288">
        <v>1.9659999999999999E-8</v>
      </c>
      <c r="F1175" s="294" t="s">
        <v>675</v>
      </c>
      <c r="G1175" s="294" t="s">
        <v>620</v>
      </c>
      <c r="H1175" s="294"/>
      <c r="I1175" s="294" t="s">
        <v>41</v>
      </c>
      <c r="J1175" s="253">
        <v>1.8419999999999999E-8</v>
      </c>
    </row>
    <row r="1176" spans="1:10" s="273" customFormat="1" x14ac:dyDescent="0.25">
      <c r="A1176" s="289" t="s">
        <v>676</v>
      </c>
      <c r="B1176" s="290" t="s">
        <v>619</v>
      </c>
      <c r="C1176" s="291"/>
      <c r="D1176" s="292" t="s">
        <v>41</v>
      </c>
      <c r="E1176" s="288">
        <v>1.5283E-9</v>
      </c>
      <c r="F1176" s="294" t="s">
        <v>676</v>
      </c>
      <c r="G1176" s="294" t="s">
        <v>620</v>
      </c>
      <c r="H1176" s="294"/>
      <c r="I1176" s="294" t="s">
        <v>41</v>
      </c>
      <c r="J1176" s="253">
        <v>2.0546999999999999E-9</v>
      </c>
    </row>
    <row r="1177" spans="1:10" s="273" customFormat="1" x14ac:dyDescent="0.25">
      <c r="A1177" s="289" t="s">
        <v>677</v>
      </c>
      <c r="B1177" s="290" t="s">
        <v>619</v>
      </c>
      <c r="C1177" s="291"/>
      <c r="D1177" s="292" t="s">
        <v>41</v>
      </c>
      <c r="E1177" s="288">
        <v>1.9802000000000001E-6</v>
      </c>
      <c r="F1177" s="294" t="s">
        <v>677</v>
      </c>
      <c r="G1177" s="294" t="s">
        <v>620</v>
      </c>
      <c r="H1177" s="294"/>
      <c r="I1177" s="294" t="s">
        <v>41</v>
      </c>
      <c r="J1177" s="253">
        <v>1.5566000000000001E-6</v>
      </c>
    </row>
    <row r="1178" spans="1:10" s="273" customFormat="1" x14ac:dyDescent="0.25">
      <c r="A1178" s="296" t="s">
        <v>678</v>
      </c>
      <c r="B1178" s="296" t="s">
        <v>619</v>
      </c>
      <c r="C1178" s="296"/>
      <c r="D1178" s="297" t="s">
        <v>41</v>
      </c>
      <c r="E1178" s="253">
        <v>5.0956999999999998E-8</v>
      </c>
      <c r="F1178" s="294" t="s">
        <v>678</v>
      </c>
      <c r="G1178" s="294" t="s">
        <v>620</v>
      </c>
      <c r="H1178" s="294"/>
      <c r="I1178" s="294" t="s">
        <v>41</v>
      </c>
      <c r="J1178" s="253">
        <v>6.7554999999999998E-8</v>
      </c>
    </row>
    <row r="1179" spans="1:10" s="273" customFormat="1" x14ac:dyDescent="0.25">
      <c r="A1179" s="296" t="s">
        <v>679</v>
      </c>
      <c r="B1179" s="296" t="s">
        <v>619</v>
      </c>
      <c r="C1179" s="296"/>
      <c r="D1179" s="297" t="s">
        <v>41</v>
      </c>
      <c r="E1179" s="253">
        <v>1.4244E-8</v>
      </c>
      <c r="F1179" s="294" t="s">
        <v>679</v>
      </c>
      <c r="G1179" s="294" t="s">
        <v>620</v>
      </c>
      <c r="H1179" s="294"/>
      <c r="I1179" s="294" t="s">
        <v>41</v>
      </c>
      <c r="J1179" s="253">
        <v>9.5850999999999999E-9</v>
      </c>
    </row>
    <row r="1180" spans="1:10" s="273" customFormat="1" x14ac:dyDescent="0.25">
      <c r="A1180" s="296" t="s">
        <v>680</v>
      </c>
      <c r="B1180" s="296" t="s">
        <v>619</v>
      </c>
      <c r="C1180" s="296"/>
      <c r="D1180" s="297" t="s">
        <v>41</v>
      </c>
      <c r="E1180" s="253">
        <v>8.3598999999999994E-6</v>
      </c>
      <c r="F1180" s="294" t="s">
        <v>680</v>
      </c>
      <c r="G1180" s="294" t="s">
        <v>620</v>
      </c>
      <c r="H1180" s="294"/>
      <c r="I1180" s="294" t="s">
        <v>41</v>
      </c>
      <c r="J1180" s="253">
        <v>6.5719999999999999E-6</v>
      </c>
    </row>
    <row r="1181" spans="1:10" s="273" customFormat="1" x14ac:dyDescent="0.25">
      <c r="A1181" s="296" t="s">
        <v>681</v>
      </c>
      <c r="B1181" s="296" t="s">
        <v>619</v>
      </c>
      <c r="C1181" s="296"/>
      <c r="D1181" s="297" t="s">
        <v>41</v>
      </c>
      <c r="E1181" s="253">
        <v>1.6491E-6</v>
      </c>
      <c r="F1181" s="294" t="s">
        <v>681</v>
      </c>
      <c r="G1181" s="294" t="s">
        <v>620</v>
      </c>
      <c r="H1181" s="294"/>
      <c r="I1181" s="294" t="s">
        <v>41</v>
      </c>
      <c r="J1181" s="253">
        <v>2.1861999999999999E-6</v>
      </c>
    </row>
    <row r="1182" spans="1:10" s="273" customFormat="1" x14ac:dyDescent="0.25">
      <c r="A1182" s="296" t="s">
        <v>682</v>
      </c>
      <c r="B1182" s="296" t="s">
        <v>619</v>
      </c>
      <c r="C1182" s="296"/>
      <c r="D1182" s="297" t="s">
        <v>41</v>
      </c>
      <c r="E1182" s="253">
        <v>7.9079000000000003E-8</v>
      </c>
      <c r="F1182" s="294" t="s">
        <v>682</v>
      </c>
      <c r="G1182" s="294" t="s">
        <v>620</v>
      </c>
      <c r="H1182" s="294"/>
      <c r="I1182" s="294" t="s">
        <v>41</v>
      </c>
      <c r="J1182" s="253">
        <v>5.3214000000000003E-8</v>
      </c>
    </row>
    <row r="1183" spans="1:10" s="273" customFormat="1" x14ac:dyDescent="0.25">
      <c r="A1183" s="296" t="s">
        <v>683</v>
      </c>
      <c r="B1183" s="296" t="s">
        <v>619</v>
      </c>
      <c r="C1183" s="296"/>
      <c r="D1183" s="297" t="s">
        <v>41</v>
      </c>
      <c r="E1183" s="253">
        <v>4.7524000000000003E-8</v>
      </c>
      <c r="F1183" s="294" t="s">
        <v>683</v>
      </c>
      <c r="G1183" s="294" t="s">
        <v>620</v>
      </c>
      <c r="H1183" s="294"/>
      <c r="I1183" s="294" t="s">
        <v>41</v>
      </c>
      <c r="J1183" s="253">
        <v>4.4547000000000002E-8</v>
      </c>
    </row>
    <row r="1184" spans="1:10" s="273" customFormat="1" x14ac:dyDescent="0.25">
      <c r="A1184" s="296" t="s">
        <v>684</v>
      </c>
      <c r="B1184" s="296" t="s">
        <v>619</v>
      </c>
      <c r="C1184" s="296"/>
      <c r="D1184" s="297" t="s">
        <v>41</v>
      </c>
      <c r="E1184" s="253">
        <v>7.6037000000000001E-9</v>
      </c>
      <c r="F1184" s="294" t="s">
        <v>684</v>
      </c>
      <c r="G1184" s="294" t="s">
        <v>620</v>
      </c>
      <c r="H1184" s="294"/>
      <c r="I1184" s="294" t="s">
        <v>41</v>
      </c>
      <c r="J1184" s="253">
        <v>7.1179E-9</v>
      </c>
    </row>
    <row r="1185" spans="1:10" s="273" customFormat="1" x14ac:dyDescent="0.25">
      <c r="A1185" s="296" t="s">
        <v>685</v>
      </c>
      <c r="B1185" s="296" t="s">
        <v>619</v>
      </c>
      <c r="C1185" s="296"/>
      <c r="D1185" s="297" t="s">
        <v>41</v>
      </c>
      <c r="E1185" s="253">
        <v>2.0563E-9</v>
      </c>
      <c r="F1185" s="294" t="s">
        <v>685</v>
      </c>
      <c r="G1185" s="294" t="s">
        <v>620</v>
      </c>
      <c r="H1185" s="294"/>
      <c r="I1185" s="294" t="s">
        <v>41</v>
      </c>
      <c r="J1185" s="253">
        <v>2.8039999999999998E-9</v>
      </c>
    </row>
    <row r="1186" spans="1:10" s="273" customFormat="1" x14ac:dyDescent="0.25">
      <c r="A1186" s="296" t="s">
        <v>686</v>
      </c>
      <c r="B1186" s="296" t="s">
        <v>619</v>
      </c>
      <c r="C1186" s="296"/>
      <c r="D1186" s="297" t="s">
        <v>41</v>
      </c>
      <c r="E1186" s="253">
        <v>1.3151999999999999E-8</v>
      </c>
      <c r="F1186" s="294" t="s">
        <v>686</v>
      </c>
      <c r="G1186" s="294" t="s">
        <v>620</v>
      </c>
      <c r="H1186" s="294"/>
      <c r="I1186" s="294" t="s">
        <v>41</v>
      </c>
      <c r="J1186" s="253">
        <v>1.2310000000000001E-8</v>
      </c>
    </row>
    <row r="1187" spans="1:10" s="273" customFormat="1" x14ac:dyDescent="0.25">
      <c r="A1187" s="296" t="s">
        <v>687</v>
      </c>
      <c r="B1187" s="296" t="s">
        <v>619</v>
      </c>
      <c r="C1187" s="296"/>
      <c r="D1187" s="297" t="s">
        <v>41</v>
      </c>
      <c r="E1187" s="253">
        <v>1.2992E-6</v>
      </c>
      <c r="F1187" s="294" t="s">
        <v>687</v>
      </c>
      <c r="G1187" s="294" t="s">
        <v>620</v>
      </c>
      <c r="H1187" s="294"/>
      <c r="I1187" s="294" t="s">
        <v>41</v>
      </c>
      <c r="J1187" s="253">
        <v>8.7428000000000002E-7</v>
      </c>
    </row>
    <row r="1188" spans="1:10" s="273" customFormat="1" x14ac:dyDescent="0.25">
      <c r="A1188" s="296" t="s">
        <v>371</v>
      </c>
      <c r="B1188" s="296" t="s">
        <v>619</v>
      </c>
      <c r="C1188" s="296"/>
      <c r="D1188" s="297" t="s">
        <v>41</v>
      </c>
      <c r="E1188" s="253">
        <v>4.9257000000000002E-8</v>
      </c>
      <c r="F1188" s="294" t="s">
        <v>371</v>
      </c>
      <c r="G1188" s="294" t="s">
        <v>620</v>
      </c>
      <c r="H1188" s="294"/>
      <c r="I1188" s="294" t="s">
        <v>41</v>
      </c>
      <c r="J1188" s="253">
        <v>4.6741000000000001E-8</v>
      </c>
    </row>
    <row r="1189" spans="1:10" s="273" customFormat="1" x14ac:dyDescent="0.25">
      <c r="A1189" s="296" t="s">
        <v>688</v>
      </c>
      <c r="B1189" s="296" t="s">
        <v>619</v>
      </c>
      <c r="C1189" s="296"/>
      <c r="D1189" s="297" t="s">
        <v>41</v>
      </c>
      <c r="E1189" s="253">
        <v>4.5345E-8</v>
      </c>
      <c r="F1189" s="294" t="s">
        <v>688</v>
      </c>
      <c r="G1189" s="294" t="s">
        <v>620</v>
      </c>
      <c r="H1189" s="294"/>
      <c r="I1189" s="294" t="s">
        <v>41</v>
      </c>
      <c r="J1189" s="253">
        <v>4.3248999999999999E-8</v>
      </c>
    </row>
    <row r="1190" spans="1:10" s="273" customFormat="1" x14ac:dyDescent="0.25">
      <c r="A1190" s="296" t="s">
        <v>689</v>
      </c>
      <c r="B1190" s="296" t="s">
        <v>619</v>
      </c>
      <c r="C1190" s="296"/>
      <c r="D1190" s="297" t="s">
        <v>41</v>
      </c>
      <c r="E1190" s="253">
        <v>8.3507999999999997E-6</v>
      </c>
      <c r="F1190" s="294" t="s">
        <v>689</v>
      </c>
      <c r="G1190" s="294" t="s">
        <v>620</v>
      </c>
      <c r="H1190" s="294"/>
      <c r="I1190" s="294" t="s">
        <v>41</v>
      </c>
      <c r="J1190" s="253">
        <v>7.7963000000000002E-6</v>
      </c>
    </row>
    <row r="1191" spans="1:10" s="273" customFormat="1" x14ac:dyDescent="0.25">
      <c r="A1191" s="233" t="s">
        <v>844</v>
      </c>
    </row>
    <row r="1192" spans="1:10" s="273" customFormat="1" x14ac:dyDescent="0.25">
      <c r="A1192" s="185" t="s">
        <v>614</v>
      </c>
    </row>
    <row r="1193" spans="1:10" s="273" customFormat="1" x14ac:dyDescent="0.25">
      <c r="A1193" s="299" t="s">
        <v>62</v>
      </c>
      <c r="B1193" s="299"/>
      <c r="C1193" s="299"/>
      <c r="D1193" s="299"/>
      <c r="E1193" s="300" t="s">
        <v>616</v>
      </c>
      <c r="F1193" s="299" t="s">
        <v>62</v>
      </c>
      <c r="G1193" s="299"/>
      <c r="H1193" s="299"/>
      <c r="I1193" s="299"/>
      <c r="J1193" s="300" t="s">
        <v>616</v>
      </c>
    </row>
    <row r="1194" spans="1:10" s="273" customFormat="1" x14ac:dyDescent="0.25">
      <c r="A1194" s="284" t="s">
        <v>617</v>
      </c>
      <c r="B1194" s="285"/>
      <c r="C1194" s="286">
        <v>0</v>
      </c>
      <c r="D1194" s="287" t="s">
        <v>41</v>
      </c>
      <c r="E1194" s="288">
        <v>2.3369000000000001E-2</v>
      </c>
      <c r="F1194" s="284" t="s">
        <v>617</v>
      </c>
      <c r="G1194" s="285"/>
      <c r="H1194" s="286">
        <v>0</v>
      </c>
      <c r="I1194" s="287" t="s">
        <v>41</v>
      </c>
      <c r="J1194" s="288">
        <v>2.3369000000000001E-2</v>
      </c>
    </row>
    <row r="1195" spans="1:10" s="273" customFormat="1" x14ac:dyDescent="0.25">
      <c r="A1195" s="289" t="s">
        <v>618</v>
      </c>
      <c r="B1195" s="290" t="s">
        <v>619</v>
      </c>
      <c r="C1195" s="291"/>
      <c r="D1195" s="292" t="s">
        <v>41</v>
      </c>
      <c r="E1195" s="288">
        <v>8.7697999999999998E-15</v>
      </c>
      <c r="F1195" s="294" t="s">
        <v>618</v>
      </c>
      <c r="G1195" s="294" t="s">
        <v>620</v>
      </c>
      <c r="H1195" s="294"/>
      <c r="I1195" s="294" t="s">
        <v>41</v>
      </c>
      <c r="J1195" s="253">
        <v>8.3276000000000007E-15</v>
      </c>
    </row>
    <row r="1196" spans="1:10" s="273" customFormat="1" x14ac:dyDescent="0.25">
      <c r="A1196" s="289" t="s">
        <v>621</v>
      </c>
      <c r="B1196" s="290" t="s">
        <v>619</v>
      </c>
      <c r="C1196" s="291"/>
      <c r="D1196" s="292" t="s">
        <v>41</v>
      </c>
      <c r="E1196" s="288">
        <v>3.1611999999999997E-14</v>
      </c>
      <c r="F1196" s="294" t="s">
        <v>621</v>
      </c>
      <c r="G1196" s="294" t="s">
        <v>620</v>
      </c>
      <c r="H1196" s="294"/>
      <c r="I1196" s="294" t="s">
        <v>41</v>
      </c>
      <c r="J1196" s="253">
        <v>3.0018000000000001E-14</v>
      </c>
    </row>
    <row r="1197" spans="1:10" s="273" customFormat="1" x14ac:dyDescent="0.25">
      <c r="A1197" s="289" t="s">
        <v>622</v>
      </c>
      <c r="B1197" s="290" t="s">
        <v>619</v>
      </c>
      <c r="C1197" s="291"/>
      <c r="D1197" s="292" t="s">
        <v>41</v>
      </c>
      <c r="E1197" s="288">
        <v>9.9731000000000003E-16</v>
      </c>
      <c r="F1197" s="294" t="s">
        <v>622</v>
      </c>
      <c r="G1197" s="294" t="s">
        <v>620</v>
      </c>
      <c r="H1197" s="294"/>
      <c r="I1197" s="294" t="s">
        <v>41</v>
      </c>
      <c r="J1197" s="253">
        <v>9.4701999999999995E-16</v>
      </c>
    </row>
    <row r="1198" spans="1:10" s="273" customFormat="1" x14ac:dyDescent="0.25">
      <c r="A1198" s="289" t="s">
        <v>623</v>
      </c>
      <c r="B1198" s="290" t="s">
        <v>619</v>
      </c>
      <c r="C1198" s="291"/>
      <c r="D1198" s="292" t="s">
        <v>41</v>
      </c>
      <c r="E1198" s="288">
        <v>4.2421E-15</v>
      </c>
      <c r="F1198" s="294" t="s">
        <v>623</v>
      </c>
      <c r="G1198" s="294" t="s">
        <v>620</v>
      </c>
      <c r="H1198" s="294"/>
      <c r="I1198" s="294" t="s">
        <v>41</v>
      </c>
      <c r="J1198" s="253">
        <v>4.0282000000000003E-15</v>
      </c>
    </row>
    <row r="1199" spans="1:10" s="273" customFormat="1" x14ac:dyDescent="0.25">
      <c r="A1199" s="289" t="s">
        <v>624</v>
      </c>
      <c r="B1199" s="290" t="s">
        <v>619</v>
      </c>
      <c r="C1199" s="291"/>
      <c r="D1199" s="292" t="s">
        <v>41</v>
      </c>
      <c r="E1199" s="288">
        <v>1.3398999999999999E-15</v>
      </c>
      <c r="F1199" s="294" t="s">
        <v>624</v>
      </c>
      <c r="G1199" s="294" t="s">
        <v>620</v>
      </c>
      <c r="H1199" s="294"/>
      <c r="I1199" s="294" t="s">
        <v>41</v>
      </c>
      <c r="J1199" s="253">
        <v>1.2723999999999999E-15</v>
      </c>
    </row>
    <row r="1200" spans="1:10" s="273" customFormat="1" x14ac:dyDescent="0.25">
      <c r="A1200" s="289" t="s">
        <v>625</v>
      </c>
      <c r="B1200" s="290" t="s">
        <v>619</v>
      </c>
      <c r="C1200" s="291"/>
      <c r="D1200" s="292" t="s">
        <v>41</v>
      </c>
      <c r="E1200" s="288">
        <v>1.9314000000000002E-15</v>
      </c>
      <c r="F1200" s="294" t="s">
        <v>625</v>
      </c>
      <c r="G1200" s="294" t="s">
        <v>620</v>
      </c>
      <c r="H1200" s="294"/>
      <c r="I1200" s="294" t="s">
        <v>41</v>
      </c>
      <c r="J1200" s="253">
        <v>1.8339999999999998E-15</v>
      </c>
    </row>
    <row r="1201" spans="1:10" s="273" customFormat="1" x14ac:dyDescent="0.25">
      <c r="A1201" s="289" t="s">
        <v>626</v>
      </c>
      <c r="B1201" s="290" t="s">
        <v>619</v>
      </c>
      <c r="C1201" s="291"/>
      <c r="D1201" s="292" t="s">
        <v>41</v>
      </c>
      <c r="E1201" s="288">
        <v>2.6308999999999998E-15</v>
      </c>
      <c r="F1201" s="294" t="s">
        <v>626</v>
      </c>
      <c r="G1201" s="294" t="s">
        <v>620</v>
      </c>
      <c r="H1201" s="294"/>
      <c r="I1201" s="294" t="s">
        <v>41</v>
      </c>
      <c r="J1201" s="253">
        <v>2.4983E-15</v>
      </c>
    </row>
    <row r="1202" spans="1:10" s="273" customFormat="1" x14ac:dyDescent="0.25">
      <c r="A1202" s="289" t="s">
        <v>627</v>
      </c>
      <c r="B1202" s="290" t="s">
        <v>619</v>
      </c>
      <c r="C1202" s="291"/>
      <c r="D1202" s="292" t="s">
        <v>41</v>
      </c>
      <c r="E1202" s="288">
        <v>1.1238E-15</v>
      </c>
      <c r="F1202" s="294" t="s">
        <v>627</v>
      </c>
      <c r="G1202" s="294" t="s">
        <v>620</v>
      </c>
      <c r="H1202" s="294"/>
      <c r="I1202" s="294" t="s">
        <v>41</v>
      </c>
      <c r="J1202" s="253">
        <v>1.0670999999999999E-15</v>
      </c>
    </row>
    <row r="1203" spans="1:10" s="273" customFormat="1" x14ac:dyDescent="0.25">
      <c r="A1203" s="289" t="s">
        <v>628</v>
      </c>
      <c r="B1203" s="290" t="s">
        <v>619</v>
      </c>
      <c r="C1203" s="291"/>
      <c r="D1203" s="292" t="s">
        <v>41</v>
      </c>
      <c r="E1203" s="288">
        <v>4.8336000000000003E-15</v>
      </c>
      <c r="F1203" s="294" t="s">
        <v>628</v>
      </c>
      <c r="G1203" s="294" t="s">
        <v>620</v>
      </c>
      <c r="H1203" s="294"/>
      <c r="I1203" s="294" t="s">
        <v>41</v>
      </c>
      <c r="J1203" s="253">
        <v>4.5897999999999998E-15</v>
      </c>
    </row>
    <row r="1204" spans="1:10" s="273" customFormat="1" x14ac:dyDescent="0.25">
      <c r="A1204" s="289" t="s">
        <v>629</v>
      </c>
      <c r="B1204" s="290" t="s">
        <v>619</v>
      </c>
      <c r="C1204" s="291"/>
      <c r="D1204" s="292" t="s">
        <v>41</v>
      </c>
      <c r="E1204" s="288">
        <v>1.1340000000000001E-15</v>
      </c>
      <c r="F1204" s="294" t="s">
        <v>629</v>
      </c>
      <c r="G1204" s="294" t="s">
        <v>620</v>
      </c>
      <c r="H1204" s="294"/>
      <c r="I1204" s="294" t="s">
        <v>41</v>
      </c>
      <c r="J1204" s="253">
        <v>1.0768000000000001E-15</v>
      </c>
    </row>
    <row r="1205" spans="1:10" s="273" customFormat="1" x14ac:dyDescent="0.25">
      <c r="A1205" s="289" t="s">
        <v>630</v>
      </c>
      <c r="B1205" s="290" t="s">
        <v>619</v>
      </c>
      <c r="C1205" s="291"/>
      <c r="D1205" s="292" t="s">
        <v>41</v>
      </c>
      <c r="E1205" s="288">
        <v>9.5243999999999995E-16</v>
      </c>
      <c r="F1205" s="294" t="s">
        <v>630</v>
      </c>
      <c r="G1205" s="294" t="s">
        <v>620</v>
      </c>
      <c r="H1205" s="294"/>
      <c r="I1205" s="294" t="s">
        <v>41</v>
      </c>
      <c r="J1205" s="253">
        <v>9.0441000000000004E-16</v>
      </c>
    </row>
    <row r="1206" spans="1:10" s="273" customFormat="1" x14ac:dyDescent="0.25">
      <c r="A1206" s="289" t="s">
        <v>316</v>
      </c>
      <c r="B1206" s="290" t="s">
        <v>619</v>
      </c>
      <c r="C1206" s="291"/>
      <c r="D1206" s="292" t="s">
        <v>41</v>
      </c>
      <c r="E1206" s="288">
        <v>5.1196999999999998E-8</v>
      </c>
      <c r="F1206" s="294" t="s">
        <v>316</v>
      </c>
      <c r="G1206" s="294" t="s">
        <v>620</v>
      </c>
      <c r="H1206" s="294"/>
      <c r="I1206" s="294" t="s">
        <v>41</v>
      </c>
      <c r="J1206" s="253">
        <v>7.3219000000000002E-8</v>
      </c>
    </row>
    <row r="1207" spans="1:10" s="273" customFormat="1" x14ac:dyDescent="0.25">
      <c r="A1207" s="289" t="s">
        <v>631</v>
      </c>
      <c r="B1207" s="290" t="s">
        <v>619</v>
      </c>
      <c r="C1207" s="291"/>
      <c r="D1207" s="292" t="s">
        <v>41</v>
      </c>
      <c r="E1207" s="288">
        <v>3.5644999999999999E-8</v>
      </c>
      <c r="F1207" s="294" t="s">
        <v>631</v>
      </c>
      <c r="G1207" s="294" t="s">
        <v>620</v>
      </c>
      <c r="H1207" s="294"/>
      <c r="I1207" s="294" t="s">
        <v>41</v>
      </c>
      <c r="J1207" s="253">
        <v>5.0995000000000001E-8</v>
      </c>
    </row>
    <row r="1208" spans="1:10" s="273" customFormat="1" x14ac:dyDescent="0.25">
      <c r="A1208" s="289" t="s">
        <v>632</v>
      </c>
      <c r="B1208" s="290" t="s">
        <v>619</v>
      </c>
      <c r="C1208" s="291"/>
      <c r="D1208" s="292" t="s">
        <v>41</v>
      </c>
      <c r="E1208" s="288">
        <v>2.7941000000000002E-15</v>
      </c>
      <c r="F1208" s="294" t="s">
        <v>632</v>
      </c>
      <c r="G1208" s="294" t="s">
        <v>620</v>
      </c>
      <c r="H1208" s="294"/>
      <c r="I1208" s="294" t="s">
        <v>41</v>
      </c>
      <c r="J1208" s="253">
        <v>2.6531999999999998E-15</v>
      </c>
    </row>
    <row r="1209" spans="1:10" s="273" customFormat="1" x14ac:dyDescent="0.25">
      <c r="A1209" s="289" t="s">
        <v>633</v>
      </c>
      <c r="B1209" s="290" t="s">
        <v>619</v>
      </c>
      <c r="C1209" s="291"/>
      <c r="D1209" s="292" t="s">
        <v>41</v>
      </c>
      <c r="E1209" s="288">
        <v>2.5086000000000002E-15</v>
      </c>
      <c r="F1209" s="294" t="s">
        <v>633</v>
      </c>
      <c r="G1209" s="294" t="s">
        <v>620</v>
      </c>
      <c r="H1209" s="294"/>
      <c r="I1209" s="294" t="s">
        <v>41</v>
      </c>
      <c r="J1209" s="253">
        <v>2.3821000000000002E-15</v>
      </c>
    </row>
    <row r="1210" spans="1:10" s="273" customFormat="1" x14ac:dyDescent="0.25">
      <c r="A1210" s="289" t="s">
        <v>634</v>
      </c>
      <c r="B1210" s="290" t="s">
        <v>619</v>
      </c>
      <c r="C1210" s="291"/>
      <c r="D1210" s="292" t="s">
        <v>41</v>
      </c>
      <c r="E1210" s="288">
        <v>2.8349E-15</v>
      </c>
      <c r="F1210" s="294" t="s">
        <v>634</v>
      </c>
      <c r="G1210" s="294" t="s">
        <v>620</v>
      </c>
      <c r="H1210" s="294"/>
      <c r="I1210" s="294" t="s">
        <v>41</v>
      </c>
      <c r="J1210" s="253">
        <v>2.6918999999999998E-15</v>
      </c>
    </row>
    <row r="1211" spans="1:10" s="273" customFormat="1" x14ac:dyDescent="0.25">
      <c r="A1211" s="289" t="s">
        <v>635</v>
      </c>
      <c r="B1211" s="290" t="s">
        <v>619</v>
      </c>
      <c r="C1211" s="291"/>
      <c r="D1211" s="292" t="s">
        <v>41</v>
      </c>
      <c r="E1211" s="288">
        <v>1.1258000000000001E-15</v>
      </c>
      <c r="F1211" s="294" t="s">
        <v>635</v>
      </c>
      <c r="G1211" s="294" t="s">
        <v>620</v>
      </c>
      <c r="H1211" s="294"/>
      <c r="I1211" s="294" t="s">
        <v>41</v>
      </c>
      <c r="J1211" s="253">
        <v>1.069E-15</v>
      </c>
    </row>
    <row r="1212" spans="1:10" s="273" customFormat="1" x14ac:dyDescent="0.25">
      <c r="A1212" s="289" t="s">
        <v>636</v>
      </c>
      <c r="B1212" s="290" t="s">
        <v>619</v>
      </c>
      <c r="C1212" s="291"/>
      <c r="D1212" s="292" t="s">
        <v>41</v>
      </c>
      <c r="E1212" s="288">
        <v>5.5005000000000002E-9</v>
      </c>
      <c r="F1212" s="294" t="s">
        <v>636</v>
      </c>
      <c r="G1212" s="294" t="s">
        <v>620</v>
      </c>
      <c r="H1212" s="294"/>
      <c r="I1212" s="294" t="s">
        <v>41</v>
      </c>
      <c r="J1212" s="253">
        <v>7.8667000000000006E-9</v>
      </c>
    </row>
    <row r="1213" spans="1:10" s="273" customFormat="1" x14ac:dyDescent="0.25">
      <c r="A1213" s="289" t="s">
        <v>637</v>
      </c>
      <c r="B1213" s="290" t="s">
        <v>619</v>
      </c>
      <c r="C1213" s="291"/>
      <c r="D1213" s="292" t="s">
        <v>41</v>
      </c>
      <c r="E1213" s="288">
        <v>8.5847000000000008E-9</v>
      </c>
      <c r="F1213" s="294" t="s">
        <v>637</v>
      </c>
      <c r="G1213" s="294" t="s">
        <v>620</v>
      </c>
      <c r="H1213" s="294"/>
      <c r="I1213" s="294" t="s">
        <v>41</v>
      </c>
      <c r="J1213" s="253">
        <v>1.2278000000000001E-8</v>
      </c>
    </row>
    <row r="1214" spans="1:10" s="273" customFormat="1" x14ac:dyDescent="0.25">
      <c r="A1214" s="289" t="s">
        <v>392</v>
      </c>
      <c r="B1214" s="290" t="s">
        <v>619</v>
      </c>
      <c r="C1214" s="291"/>
      <c r="D1214" s="292" t="s">
        <v>41</v>
      </c>
      <c r="E1214" s="288">
        <v>6.6113999999999995E-7</v>
      </c>
      <c r="F1214" s="294" t="s">
        <v>392</v>
      </c>
      <c r="G1214" s="294" t="s">
        <v>620</v>
      </c>
      <c r="H1214" s="294"/>
      <c r="I1214" s="294" t="s">
        <v>41</v>
      </c>
      <c r="J1214" s="253">
        <v>9.4567000000000002E-7</v>
      </c>
    </row>
    <row r="1215" spans="1:10" s="273" customFormat="1" x14ac:dyDescent="0.25">
      <c r="A1215" s="289" t="s">
        <v>394</v>
      </c>
      <c r="B1215" s="290" t="s">
        <v>619</v>
      </c>
      <c r="C1215" s="291"/>
      <c r="D1215" s="292" t="s">
        <v>41</v>
      </c>
      <c r="E1215" s="288">
        <v>1.2130000000000001E-7</v>
      </c>
      <c r="F1215" s="294" t="s">
        <v>394</v>
      </c>
      <c r="G1215" s="294" t="s">
        <v>620</v>
      </c>
      <c r="H1215" s="294"/>
      <c r="I1215" s="294" t="s">
        <v>41</v>
      </c>
      <c r="J1215" s="253">
        <v>1.7350000000000001E-7</v>
      </c>
    </row>
    <row r="1216" spans="1:10" s="273" customFormat="1" x14ac:dyDescent="0.25">
      <c r="A1216" s="289" t="s">
        <v>638</v>
      </c>
      <c r="B1216" s="290" t="s">
        <v>619</v>
      </c>
      <c r="C1216" s="291"/>
      <c r="D1216" s="292" t="s">
        <v>41</v>
      </c>
      <c r="E1216" s="288">
        <v>8.2874000000000005E-7</v>
      </c>
      <c r="F1216" s="294" t="s">
        <v>638</v>
      </c>
      <c r="G1216" s="294" t="s">
        <v>620</v>
      </c>
      <c r="H1216" s="294"/>
      <c r="I1216" s="294" t="s">
        <v>41</v>
      </c>
      <c r="J1216" s="253">
        <v>8.8698999999999998E-7</v>
      </c>
    </row>
    <row r="1217" spans="1:10" s="273" customFormat="1" x14ac:dyDescent="0.25">
      <c r="A1217" s="289" t="s">
        <v>639</v>
      </c>
      <c r="B1217" s="290" t="s">
        <v>619</v>
      </c>
      <c r="C1217" s="291"/>
      <c r="D1217" s="292" t="s">
        <v>41</v>
      </c>
      <c r="E1217" s="288">
        <v>4.0270999999999999E-9</v>
      </c>
      <c r="F1217" s="294" t="s">
        <v>639</v>
      </c>
      <c r="G1217" s="294" t="s">
        <v>620</v>
      </c>
      <c r="H1217" s="294"/>
      <c r="I1217" s="294" t="s">
        <v>41</v>
      </c>
      <c r="J1217" s="253">
        <v>5.7593999999999998E-9</v>
      </c>
    </row>
    <row r="1218" spans="1:10" s="273" customFormat="1" x14ac:dyDescent="0.25">
      <c r="A1218" s="289" t="s">
        <v>640</v>
      </c>
      <c r="B1218" s="290" t="s">
        <v>619</v>
      </c>
      <c r="C1218" s="291"/>
      <c r="D1218" s="292" t="s">
        <v>41</v>
      </c>
      <c r="E1218" s="288">
        <v>9.6268999999999991E-10</v>
      </c>
      <c r="F1218" s="294" t="s">
        <v>640</v>
      </c>
      <c r="G1218" s="294" t="s">
        <v>620</v>
      </c>
      <c r="H1218" s="294"/>
      <c r="I1218" s="294" t="s">
        <v>41</v>
      </c>
      <c r="J1218" s="253">
        <v>1.4403000000000001E-9</v>
      </c>
    </row>
    <row r="1219" spans="1:10" s="273" customFormat="1" x14ac:dyDescent="0.25">
      <c r="A1219" s="289" t="s">
        <v>641</v>
      </c>
      <c r="B1219" s="290" t="s">
        <v>619</v>
      </c>
      <c r="C1219" s="291"/>
      <c r="D1219" s="292" t="s">
        <v>41</v>
      </c>
      <c r="E1219" s="288">
        <v>8.4894999999999995E-11</v>
      </c>
      <c r="F1219" s="294" t="s">
        <v>641</v>
      </c>
      <c r="G1219" s="294" t="s">
        <v>620</v>
      </c>
      <c r="H1219" s="294"/>
      <c r="I1219" s="294" t="s">
        <v>41</v>
      </c>
      <c r="J1219" s="253">
        <v>8.0614000000000002E-11</v>
      </c>
    </row>
    <row r="1220" spans="1:10" s="273" customFormat="1" x14ac:dyDescent="0.25">
      <c r="A1220" s="289" t="s">
        <v>642</v>
      </c>
      <c r="B1220" s="290" t="s">
        <v>619</v>
      </c>
      <c r="C1220" s="291"/>
      <c r="D1220" s="292" t="s">
        <v>41</v>
      </c>
      <c r="E1220" s="288">
        <v>3.1455999999999998E-2</v>
      </c>
      <c r="F1220" s="294" t="s">
        <v>642</v>
      </c>
      <c r="G1220" s="294" t="s">
        <v>620</v>
      </c>
      <c r="H1220" s="294"/>
      <c r="I1220" s="294" t="s">
        <v>41</v>
      </c>
      <c r="J1220" s="301">
        <v>4.1881000000000002E-2</v>
      </c>
    </row>
    <row r="1221" spans="1:10" s="273" customFormat="1" x14ac:dyDescent="0.25">
      <c r="A1221" s="289" t="s">
        <v>643</v>
      </c>
      <c r="B1221" s="290" t="s">
        <v>619</v>
      </c>
      <c r="C1221" s="291"/>
      <c r="D1221" s="292" t="s">
        <v>41</v>
      </c>
      <c r="E1221" s="288">
        <v>7.5778000000000004E-10</v>
      </c>
      <c r="F1221" s="294" t="s">
        <v>643</v>
      </c>
      <c r="G1221" s="294" t="s">
        <v>620</v>
      </c>
      <c r="H1221" s="294"/>
      <c r="I1221" s="294" t="s">
        <v>41</v>
      </c>
      <c r="J1221" s="253">
        <v>1.0837000000000001E-9</v>
      </c>
    </row>
    <row r="1222" spans="1:10" s="273" customFormat="1" x14ac:dyDescent="0.25">
      <c r="A1222" s="289" t="s">
        <v>644</v>
      </c>
      <c r="B1222" s="290" t="s">
        <v>619</v>
      </c>
      <c r="C1222" s="291"/>
      <c r="D1222" s="292" t="s">
        <v>41</v>
      </c>
      <c r="E1222" s="288">
        <v>1.9031999999999998E-9</v>
      </c>
      <c r="F1222" s="294" t="s">
        <v>644</v>
      </c>
      <c r="G1222" s="294" t="s">
        <v>620</v>
      </c>
      <c r="H1222" s="294"/>
      <c r="I1222" s="294" t="s">
        <v>41</v>
      </c>
      <c r="J1222" s="253">
        <v>2.849E-9</v>
      </c>
    </row>
    <row r="1223" spans="1:10" s="273" customFormat="1" x14ac:dyDescent="0.25">
      <c r="A1223" s="289" t="s">
        <v>308</v>
      </c>
      <c r="B1223" s="290" t="s">
        <v>619</v>
      </c>
      <c r="C1223" s="291"/>
      <c r="D1223" s="292" t="s">
        <v>41</v>
      </c>
      <c r="E1223" s="288">
        <v>1.4420000000000001E-7</v>
      </c>
      <c r="F1223" s="294" t="s">
        <v>308</v>
      </c>
      <c r="G1223" s="294" t="s">
        <v>620</v>
      </c>
      <c r="H1223" s="294"/>
      <c r="I1223" s="294" t="s">
        <v>41</v>
      </c>
      <c r="J1223" s="253">
        <v>2.0626E-7</v>
      </c>
    </row>
    <row r="1224" spans="1:10" s="273" customFormat="1" x14ac:dyDescent="0.25">
      <c r="A1224" s="289" t="s">
        <v>645</v>
      </c>
      <c r="B1224" s="290" t="s">
        <v>619</v>
      </c>
      <c r="C1224" s="291"/>
      <c r="D1224" s="292" t="s">
        <v>41</v>
      </c>
      <c r="E1224" s="288">
        <v>7.1522000000000004E-10</v>
      </c>
      <c r="F1224" s="294" t="s">
        <v>645</v>
      </c>
      <c r="G1224" s="294" t="s">
        <v>620</v>
      </c>
      <c r="H1224" s="294"/>
      <c r="I1224" s="294" t="s">
        <v>41</v>
      </c>
      <c r="J1224" s="253">
        <v>1.0706E-9</v>
      </c>
    </row>
    <row r="1225" spans="1:10" s="273" customFormat="1" x14ac:dyDescent="0.25">
      <c r="A1225" s="289" t="s">
        <v>646</v>
      </c>
      <c r="B1225" s="290" t="s">
        <v>619</v>
      </c>
      <c r="C1225" s="291"/>
      <c r="D1225" s="292" t="s">
        <v>41</v>
      </c>
      <c r="E1225" s="288">
        <v>2.1259000000000001E-10</v>
      </c>
      <c r="F1225" s="294" t="s">
        <v>646</v>
      </c>
      <c r="G1225" s="294" t="s">
        <v>620</v>
      </c>
      <c r="H1225" s="294"/>
      <c r="I1225" s="294" t="s">
        <v>41</v>
      </c>
      <c r="J1225" s="253">
        <v>3.182E-10</v>
      </c>
    </row>
    <row r="1226" spans="1:10" s="273" customFormat="1" x14ac:dyDescent="0.25">
      <c r="A1226" s="289" t="s">
        <v>647</v>
      </c>
      <c r="B1226" s="290" t="s">
        <v>619</v>
      </c>
      <c r="C1226" s="291"/>
      <c r="D1226" s="292" t="s">
        <v>41</v>
      </c>
      <c r="E1226" s="288">
        <v>4.7024000000000002E-10</v>
      </c>
      <c r="F1226" s="294" t="s">
        <v>647</v>
      </c>
      <c r="G1226" s="294" t="s">
        <v>620</v>
      </c>
      <c r="H1226" s="294"/>
      <c r="I1226" s="294" t="s">
        <v>41</v>
      </c>
      <c r="J1226" s="253">
        <v>6.7250999999999999E-10</v>
      </c>
    </row>
    <row r="1227" spans="1:10" s="273" customFormat="1" x14ac:dyDescent="0.25">
      <c r="A1227" s="289" t="s">
        <v>648</v>
      </c>
      <c r="B1227" s="290" t="s">
        <v>619</v>
      </c>
      <c r="C1227" s="291"/>
      <c r="D1227" s="292" t="s">
        <v>41</v>
      </c>
      <c r="E1227" s="288">
        <v>3.4065000000000001E-11</v>
      </c>
      <c r="F1227" s="294" t="s">
        <v>648</v>
      </c>
      <c r="G1227" s="294" t="s">
        <v>620</v>
      </c>
      <c r="H1227" s="294"/>
      <c r="I1227" s="294" t="s">
        <v>41</v>
      </c>
      <c r="J1227" s="253">
        <v>5.0987999999999999E-11</v>
      </c>
    </row>
    <row r="1228" spans="1:10" s="273" customFormat="1" x14ac:dyDescent="0.25">
      <c r="A1228" s="289" t="s">
        <v>649</v>
      </c>
      <c r="B1228" s="290" t="s">
        <v>619</v>
      </c>
      <c r="C1228" s="291"/>
      <c r="D1228" s="292" t="s">
        <v>41</v>
      </c>
      <c r="E1228" s="288">
        <v>3.0178000000000002E-11</v>
      </c>
      <c r="F1228" s="294" t="s">
        <v>649</v>
      </c>
      <c r="G1228" s="294" t="s">
        <v>620</v>
      </c>
      <c r="H1228" s="294"/>
      <c r="I1228" s="294" t="s">
        <v>41</v>
      </c>
      <c r="J1228" s="253">
        <v>4.5130999999999999E-11</v>
      </c>
    </row>
    <row r="1229" spans="1:10" s="273" customFormat="1" x14ac:dyDescent="0.25">
      <c r="A1229" s="289" t="s">
        <v>650</v>
      </c>
      <c r="B1229" s="290" t="s">
        <v>619</v>
      </c>
      <c r="C1229" s="291"/>
      <c r="D1229" s="292" t="s">
        <v>41</v>
      </c>
      <c r="E1229" s="288">
        <v>7.9277999999999995E-5</v>
      </c>
      <c r="F1229" s="294" t="s">
        <v>650</v>
      </c>
      <c r="G1229" s="294" t="s">
        <v>620</v>
      </c>
      <c r="H1229" s="294"/>
      <c r="I1229" s="294" t="s">
        <v>41</v>
      </c>
      <c r="J1229" s="301">
        <v>1.0328E-4</v>
      </c>
    </row>
    <row r="1230" spans="1:10" s="273" customFormat="1" x14ac:dyDescent="0.25">
      <c r="A1230" s="289" t="s">
        <v>651</v>
      </c>
      <c r="B1230" s="290" t="s">
        <v>619</v>
      </c>
      <c r="C1230" s="291"/>
      <c r="D1230" s="292" t="s">
        <v>41</v>
      </c>
      <c r="E1230" s="288">
        <v>1.4116000000000001E-10</v>
      </c>
      <c r="F1230" s="294" t="s">
        <v>651</v>
      </c>
      <c r="G1230" s="294" t="s">
        <v>620</v>
      </c>
      <c r="H1230" s="294"/>
      <c r="I1230" s="294" t="s">
        <v>41</v>
      </c>
      <c r="J1230" s="253">
        <v>1.3404000000000001E-10</v>
      </c>
    </row>
    <row r="1231" spans="1:10" s="273" customFormat="1" x14ac:dyDescent="0.25">
      <c r="A1231" s="289" t="s">
        <v>652</v>
      </c>
      <c r="B1231" s="290" t="s">
        <v>619</v>
      </c>
      <c r="C1231" s="291"/>
      <c r="D1231" s="292" t="s">
        <v>41</v>
      </c>
      <c r="E1231" s="288">
        <v>3.0199000000000001E-11</v>
      </c>
      <c r="F1231" s="294" t="s">
        <v>652</v>
      </c>
      <c r="G1231" s="294" t="s">
        <v>620</v>
      </c>
      <c r="H1231" s="294"/>
      <c r="I1231" s="294" t="s">
        <v>41</v>
      </c>
      <c r="J1231" s="253">
        <v>2.8677000000000001E-11</v>
      </c>
    </row>
    <row r="1232" spans="1:10" s="273" customFormat="1" x14ac:dyDescent="0.25">
      <c r="A1232" s="289" t="s">
        <v>653</v>
      </c>
      <c r="B1232" s="290" t="s">
        <v>619</v>
      </c>
      <c r="C1232" s="291"/>
      <c r="D1232" s="292" t="s">
        <v>41</v>
      </c>
      <c r="E1232" s="288">
        <v>4.0142999999999998E-10</v>
      </c>
      <c r="F1232" s="294" t="s">
        <v>653</v>
      </c>
      <c r="G1232" s="294" t="s">
        <v>620</v>
      </c>
      <c r="H1232" s="294"/>
      <c r="I1232" s="294" t="s">
        <v>41</v>
      </c>
      <c r="J1232" s="253">
        <v>5.7410000000000001E-10</v>
      </c>
    </row>
    <row r="1233" spans="1:10" s="273" customFormat="1" x14ac:dyDescent="0.25">
      <c r="A1233" s="289" t="s">
        <v>654</v>
      </c>
      <c r="B1233" s="290" t="s">
        <v>619</v>
      </c>
      <c r="C1233" s="291"/>
      <c r="D1233" s="292" t="s">
        <v>41</v>
      </c>
      <c r="E1233" s="288">
        <v>1.2023999999999999E-9</v>
      </c>
      <c r="F1233" s="294" t="s">
        <v>654</v>
      </c>
      <c r="G1233" s="294" t="s">
        <v>620</v>
      </c>
      <c r="H1233" s="294"/>
      <c r="I1233" s="294" t="s">
        <v>41</v>
      </c>
      <c r="J1233" s="253">
        <v>1.7999E-9</v>
      </c>
    </row>
    <row r="1234" spans="1:10" s="273" customFormat="1" x14ac:dyDescent="0.25">
      <c r="A1234" s="289" t="s">
        <v>655</v>
      </c>
      <c r="B1234" s="290" t="s">
        <v>619</v>
      </c>
      <c r="C1234" s="291"/>
      <c r="D1234" s="292" t="s">
        <v>41</v>
      </c>
      <c r="E1234" s="288">
        <v>2.8751E-11</v>
      </c>
      <c r="F1234" s="294" t="s">
        <v>655</v>
      </c>
      <c r="G1234" s="294" t="s">
        <v>620</v>
      </c>
      <c r="H1234" s="294"/>
      <c r="I1234" s="294" t="s">
        <v>41</v>
      </c>
      <c r="J1234" s="253">
        <v>4.3007999999999998E-11</v>
      </c>
    </row>
    <row r="1235" spans="1:10" s="273" customFormat="1" x14ac:dyDescent="0.25">
      <c r="A1235" s="289" t="s">
        <v>656</v>
      </c>
      <c r="B1235" s="290" t="s">
        <v>619</v>
      </c>
      <c r="C1235" s="291"/>
      <c r="D1235" s="292" t="s">
        <v>41</v>
      </c>
      <c r="E1235" s="288">
        <v>4.9139000000000001E-8</v>
      </c>
      <c r="F1235" s="294" t="s">
        <v>656</v>
      </c>
      <c r="G1235" s="294" t="s">
        <v>620</v>
      </c>
      <c r="H1235" s="294"/>
      <c r="I1235" s="294" t="s">
        <v>41</v>
      </c>
      <c r="J1235" s="253">
        <v>7.0288E-8</v>
      </c>
    </row>
    <row r="1236" spans="1:10" s="273" customFormat="1" x14ac:dyDescent="0.25">
      <c r="A1236" s="289" t="s">
        <v>657</v>
      </c>
      <c r="B1236" s="290" t="s">
        <v>619</v>
      </c>
      <c r="C1236" s="291"/>
      <c r="D1236" s="292" t="s">
        <v>41</v>
      </c>
      <c r="E1236" s="288">
        <v>1.0432E-8</v>
      </c>
      <c r="F1236" s="294" t="s">
        <v>657</v>
      </c>
      <c r="G1236" s="294" t="s">
        <v>620</v>
      </c>
      <c r="H1236" s="294"/>
      <c r="I1236" s="294" t="s">
        <v>41</v>
      </c>
      <c r="J1236" s="253">
        <v>1.4920000000000001E-8</v>
      </c>
    </row>
    <row r="1237" spans="1:10" s="273" customFormat="1" x14ac:dyDescent="0.25">
      <c r="A1237" s="289" t="s">
        <v>658</v>
      </c>
      <c r="B1237" s="290" t="s">
        <v>619</v>
      </c>
      <c r="C1237" s="291"/>
      <c r="D1237" s="292" t="s">
        <v>41</v>
      </c>
      <c r="E1237" s="288">
        <v>3.6847999999999999E-9</v>
      </c>
      <c r="F1237" s="294" t="s">
        <v>658</v>
      </c>
      <c r="G1237" s="294" t="s">
        <v>620</v>
      </c>
      <c r="H1237" s="294"/>
      <c r="I1237" s="294" t="s">
        <v>41</v>
      </c>
      <c r="J1237" s="253">
        <v>5.5145000000000003E-9</v>
      </c>
    </row>
    <row r="1238" spans="1:10" s="273" customFormat="1" x14ac:dyDescent="0.25">
      <c r="A1238" s="289" t="s">
        <v>659</v>
      </c>
      <c r="B1238" s="290" t="s">
        <v>619</v>
      </c>
      <c r="C1238" s="291"/>
      <c r="D1238" s="292" t="s">
        <v>41</v>
      </c>
      <c r="E1238" s="288">
        <v>1.0195E-8</v>
      </c>
      <c r="F1238" s="294" t="s">
        <v>659</v>
      </c>
      <c r="G1238" s="294" t="s">
        <v>620</v>
      </c>
      <c r="H1238" s="294"/>
      <c r="I1238" s="294" t="s">
        <v>41</v>
      </c>
      <c r="J1238" s="253">
        <v>1.4581E-8</v>
      </c>
    </row>
    <row r="1239" spans="1:10" s="273" customFormat="1" x14ac:dyDescent="0.25">
      <c r="A1239" s="289" t="s">
        <v>660</v>
      </c>
      <c r="B1239" s="290" t="s">
        <v>619</v>
      </c>
      <c r="C1239" s="291"/>
      <c r="D1239" s="292" t="s">
        <v>41</v>
      </c>
      <c r="E1239" s="288">
        <v>1.6560000000000001E-9</v>
      </c>
      <c r="F1239" s="294" t="s">
        <v>660</v>
      </c>
      <c r="G1239" s="294" t="s">
        <v>620</v>
      </c>
      <c r="H1239" s="294"/>
      <c r="I1239" s="294" t="s">
        <v>41</v>
      </c>
      <c r="J1239" s="253">
        <v>2.4773000000000001E-9</v>
      </c>
    </row>
    <row r="1240" spans="1:10" s="273" customFormat="1" x14ac:dyDescent="0.25">
      <c r="A1240" s="289" t="s">
        <v>282</v>
      </c>
      <c r="B1240" s="290" t="s">
        <v>619</v>
      </c>
      <c r="C1240" s="291"/>
      <c r="D1240" s="292" t="s">
        <v>41</v>
      </c>
      <c r="E1240" s="288">
        <v>1.4950000000000001E-6</v>
      </c>
      <c r="F1240" s="294" t="s">
        <v>282</v>
      </c>
      <c r="G1240" s="294" t="s">
        <v>620</v>
      </c>
      <c r="H1240" s="294"/>
      <c r="I1240" s="294" t="s">
        <v>41</v>
      </c>
      <c r="J1240" s="253">
        <v>2.1386000000000002E-6</v>
      </c>
    </row>
    <row r="1241" spans="1:10" s="273" customFormat="1" x14ac:dyDescent="0.25">
      <c r="A1241" s="289" t="s">
        <v>661</v>
      </c>
      <c r="B1241" s="290" t="s">
        <v>619</v>
      </c>
      <c r="C1241" s="291"/>
      <c r="D1241" s="292" t="s">
        <v>41</v>
      </c>
      <c r="E1241" s="288">
        <v>3.6914000000000002E-8</v>
      </c>
      <c r="F1241" s="294" t="s">
        <v>661</v>
      </c>
      <c r="G1241" s="294" t="s">
        <v>620</v>
      </c>
      <c r="H1241" s="294"/>
      <c r="I1241" s="294" t="s">
        <v>41</v>
      </c>
      <c r="J1241" s="253">
        <v>5.2803E-8</v>
      </c>
    </row>
    <row r="1242" spans="1:10" s="273" customFormat="1" x14ac:dyDescent="0.25">
      <c r="A1242" s="289" t="s">
        <v>662</v>
      </c>
      <c r="B1242" s="290" t="s">
        <v>619</v>
      </c>
      <c r="C1242" s="291"/>
      <c r="D1242" s="292" t="s">
        <v>41</v>
      </c>
      <c r="E1242" s="288">
        <v>5.4534E-11</v>
      </c>
      <c r="F1242" s="294" t="s">
        <v>662</v>
      </c>
      <c r="G1242" s="294" t="s">
        <v>620</v>
      </c>
      <c r="H1242" s="294"/>
      <c r="I1242" s="294" t="s">
        <v>41</v>
      </c>
      <c r="J1242" s="253">
        <v>8.1619000000000003E-11</v>
      </c>
    </row>
    <row r="1243" spans="1:10" s="273" customFormat="1" x14ac:dyDescent="0.25">
      <c r="A1243" s="289" t="s">
        <v>663</v>
      </c>
      <c r="B1243" s="290" t="s">
        <v>619</v>
      </c>
      <c r="C1243" s="291"/>
      <c r="D1243" s="292" t="s">
        <v>41</v>
      </c>
      <c r="E1243" s="288">
        <v>1.7195000000000001E-10</v>
      </c>
      <c r="F1243" s="294" t="s">
        <v>663</v>
      </c>
      <c r="G1243" s="294" t="s">
        <v>620</v>
      </c>
      <c r="H1243" s="294"/>
      <c r="I1243" s="294" t="s">
        <v>41</v>
      </c>
      <c r="J1243" s="253">
        <v>1.6327E-10</v>
      </c>
    </row>
    <row r="1244" spans="1:10" s="273" customFormat="1" x14ac:dyDescent="0.25">
      <c r="A1244" s="289" t="s">
        <v>664</v>
      </c>
      <c r="B1244" s="290" t="s">
        <v>619</v>
      </c>
      <c r="C1244" s="291"/>
      <c r="D1244" s="292" t="s">
        <v>41</v>
      </c>
      <c r="E1244" s="288">
        <v>1.1915E-13</v>
      </c>
      <c r="F1244" s="294" t="s">
        <v>664</v>
      </c>
      <c r="G1244" s="294" t="s">
        <v>620</v>
      </c>
      <c r="H1244" s="294"/>
      <c r="I1244" s="294" t="s">
        <v>41</v>
      </c>
      <c r="J1244" s="253">
        <v>1.1314E-13</v>
      </c>
    </row>
    <row r="1245" spans="1:10" s="273" customFormat="1" x14ac:dyDescent="0.25">
      <c r="A1245" s="289" t="s">
        <v>665</v>
      </c>
      <c r="B1245" s="290" t="s">
        <v>619</v>
      </c>
      <c r="C1245" s="291"/>
      <c r="D1245" s="292" t="s">
        <v>41</v>
      </c>
      <c r="E1245" s="288">
        <v>2.3085999999999999E-13</v>
      </c>
      <c r="F1245" s="294" t="s">
        <v>665</v>
      </c>
      <c r="G1245" s="294" t="s">
        <v>620</v>
      </c>
      <c r="H1245" s="294"/>
      <c r="I1245" s="294" t="s">
        <v>41</v>
      </c>
      <c r="J1245" s="253">
        <v>2.1921000000000001E-13</v>
      </c>
    </row>
    <row r="1246" spans="1:10" s="273" customFormat="1" x14ac:dyDescent="0.25">
      <c r="A1246" s="289" t="s">
        <v>666</v>
      </c>
      <c r="B1246" s="290" t="s">
        <v>619</v>
      </c>
      <c r="C1246" s="291"/>
      <c r="D1246" s="292" t="s">
        <v>41</v>
      </c>
      <c r="E1246" s="288">
        <v>5.9575999999999998E-14</v>
      </c>
      <c r="F1246" s="294" t="s">
        <v>666</v>
      </c>
      <c r="G1246" s="294" t="s">
        <v>620</v>
      </c>
      <c r="H1246" s="294"/>
      <c r="I1246" s="294" t="s">
        <v>41</v>
      </c>
      <c r="J1246" s="253">
        <v>5.6571000000000002E-14</v>
      </c>
    </row>
    <row r="1247" spans="1:10" s="273" customFormat="1" x14ac:dyDescent="0.25">
      <c r="A1247" s="289" t="s">
        <v>667</v>
      </c>
      <c r="B1247" s="290" t="s">
        <v>619</v>
      </c>
      <c r="C1247" s="291"/>
      <c r="D1247" s="292" t="s">
        <v>41</v>
      </c>
      <c r="E1247" s="288">
        <v>8.9146000000000002E-7</v>
      </c>
      <c r="F1247" s="294" t="s">
        <v>667</v>
      </c>
      <c r="G1247" s="294" t="s">
        <v>620</v>
      </c>
      <c r="H1247" s="294"/>
      <c r="I1247" s="294" t="s">
        <v>41</v>
      </c>
      <c r="J1247" s="253">
        <v>1.2783999999999999E-6</v>
      </c>
    </row>
    <row r="1248" spans="1:10" s="273" customFormat="1" x14ac:dyDescent="0.25">
      <c r="A1248" s="289" t="s">
        <v>668</v>
      </c>
      <c r="B1248" s="290" t="s">
        <v>619</v>
      </c>
      <c r="C1248" s="291"/>
      <c r="D1248" s="292" t="s">
        <v>41</v>
      </c>
      <c r="E1248" s="288">
        <v>1.6423999999999999E-7</v>
      </c>
      <c r="F1248" s="294" t="s">
        <v>668</v>
      </c>
      <c r="G1248" s="294" t="s">
        <v>620</v>
      </c>
      <c r="H1248" s="294"/>
      <c r="I1248" s="294" t="s">
        <v>41</v>
      </c>
      <c r="J1248" s="253">
        <v>2.3493E-7</v>
      </c>
    </row>
    <row r="1249" spans="1:10" s="273" customFormat="1" x14ac:dyDescent="0.25">
      <c r="A1249" s="289" t="s">
        <v>669</v>
      </c>
      <c r="B1249" s="290" t="s">
        <v>619</v>
      </c>
      <c r="C1249" s="291"/>
      <c r="D1249" s="292" t="s">
        <v>41</v>
      </c>
      <c r="E1249" s="288">
        <v>3.0461999999999998E-10</v>
      </c>
      <c r="F1249" s="294" t="s">
        <v>669</v>
      </c>
      <c r="G1249" s="294" t="s">
        <v>620</v>
      </c>
      <c r="H1249" s="294"/>
      <c r="I1249" s="294" t="s">
        <v>41</v>
      </c>
      <c r="J1249" s="253">
        <v>2.8925000000000001E-10</v>
      </c>
    </row>
    <row r="1250" spans="1:10" s="273" customFormat="1" x14ac:dyDescent="0.25">
      <c r="A1250" s="289" t="s">
        <v>670</v>
      </c>
      <c r="B1250" s="290" t="s">
        <v>619</v>
      </c>
      <c r="C1250" s="291"/>
      <c r="D1250" s="292" t="s">
        <v>41</v>
      </c>
      <c r="E1250" s="288">
        <v>1.6027000000000001E-5</v>
      </c>
      <c r="F1250" s="294" t="s">
        <v>670</v>
      </c>
      <c r="G1250" s="294" t="s">
        <v>620</v>
      </c>
      <c r="H1250" s="294"/>
      <c r="I1250" s="294" t="s">
        <v>41</v>
      </c>
      <c r="J1250" s="253">
        <v>2.1668999999999999E-5</v>
      </c>
    </row>
    <row r="1251" spans="1:10" s="273" customFormat="1" x14ac:dyDescent="0.25">
      <c r="A1251" s="289" t="s">
        <v>671</v>
      </c>
      <c r="B1251" s="290" t="s">
        <v>619</v>
      </c>
      <c r="C1251" s="291"/>
      <c r="D1251" s="292" t="s">
        <v>41</v>
      </c>
      <c r="E1251" s="288">
        <v>1.3860000000000001E-4</v>
      </c>
      <c r="F1251" s="294" t="s">
        <v>671</v>
      </c>
      <c r="G1251" s="294" t="s">
        <v>620</v>
      </c>
      <c r="H1251" s="294"/>
      <c r="I1251" s="294" t="s">
        <v>41</v>
      </c>
      <c r="J1251" s="301">
        <v>1.8849000000000001E-4</v>
      </c>
    </row>
    <row r="1252" spans="1:10" s="273" customFormat="1" x14ac:dyDescent="0.25">
      <c r="A1252" s="289" t="s">
        <v>672</v>
      </c>
      <c r="B1252" s="290" t="s">
        <v>619</v>
      </c>
      <c r="C1252" s="291"/>
      <c r="D1252" s="292" t="s">
        <v>41</v>
      </c>
      <c r="E1252" s="288">
        <v>7.8590000000000004E-8</v>
      </c>
      <c r="F1252" s="294" t="s">
        <v>672</v>
      </c>
      <c r="G1252" s="294" t="s">
        <v>620</v>
      </c>
      <c r="H1252" s="294"/>
      <c r="I1252" s="294" t="s">
        <v>41</v>
      </c>
      <c r="J1252" s="253">
        <v>1.2543999999999999E-7</v>
      </c>
    </row>
    <row r="1253" spans="1:10" s="273" customFormat="1" x14ac:dyDescent="0.25">
      <c r="A1253" s="289" t="s">
        <v>673</v>
      </c>
      <c r="B1253" s="290" t="s">
        <v>619</v>
      </c>
      <c r="C1253" s="291"/>
      <c r="D1253" s="292" t="s">
        <v>41</v>
      </c>
      <c r="E1253" s="288">
        <v>1.0014000000000001E-14</v>
      </c>
      <c r="F1253" s="294" t="s">
        <v>673</v>
      </c>
      <c r="G1253" s="294" t="s">
        <v>620</v>
      </c>
      <c r="H1253" s="294"/>
      <c r="I1253" s="294" t="s">
        <v>41</v>
      </c>
      <c r="J1253" s="253">
        <v>9.5088999999999996E-15</v>
      </c>
    </row>
    <row r="1254" spans="1:10" s="273" customFormat="1" x14ac:dyDescent="0.25">
      <c r="A1254" s="289" t="s">
        <v>674</v>
      </c>
      <c r="B1254" s="290" t="s">
        <v>619</v>
      </c>
      <c r="C1254" s="291"/>
      <c r="D1254" s="292" t="s">
        <v>41</v>
      </c>
      <c r="E1254" s="288">
        <v>1.4561999999999999E-13</v>
      </c>
      <c r="F1254" s="294" t="s">
        <v>674</v>
      </c>
      <c r="G1254" s="294" t="s">
        <v>620</v>
      </c>
      <c r="H1254" s="294"/>
      <c r="I1254" s="294" t="s">
        <v>41</v>
      </c>
      <c r="J1254" s="253">
        <v>1.3827999999999999E-13</v>
      </c>
    </row>
    <row r="1255" spans="1:10" s="273" customFormat="1" x14ac:dyDescent="0.25">
      <c r="A1255" s="289" t="s">
        <v>675</v>
      </c>
      <c r="B1255" s="290" t="s">
        <v>619</v>
      </c>
      <c r="C1255" s="291"/>
      <c r="D1255" s="292" t="s">
        <v>41</v>
      </c>
      <c r="E1255" s="288">
        <v>3.3652000000000002E-8</v>
      </c>
      <c r="F1255" s="294" t="s">
        <v>675</v>
      </c>
      <c r="G1255" s="294" t="s">
        <v>620</v>
      </c>
      <c r="H1255" s="294"/>
      <c r="I1255" s="294" t="s">
        <v>41</v>
      </c>
      <c r="J1255" s="253">
        <v>4.8130000000000002E-8</v>
      </c>
    </row>
    <row r="1256" spans="1:10" s="273" customFormat="1" x14ac:dyDescent="0.25">
      <c r="A1256" s="289" t="s">
        <v>676</v>
      </c>
      <c r="B1256" s="290" t="s">
        <v>619</v>
      </c>
      <c r="C1256" s="291"/>
      <c r="D1256" s="292" t="s">
        <v>41</v>
      </c>
      <c r="E1256" s="288">
        <v>3.8642E-9</v>
      </c>
      <c r="F1256" s="294" t="s">
        <v>676</v>
      </c>
      <c r="G1256" s="294" t="s">
        <v>620</v>
      </c>
      <c r="H1256" s="294"/>
      <c r="I1256" s="294" t="s">
        <v>41</v>
      </c>
      <c r="J1256" s="253">
        <v>5.771E-9</v>
      </c>
    </row>
    <row r="1257" spans="1:10" s="273" customFormat="1" x14ac:dyDescent="0.25">
      <c r="A1257" s="289" t="s">
        <v>677</v>
      </c>
      <c r="B1257" s="290" t="s">
        <v>619</v>
      </c>
      <c r="C1257" s="291"/>
      <c r="D1257" s="292" t="s">
        <v>41</v>
      </c>
      <c r="E1257" s="288">
        <v>8.2954999999999996E-7</v>
      </c>
      <c r="F1257" s="294" t="s">
        <v>677</v>
      </c>
      <c r="G1257" s="294" t="s">
        <v>620</v>
      </c>
      <c r="H1257" s="294"/>
      <c r="I1257" s="294" t="s">
        <v>41</v>
      </c>
      <c r="J1257" s="253">
        <v>9.7429999999999993E-7</v>
      </c>
    </row>
    <row r="1258" spans="1:10" s="273" customFormat="1" x14ac:dyDescent="0.25">
      <c r="A1258" s="296" t="s">
        <v>678</v>
      </c>
      <c r="B1258" s="296" t="s">
        <v>619</v>
      </c>
      <c r="C1258" s="296"/>
      <c r="D1258" s="297" t="s">
        <v>41</v>
      </c>
      <c r="E1258" s="253">
        <v>1.2632000000000001E-7</v>
      </c>
      <c r="F1258" s="294" t="s">
        <v>678</v>
      </c>
      <c r="G1258" s="294" t="s">
        <v>620</v>
      </c>
      <c r="H1258" s="294"/>
      <c r="I1258" s="294" t="s">
        <v>41</v>
      </c>
      <c r="J1258" s="253">
        <v>1.882E-7</v>
      </c>
    </row>
    <row r="1259" spans="1:10" s="273" customFormat="1" x14ac:dyDescent="0.25">
      <c r="A1259" s="296" t="s">
        <v>679</v>
      </c>
      <c r="B1259" s="296" t="s">
        <v>619</v>
      </c>
      <c r="C1259" s="296"/>
      <c r="D1259" s="297" t="s">
        <v>41</v>
      </c>
      <c r="E1259" s="253">
        <v>9.4816E-9</v>
      </c>
      <c r="F1259" s="294" t="s">
        <v>679</v>
      </c>
      <c r="G1259" s="294" t="s">
        <v>620</v>
      </c>
      <c r="H1259" s="294"/>
      <c r="I1259" s="294" t="s">
        <v>41</v>
      </c>
      <c r="J1259" s="253">
        <v>1.2248999999999999E-8</v>
      </c>
    </row>
    <row r="1260" spans="1:10" s="273" customFormat="1" x14ac:dyDescent="0.25">
      <c r="A1260" s="296" t="s">
        <v>680</v>
      </c>
      <c r="B1260" s="296" t="s">
        <v>619</v>
      </c>
      <c r="C1260" s="296"/>
      <c r="D1260" s="297" t="s">
        <v>41</v>
      </c>
      <c r="E1260" s="253">
        <v>3.5068E-6</v>
      </c>
      <c r="F1260" s="294" t="s">
        <v>680</v>
      </c>
      <c r="G1260" s="294" t="s">
        <v>620</v>
      </c>
      <c r="H1260" s="294"/>
      <c r="I1260" s="294" t="s">
        <v>41</v>
      </c>
      <c r="J1260" s="253">
        <v>4.1197999999999999E-6</v>
      </c>
    </row>
    <row r="1261" spans="1:10" s="273" customFormat="1" x14ac:dyDescent="0.25">
      <c r="A1261" s="296" t="s">
        <v>681</v>
      </c>
      <c r="B1261" s="296" t="s">
        <v>619</v>
      </c>
      <c r="C1261" s="296"/>
      <c r="D1261" s="297" t="s">
        <v>41</v>
      </c>
      <c r="E1261" s="253">
        <v>4.0880999999999999E-6</v>
      </c>
      <c r="F1261" s="294" t="s">
        <v>681</v>
      </c>
      <c r="G1261" s="294" t="s">
        <v>620</v>
      </c>
      <c r="H1261" s="294"/>
      <c r="I1261" s="294" t="s">
        <v>41</v>
      </c>
      <c r="J1261" s="253">
        <v>6.0905000000000004E-6</v>
      </c>
    </row>
    <row r="1262" spans="1:10" s="273" customFormat="1" x14ac:dyDescent="0.25">
      <c r="A1262" s="296" t="s">
        <v>682</v>
      </c>
      <c r="B1262" s="296" t="s">
        <v>619</v>
      </c>
      <c r="C1262" s="296"/>
      <c r="D1262" s="297" t="s">
        <v>41</v>
      </c>
      <c r="E1262" s="253">
        <v>5.7549000000000001E-8</v>
      </c>
      <c r="F1262" s="294" t="s">
        <v>682</v>
      </c>
      <c r="G1262" s="294" t="s">
        <v>620</v>
      </c>
      <c r="H1262" s="294"/>
      <c r="I1262" s="294" t="s">
        <v>41</v>
      </c>
      <c r="J1262" s="253">
        <v>7.4343000000000006E-8</v>
      </c>
    </row>
    <row r="1263" spans="1:10" s="273" customFormat="1" x14ac:dyDescent="0.25">
      <c r="A1263" s="296" t="s">
        <v>683</v>
      </c>
      <c r="B1263" s="296" t="s">
        <v>619</v>
      </c>
      <c r="C1263" s="296"/>
      <c r="D1263" s="297" t="s">
        <v>41</v>
      </c>
      <c r="E1263" s="253">
        <v>8.1649000000000005E-8</v>
      </c>
      <c r="F1263" s="294" t="s">
        <v>683</v>
      </c>
      <c r="G1263" s="294" t="s">
        <v>620</v>
      </c>
      <c r="H1263" s="294"/>
      <c r="I1263" s="294" t="s">
        <v>41</v>
      </c>
      <c r="J1263" s="253">
        <v>1.1677000000000001E-7</v>
      </c>
    </row>
    <row r="1264" spans="1:10" s="273" customFormat="1" x14ac:dyDescent="0.25">
      <c r="A1264" s="296" t="s">
        <v>684</v>
      </c>
      <c r="B1264" s="296" t="s">
        <v>619</v>
      </c>
      <c r="C1264" s="296"/>
      <c r="D1264" s="297" t="s">
        <v>41</v>
      </c>
      <c r="E1264" s="253">
        <v>1.2931E-8</v>
      </c>
      <c r="F1264" s="294" t="s">
        <v>684</v>
      </c>
      <c r="G1264" s="294" t="s">
        <v>620</v>
      </c>
      <c r="H1264" s="294"/>
      <c r="I1264" s="294" t="s">
        <v>41</v>
      </c>
      <c r="J1264" s="253">
        <v>1.8492999999999999E-8</v>
      </c>
    </row>
    <row r="1265" spans="1:10" s="273" customFormat="1" x14ac:dyDescent="0.25">
      <c r="A1265" s="296" t="s">
        <v>685</v>
      </c>
      <c r="B1265" s="296" t="s">
        <v>619</v>
      </c>
      <c r="C1265" s="296"/>
      <c r="D1265" s="297" t="s">
        <v>41</v>
      </c>
      <c r="E1265" s="253">
        <v>5.3221000000000001E-9</v>
      </c>
      <c r="F1265" s="294" t="s">
        <v>685</v>
      </c>
      <c r="G1265" s="294" t="s">
        <v>620</v>
      </c>
      <c r="H1265" s="294"/>
      <c r="I1265" s="294" t="s">
        <v>41</v>
      </c>
      <c r="J1265" s="253">
        <v>7.9655999999999999E-9</v>
      </c>
    </row>
    <row r="1266" spans="1:10" s="273" customFormat="1" x14ac:dyDescent="0.25">
      <c r="A1266" s="296" t="s">
        <v>686</v>
      </c>
      <c r="B1266" s="296" t="s">
        <v>619</v>
      </c>
      <c r="C1266" s="296"/>
      <c r="D1266" s="297" t="s">
        <v>41</v>
      </c>
      <c r="E1266" s="253">
        <v>2.2347999999999999E-8</v>
      </c>
      <c r="F1266" s="294" t="s">
        <v>686</v>
      </c>
      <c r="G1266" s="294" t="s">
        <v>620</v>
      </c>
      <c r="H1266" s="294"/>
      <c r="I1266" s="294" t="s">
        <v>41</v>
      </c>
      <c r="J1266" s="253">
        <v>3.1959000000000002E-8</v>
      </c>
    </row>
    <row r="1267" spans="1:10" s="273" customFormat="1" x14ac:dyDescent="0.25">
      <c r="A1267" s="296" t="s">
        <v>687</v>
      </c>
      <c r="B1267" s="296" t="s">
        <v>619</v>
      </c>
      <c r="C1267" s="296"/>
      <c r="D1267" s="297" t="s">
        <v>41</v>
      </c>
      <c r="E1267" s="253">
        <v>9.3284999999999999E-7</v>
      </c>
      <c r="F1267" s="294" t="s">
        <v>687</v>
      </c>
      <c r="G1267" s="294" t="s">
        <v>620</v>
      </c>
      <c r="H1267" s="294"/>
      <c r="I1267" s="294" t="s">
        <v>41</v>
      </c>
      <c r="J1267" s="253">
        <v>1.2050999999999999E-6</v>
      </c>
    </row>
    <row r="1268" spans="1:10" s="273" customFormat="1" x14ac:dyDescent="0.25">
      <c r="A1268" s="296" t="s">
        <v>371</v>
      </c>
      <c r="B1268" s="296" t="s">
        <v>619</v>
      </c>
      <c r="C1268" s="296"/>
      <c r="D1268" s="297" t="s">
        <v>41</v>
      </c>
      <c r="E1268" s="253">
        <v>9.2400999999999995E-8</v>
      </c>
      <c r="F1268" s="294" t="s">
        <v>371</v>
      </c>
      <c r="G1268" s="294" t="s">
        <v>620</v>
      </c>
      <c r="H1268" s="294"/>
      <c r="I1268" s="294" t="s">
        <v>41</v>
      </c>
      <c r="J1268" s="253">
        <v>1.3222E-7</v>
      </c>
    </row>
    <row r="1269" spans="1:10" s="273" customFormat="1" x14ac:dyDescent="0.25">
      <c r="A1269" s="296" t="s">
        <v>688</v>
      </c>
      <c r="B1269" s="296" t="s">
        <v>619</v>
      </c>
      <c r="C1269" s="296"/>
      <c r="D1269" s="297" t="s">
        <v>41</v>
      </c>
      <c r="E1269" s="253">
        <v>8.8075E-8</v>
      </c>
      <c r="F1269" s="294" t="s">
        <v>688</v>
      </c>
      <c r="G1269" s="294" t="s">
        <v>620</v>
      </c>
      <c r="H1269" s="294"/>
      <c r="I1269" s="294" t="s">
        <v>41</v>
      </c>
      <c r="J1269" s="253">
        <v>1.2604999999999999E-7</v>
      </c>
    </row>
    <row r="1270" spans="1:10" s="273" customFormat="1" x14ac:dyDescent="0.25">
      <c r="A1270" s="296" t="s">
        <v>689</v>
      </c>
      <c r="B1270" s="296" t="s">
        <v>619</v>
      </c>
      <c r="C1270" s="296"/>
      <c r="D1270" s="297" t="s">
        <v>41</v>
      </c>
      <c r="E1270" s="253">
        <v>1.3957999999999999E-5</v>
      </c>
      <c r="F1270" s="294" t="s">
        <v>689</v>
      </c>
      <c r="G1270" s="294" t="s">
        <v>620</v>
      </c>
      <c r="H1270" s="294"/>
      <c r="I1270" s="294" t="s">
        <v>41</v>
      </c>
      <c r="J1270" s="253">
        <v>1.9959E-5</v>
      </c>
    </row>
    <row r="1271" spans="1:10" s="273" customFormat="1" x14ac:dyDescent="0.25">
      <c r="A1271" s="233" t="s">
        <v>844</v>
      </c>
    </row>
    <row r="1272" spans="1:10" s="273" customFormat="1" x14ac:dyDescent="0.25">
      <c r="A1272" s="185" t="s">
        <v>615</v>
      </c>
    </row>
    <row r="1273" spans="1:10" s="273" customFormat="1" x14ac:dyDescent="0.25">
      <c r="A1273" s="299" t="s">
        <v>62</v>
      </c>
      <c r="B1273" s="299"/>
      <c r="C1273" s="299"/>
      <c r="D1273" s="299"/>
      <c r="E1273" s="300" t="s">
        <v>616</v>
      </c>
      <c r="F1273" s="299" t="s">
        <v>62</v>
      </c>
      <c r="G1273" s="299"/>
      <c r="H1273" s="299"/>
      <c r="I1273" s="299"/>
      <c r="J1273" s="300" t="s">
        <v>616</v>
      </c>
    </row>
    <row r="1274" spans="1:10" s="273" customFormat="1" x14ac:dyDescent="0.25">
      <c r="A1274" s="284" t="s">
        <v>617</v>
      </c>
      <c r="B1274" s="285"/>
      <c r="C1274" s="286">
        <v>0</v>
      </c>
      <c r="D1274" s="287" t="s">
        <v>41</v>
      </c>
      <c r="E1274" s="288">
        <v>2.3369000000000001E-2</v>
      </c>
      <c r="F1274" s="284" t="s">
        <v>617</v>
      </c>
      <c r="G1274" s="285"/>
      <c r="H1274" s="286">
        <v>0</v>
      </c>
      <c r="I1274" s="287" t="s">
        <v>41</v>
      </c>
      <c r="J1274" s="288">
        <v>2.3369000000000001E-2</v>
      </c>
    </row>
    <row r="1275" spans="1:10" s="273" customFormat="1" x14ac:dyDescent="0.25">
      <c r="A1275" s="289" t="s">
        <v>618</v>
      </c>
      <c r="B1275" s="290" t="s">
        <v>619</v>
      </c>
      <c r="C1275" s="291"/>
      <c r="D1275" s="292" t="s">
        <v>41</v>
      </c>
      <c r="E1275" s="288">
        <v>8.0926999999999999E-15</v>
      </c>
      <c r="F1275" s="294" t="s">
        <v>618</v>
      </c>
      <c r="G1275" s="294" t="s">
        <v>620</v>
      </c>
      <c r="H1275" s="294"/>
      <c r="I1275" s="294" t="s">
        <v>41</v>
      </c>
      <c r="J1275" s="253">
        <v>7.6846000000000003E-15</v>
      </c>
    </row>
    <row r="1276" spans="1:10" s="273" customFormat="1" x14ac:dyDescent="0.25">
      <c r="A1276" s="289" t="s">
        <v>621</v>
      </c>
      <c r="B1276" s="290" t="s">
        <v>619</v>
      </c>
      <c r="C1276" s="291"/>
      <c r="D1276" s="292" t="s">
        <v>41</v>
      </c>
      <c r="E1276" s="288">
        <v>2.9171E-14</v>
      </c>
      <c r="F1276" s="294" t="s">
        <v>621</v>
      </c>
      <c r="G1276" s="294" t="s">
        <v>620</v>
      </c>
      <c r="H1276" s="294"/>
      <c r="I1276" s="294" t="s">
        <v>41</v>
      </c>
      <c r="J1276" s="253">
        <v>2.7700000000000001E-14</v>
      </c>
    </row>
    <row r="1277" spans="1:10" s="273" customFormat="1" x14ac:dyDescent="0.25">
      <c r="A1277" s="289" t="s">
        <v>622</v>
      </c>
      <c r="B1277" s="290" t="s">
        <v>619</v>
      </c>
      <c r="C1277" s="291"/>
      <c r="D1277" s="292" t="s">
        <v>41</v>
      </c>
      <c r="E1277" s="288">
        <v>9.2030999999999996E-16</v>
      </c>
      <c r="F1277" s="294" t="s">
        <v>622</v>
      </c>
      <c r="G1277" s="294" t="s">
        <v>620</v>
      </c>
      <c r="H1277" s="294"/>
      <c r="I1277" s="294" t="s">
        <v>41</v>
      </c>
      <c r="J1277" s="253">
        <v>8.7389999999999996E-16</v>
      </c>
    </row>
    <row r="1278" spans="1:10" s="273" customFormat="1" x14ac:dyDescent="0.25">
      <c r="A1278" s="289" t="s">
        <v>623</v>
      </c>
      <c r="B1278" s="290" t="s">
        <v>619</v>
      </c>
      <c r="C1278" s="291"/>
      <c r="D1278" s="292" t="s">
        <v>41</v>
      </c>
      <c r="E1278" s="288">
        <v>3.9146000000000001E-15</v>
      </c>
      <c r="F1278" s="294" t="s">
        <v>623</v>
      </c>
      <c r="G1278" s="294" t="s">
        <v>620</v>
      </c>
      <c r="H1278" s="294"/>
      <c r="I1278" s="294" t="s">
        <v>41</v>
      </c>
      <c r="J1278" s="253">
        <v>3.7171999999999997E-15</v>
      </c>
    </row>
    <row r="1279" spans="1:10" s="273" customFormat="1" x14ac:dyDescent="0.25">
      <c r="A1279" s="289" t="s">
        <v>624</v>
      </c>
      <c r="B1279" s="290" t="s">
        <v>619</v>
      </c>
      <c r="C1279" s="291"/>
      <c r="D1279" s="292" t="s">
        <v>41</v>
      </c>
      <c r="E1279" s="288">
        <v>1.2365000000000001E-15</v>
      </c>
      <c r="F1279" s="294" t="s">
        <v>624</v>
      </c>
      <c r="G1279" s="294" t="s">
        <v>620</v>
      </c>
      <c r="H1279" s="294"/>
      <c r="I1279" s="294" t="s">
        <v>41</v>
      </c>
      <c r="J1279" s="253">
        <v>1.1741000000000001E-15</v>
      </c>
    </row>
    <row r="1280" spans="1:10" s="273" customFormat="1" x14ac:dyDescent="0.25">
      <c r="A1280" s="289" t="s">
        <v>625</v>
      </c>
      <c r="B1280" s="290" t="s">
        <v>619</v>
      </c>
      <c r="C1280" s="291"/>
      <c r="D1280" s="292" t="s">
        <v>41</v>
      </c>
      <c r="E1280" s="288">
        <v>1.7823000000000002E-15</v>
      </c>
      <c r="F1280" s="294" t="s">
        <v>625</v>
      </c>
      <c r="G1280" s="294" t="s">
        <v>620</v>
      </c>
      <c r="H1280" s="294"/>
      <c r="I1280" s="294" t="s">
        <v>41</v>
      </c>
      <c r="J1280" s="253">
        <v>1.6924E-15</v>
      </c>
    </row>
    <row r="1281" spans="1:10" s="273" customFormat="1" x14ac:dyDescent="0.25">
      <c r="A1281" s="289" t="s">
        <v>626</v>
      </c>
      <c r="B1281" s="290" t="s">
        <v>619</v>
      </c>
      <c r="C1281" s="291"/>
      <c r="D1281" s="292" t="s">
        <v>41</v>
      </c>
      <c r="E1281" s="288">
        <v>2.4278000000000001E-15</v>
      </c>
      <c r="F1281" s="294" t="s">
        <v>626</v>
      </c>
      <c r="G1281" s="294" t="s">
        <v>620</v>
      </c>
      <c r="H1281" s="294"/>
      <c r="I1281" s="294" t="s">
        <v>41</v>
      </c>
      <c r="J1281" s="253">
        <v>2.3054E-15</v>
      </c>
    </row>
    <row r="1282" spans="1:10" s="273" customFormat="1" x14ac:dyDescent="0.25">
      <c r="A1282" s="289" t="s">
        <v>627</v>
      </c>
      <c r="B1282" s="290" t="s">
        <v>619</v>
      </c>
      <c r="C1282" s="291"/>
      <c r="D1282" s="292" t="s">
        <v>41</v>
      </c>
      <c r="E1282" s="288">
        <v>1.0370000000000001E-15</v>
      </c>
      <c r="F1282" s="294" t="s">
        <v>627</v>
      </c>
      <c r="G1282" s="294" t="s">
        <v>620</v>
      </c>
      <c r="H1282" s="294"/>
      <c r="I1282" s="294" t="s">
        <v>41</v>
      </c>
      <c r="J1282" s="253">
        <v>9.8470000000000001E-16</v>
      </c>
    </row>
    <row r="1283" spans="1:10" s="273" customFormat="1" x14ac:dyDescent="0.25">
      <c r="A1283" s="289" t="s">
        <v>628</v>
      </c>
      <c r="B1283" s="290" t="s">
        <v>619</v>
      </c>
      <c r="C1283" s="291"/>
      <c r="D1283" s="292" t="s">
        <v>41</v>
      </c>
      <c r="E1283" s="288">
        <v>4.4603999999999997E-15</v>
      </c>
      <c r="F1283" s="294" t="s">
        <v>628</v>
      </c>
      <c r="G1283" s="294" t="s">
        <v>620</v>
      </c>
      <c r="H1283" s="294"/>
      <c r="I1283" s="294" t="s">
        <v>41</v>
      </c>
      <c r="J1283" s="253">
        <v>4.2354000000000002E-15</v>
      </c>
    </row>
    <row r="1284" spans="1:10" s="273" customFormat="1" x14ac:dyDescent="0.25">
      <c r="A1284" s="289" t="s">
        <v>629</v>
      </c>
      <c r="B1284" s="290" t="s">
        <v>619</v>
      </c>
      <c r="C1284" s="291"/>
      <c r="D1284" s="292" t="s">
        <v>41</v>
      </c>
      <c r="E1284" s="288">
        <v>1.0464E-15</v>
      </c>
      <c r="F1284" s="294" t="s">
        <v>629</v>
      </c>
      <c r="G1284" s="294" t="s">
        <v>620</v>
      </c>
      <c r="H1284" s="294"/>
      <c r="I1284" s="294" t="s">
        <v>41</v>
      </c>
      <c r="J1284" s="253">
        <v>9.9362999999999994E-16</v>
      </c>
    </row>
    <row r="1285" spans="1:10" s="273" customFormat="1" x14ac:dyDescent="0.25">
      <c r="A1285" s="289" t="s">
        <v>630</v>
      </c>
      <c r="B1285" s="290" t="s">
        <v>619</v>
      </c>
      <c r="C1285" s="291"/>
      <c r="D1285" s="292" t="s">
        <v>41</v>
      </c>
      <c r="E1285" s="288">
        <v>8.7890000000000004E-16</v>
      </c>
      <c r="F1285" s="294" t="s">
        <v>630</v>
      </c>
      <c r="G1285" s="294" t="s">
        <v>620</v>
      </c>
      <c r="H1285" s="294"/>
      <c r="I1285" s="294" t="s">
        <v>41</v>
      </c>
      <c r="J1285" s="253">
        <v>8.3458000000000004E-16</v>
      </c>
    </row>
    <row r="1286" spans="1:10" s="273" customFormat="1" x14ac:dyDescent="0.25">
      <c r="A1286" s="289" t="s">
        <v>316</v>
      </c>
      <c r="B1286" s="290" t="s">
        <v>619</v>
      </c>
      <c r="C1286" s="291"/>
      <c r="D1286" s="292" t="s">
        <v>41</v>
      </c>
      <c r="E1286" s="288">
        <v>4.9158000000000003E-8</v>
      </c>
      <c r="F1286" s="294" t="s">
        <v>316</v>
      </c>
      <c r="G1286" s="294" t="s">
        <v>620</v>
      </c>
      <c r="H1286" s="294"/>
      <c r="I1286" s="294" t="s">
        <v>41</v>
      </c>
      <c r="J1286" s="253">
        <v>7.0230000000000001E-8</v>
      </c>
    </row>
    <row r="1287" spans="1:10" s="273" customFormat="1" x14ac:dyDescent="0.25">
      <c r="A1287" s="289" t="s">
        <v>631</v>
      </c>
      <c r="B1287" s="290" t="s">
        <v>619</v>
      </c>
      <c r="C1287" s="291"/>
      <c r="D1287" s="292" t="s">
        <v>41</v>
      </c>
      <c r="E1287" s="288">
        <v>3.4440000000000003E-8</v>
      </c>
      <c r="F1287" s="294" t="s">
        <v>631</v>
      </c>
      <c r="G1287" s="294" t="s">
        <v>620</v>
      </c>
      <c r="H1287" s="294"/>
      <c r="I1287" s="294" t="s">
        <v>41</v>
      </c>
      <c r="J1287" s="253">
        <v>4.9191E-8</v>
      </c>
    </row>
    <row r="1288" spans="1:10" s="273" customFormat="1" x14ac:dyDescent="0.25">
      <c r="A1288" s="289" t="s">
        <v>632</v>
      </c>
      <c r="B1288" s="290" t="s">
        <v>619</v>
      </c>
      <c r="C1288" s="291"/>
      <c r="D1288" s="292" t="s">
        <v>41</v>
      </c>
      <c r="E1288" s="288">
        <v>2.5783999999999999E-15</v>
      </c>
      <c r="F1288" s="294" t="s">
        <v>632</v>
      </c>
      <c r="G1288" s="294" t="s">
        <v>620</v>
      </c>
      <c r="H1288" s="294"/>
      <c r="I1288" s="294" t="s">
        <v>41</v>
      </c>
      <c r="J1288" s="253">
        <v>2.4483E-15</v>
      </c>
    </row>
    <row r="1289" spans="1:10" s="273" customFormat="1" x14ac:dyDescent="0.25">
      <c r="A1289" s="289" t="s">
        <v>633</v>
      </c>
      <c r="B1289" s="290" t="s">
        <v>619</v>
      </c>
      <c r="C1289" s="291"/>
      <c r="D1289" s="292" t="s">
        <v>41</v>
      </c>
      <c r="E1289" s="288">
        <v>2.3148999999999998E-15</v>
      </c>
      <c r="F1289" s="294" t="s">
        <v>633</v>
      </c>
      <c r="G1289" s="294" t="s">
        <v>620</v>
      </c>
      <c r="H1289" s="294"/>
      <c r="I1289" s="294" t="s">
        <v>41</v>
      </c>
      <c r="J1289" s="253">
        <v>2.1981E-15</v>
      </c>
    </row>
    <row r="1290" spans="1:10" s="273" customFormat="1" x14ac:dyDescent="0.25">
      <c r="A1290" s="289" t="s">
        <v>634</v>
      </c>
      <c r="B1290" s="290" t="s">
        <v>619</v>
      </c>
      <c r="C1290" s="291"/>
      <c r="D1290" s="292" t="s">
        <v>41</v>
      </c>
      <c r="E1290" s="288">
        <v>2.6159999999999999E-15</v>
      </c>
      <c r="F1290" s="294" t="s">
        <v>634</v>
      </c>
      <c r="G1290" s="294" t="s">
        <v>620</v>
      </c>
      <c r="H1290" s="294"/>
      <c r="I1290" s="294" t="s">
        <v>41</v>
      </c>
      <c r="J1290" s="253">
        <v>2.4840999999999999E-15</v>
      </c>
    </row>
    <row r="1291" spans="1:10" s="273" customFormat="1" x14ac:dyDescent="0.25">
      <c r="A1291" s="289" t="s">
        <v>635</v>
      </c>
      <c r="B1291" s="290" t="s">
        <v>619</v>
      </c>
      <c r="C1291" s="291"/>
      <c r="D1291" s="292" t="s">
        <v>41</v>
      </c>
      <c r="E1291" s="288">
        <v>1.0389E-15</v>
      </c>
      <c r="F1291" s="294" t="s">
        <v>635</v>
      </c>
      <c r="G1291" s="294" t="s">
        <v>620</v>
      </c>
      <c r="H1291" s="294"/>
      <c r="I1291" s="294" t="s">
        <v>41</v>
      </c>
      <c r="J1291" s="253">
        <v>9.8648000000000001E-16</v>
      </c>
    </row>
    <row r="1292" spans="1:10" s="273" customFormat="1" x14ac:dyDescent="0.25">
      <c r="A1292" s="289" t="s">
        <v>636</v>
      </c>
      <c r="B1292" s="290" t="s">
        <v>619</v>
      </c>
      <c r="C1292" s="291"/>
      <c r="D1292" s="292" t="s">
        <v>41</v>
      </c>
      <c r="E1292" s="288">
        <v>5.2804000000000001E-9</v>
      </c>
      <c r="F1292" s="294" t="s">
        <v>636</v>
      </c>
      <c r="G1292" s="294" t="s">
        <v>620</v>
      </c>
      <c r="H1292" s="294"/>
      <c r="I1292" s="294" t="s">
        <v>41</v>
      </c>
      <c r="J1292" s="253">
        <v>7.5442000000000005E-9</v>
      </c>
    </row>
    <row r="1293" spans="1:10" s="273" customFormat="1" x14ac:dyDescent="0.25">
      <c r="A1293" s="289" t="s">
        <v>637</v>
      </c>
      <c r="B1293" s="290" t="s">
        <v>619</v>
      </c>
      <c r="C1293" s="291"/>
      <c r="D1293" s="292" t="s">
        <v>41</v>
      </c>
      <c r="E1293" s="288">
        <v>8.2412E-9</v>
      </c>
      <c r="F1293" s="294" t="s">
        <v>637</v>
      </c>
      <c r="G1293" s="294" t="s">
        <v>620</v>
      </c>
      <c r="H1293" s="294"/>
      <c r="I1293" s="294" t="s">
        <v>41</v>
      </c>
      <c r="J1293" s="253">
        <v>1.1774E-8</v>
      </c>
    </row>
    <row r="1294" spans="1:10" s="273" customFormat="1" x14ac:dyDescent="0.25">
      <c r="A1294" s="289" t="s">
        <v>392</v>
      </c>
      <c r="B1294" s="290" t="s">
        <v>619</v>
      </c>
      <c r="C1294" s="291"/>
      <c r="D1294" s="292" t="s">
        <v>41</v>
      </c>
      <c r="E1294" s="288">
        <v>6.3656000000000003E-7</v>
      </c>
      <c r="F1294" s="294" t="s">
        <v>392</v>
      </c>
      <c r="G1294" s="294" t="s">
        <v>620</v>
      </c>
      <c r="H1294" s="294"/>
      <c r="I1294" s="294" t="s">
        <v>41</v>
      </c>
      <c r="J1294" s="253">
        <v>9.0933E-7</v>
      </c>
    </row>
    <row r="1295" spans="1:10" s="273" customFormat="1" x14ac:dyDescent="0.25">
      <c r="A1295" s="289" t="s">
        <v>394</v>
      </c>
      <c r="B1295" s="290" t="s">
        <v>619</v>
      </c>
      <c r="C1295" s="291"/>
      <c r="D1295" s="292" t="s">
        <v>41</v>
      </c>
      <c r="E1295" s="288">
        <v>1.1671E-7</v>
      </c>
      <c r="F1295" s="294" t="s">
        <v>394</v>
      </c>
      <c r="G1295" s="294" t="s">
        <v>620</v>
      </c>
      <c r="H1295" s="294"/>
      <c r="I1295" s="294" t="s">
        <v>41</v>
      </c>
      <c r="J1295" s="253">
        <v>1.6673000000000001E-7</v>
      </c>
    </row>
    <row r="1296" spans="1:10" s="273" customFormat="1" x14ac:dyDescent="0.25">
      <c r="A1296" s="289" t="s">
        <v>638</v>
      </c>
      <c r="B1296" s="290" t="s">
        <v>619</v>
      </c>
      <c r="C1296" s="291"/>
      <c r="D1296" s="292" t="s">
        <v>41</v>
      </c>
      <c r="E1296" s="288">
        <v>7.8140000000000005E-7</v>
      </c>
      <c r="F1296" s="294" t="s">
        <v>638</v>
      </c>
      <c r="G1296" s="294" t="s">
        <v>620</v>
      </c>
      <c r="H1296" s="294"/>
      <c r="I1296" s="294" t="s">
        <v>41</v>
      </c>
      <c r="J1296" s="253">
        <v>8.4079999999999996E-7</v>
      </c>
    </row>
    <row r="1297" spans="1:10" s="273" customFormat="1" x14ac:dyDescent="0.25">
      <c r="A1297" s="289" t="s">
        <v>639</v>
      </c>
      <c r="B1297" s="290" t="s">
        <v>619</v>
      </c>
      <c r="C1297" s="291"/>
      <c r="D1297" s="292" t="s">
        <v>41</v>
      </c>
      <c r="E1297" s="288">
        <v>3.8657E-9</v>
      </c>
      <c r="F1297" s="294" t="s">
        <v>639</v>
      </c>
      <c r="G1297" s="294" t="s">
        <v>620</v>
      </c>
      <c r="H1297" s="294"/>
      <c r="I1297" s="294" t="s">
        <v>41</v>
      </c>
      <c r="J1297" s="253">
        <v>5.5230000000000001E-9</v>
      </c>
    </row>
    <row r="1298" spans="1:10" s="273" customFormat="1" x14ac:dyDescent="0.25">
      <c r="A1298" s="289" t="s">
        <v>640</v>
      </c>
      <c r="B1298" s="290" t="s">
        <v>619</v>
      </c>
      <c r="C1298" s="291"/>
      <c r="D1298" s="292" t="s">
        <v>41</v>
      </c>
      <c r="E1298" s="288">
        <v>9.3082E-10</v>
      </c>
      <c r="F1298" s="294" t="s">
        <v>640</v>
      </c>
      <c r="G1298" s="294" t="s">
        <v>620</v>
      </c>
      <c r="H1298" s="294"/>
      <c r="I1298" s="294" t="s">
        <v>41</v>
      </c>
      <c r="J1298" s="253">
        <v>1.4134999999999999E-9</v>
      </c>
    </row>
    <row r="1299" spans="1:10" s="273" customFormat="1" x14ac:dyDescent="0.25">
      <c r="A1299" s="289" t="s">
        <v>641</v>
      </c>
      <c r="B1299" s="290" t="s">
        <v>619</v>
      </c>
      <c r="C1299" s="291"/>
      <c r="D1299" s="292" t="s">
        <v>41</v>
      </c>
      <c r="E1299" s="288">
        <v>8.0222E-11</v>
      </c>
      <c r="F1299" s="294" t="s">
        <v>641</v>
      </c>
      <c r="G1299" s="294" t="s">
        <v>620</v>
      </c>
      <c r="H1299" s="294"/>
      <c r="I1299" s="294" t="s">
        <v>41</v>
      </c>
      <c r="J1299" s="253">
        <v>7.6177000000000002E-11</v>
      </c>
    </row>
    <row r="1300" spans="1:10" s="273" customFormat="1" x14ac:dyDescent="0.25">
      <c r="A1300" s="289" t="s">
        <v>642</v>
      </c>
      <c r="B1300" s="290" t="s">
        <v>619</v>
      </c>
      <c r="C1300" s="291"/>
      <c r="D1300" s="292" t="s">
        <v>41</v>
      </c>
      <c r="E1300" s="288">
        <v>3.1816999999999998E-2</v>
      </c>
      <c r="F1300" s="294" t="s">
        <v>642</v>
      </c>
      <c r="G1300" s="294" t="s">
        <v>620</v>
      </c>
      <c r="H1300" s="294"/>
      <c r="I1300" s="294" t="s">
        <v>41</v>
      </c>
      <c r="J1300" s="301">
        <v>4.1519E-2</v>
      </c>
    </row>
    <row r="1301" spans="1:10" s="273" customFormat="1" x14ac:dyDescent="0.25">
      <c r="A1301" s="289" t="s">
        <v>643</v>
      </c>
      <c r="B1301" s="290" t="s">
        <v>619</v>
      </c>
      <c r="C1301" s="291"/>
      <c r="D1301" s="292" t="s">
        <v>41</v>
      </c>
      <c r="E1301" s="288">
        <v>7.2725000000000005E-10</v>
      </c>
      <c r="F1301" s="294" t="s">
        <v>643</v>
      </c>
      <c r="G1301" s="294" t="s">
        <v>620</v>
      </c>
      <c r="H1301" s="294"/>
      <c r="I1301" s="294" t="s">
        <v>41</v>
      </c>
      <c r="J1301" s="253">
        <v>1.039E-9</v>
      </c>
    </row>
    <row r="1302" spans="1:10" s="273" customFormat="1" x14ac:dyDescent="0.25">
      <c r="A1302" s="289" t="s">
        <v>644</v>
      </c>
      <c r="B1302" s="290" t="s">
        <v>619</v>
      </c>
      <c r="C1302" s="291"/>
      <c r="D1302" s="292" t="s">
        <v>41</v>
      </c>
      <c r="E1302" s="288">
        <v>1.8399E-9</v>
      </c>
      <c r="F1302" s="294" t="s">
        <v>644</v>
      </c>
      <c r="G1302" s="294" t="s">
        <v>620</v>
      </c>
      <c r="H1302" s="294"/>
      <c r="I1302" s="294" t="s">
        <v>41</v>
      </c>
      <c r="J1302" s="253">
        <v>2.7957000000000002E-9</v>
      </c>
    </row>
    <row r="1303" spans="1:10" s="273" customFormat="1" x14ac:dyDescent="0.25">
      <c r="A1303" s="289" t="s">
        <v>308</v>
      </c>
      <c r="B1303" s="290" t="s">
        <v>619</v>
      </c>
      <c r="C1303" s="291"/>
      <c r="D1303" s="292" t="s">
        <v>41</v>
      </c>
      <c r="E1303" s="288">
        <v>1.3878E-7</v>
      </c>
      <c r="F1303" s="294" t="s">
        <v>308</v>
      </c>
      <c r="G1303" s="294" t="s">
        <v>620</v>
      </c>
      <c r="H1303" s="294"/>
      <c r="I1303" s="294" t="s">
        <v>41</v>
      </c>
      <c r="J1303" s="253">
        <v>1.9824999999999999E-7</v>
      </c>
    </row>
    <row r="1304" spans="1:10" s="273" customFormat="1" x14ac:dyDescent="0.25">
      <c r="A1304" s="289" t="s">
        <v>645</v>
      </c>
      <c r="B1304" s="290" t="s">
        <v>619</v>
      </c>
      <c r="C1304" s="291"/>
      <c r="D1304" s="292" t="s">
        <v>41</v>
      </c>
      <c r="E1304" s="288">
        <v>6.9144000000000004E-10</v>
      </c>
      <c r="F1304" s="294" t="s">
        <v>645</v>
      </c>
      <c r="G1304" s="294" t="s">
        <v>620</v>
      </c>
      <c r="H1304" s="294"/>
      <c r="I1304" s="294" t="s">
        <v>41</v>
      </c>
      <c r="J1304" s="253">
        <v>1.0505E-9</v>
      </c>
    </row>
    <row r="1305" spans="1:10" s="273" customFormat="1" x14ac:dyDescent="0.25">
      <c r="A1305" s="289" t="s">
        <v>646</v>
      </c>
      <c r="B1305" s="290" t="s">
        <v>619</v>
      </c>
      <c r="C1305" s="291"/>
      <c r="D1305" s="292" t="s">
        <v>41</v>
      </c>
      <c r="E1305" s="288">
        <v>2.0552999999999999E-10</v>
      </c>
      <c r="F1305" s="294" t="s">
        <v>646</v>
      </c>
      <c r="G1305" s="294" t="s">
        <v>620</v>
      </c>
      <c r="H1305" s="294"/>
      <c r="I1305" s="294" t="s">
        <v>41</v>
      </c>
      <c r="J1305" s="253">
        <v>3.1224999999999998E-10</v>
      </c>
    </row>
    <row r="1306" spans="1:10" s="273" customFormat="1" x14ac:dyDescent="0.25">
      <c r="A1306" s="289" t="s">
        <v>647</v>
      </c>
      <c r="B1306" s="290" t="s">
        <v>619</v>
      </c>
      <c r="C1306" s="291"/>
      <c r="D1306" s="292" t="s">
        <v>41</v>
      </c>
      <c r="E1306" s="288">
        <v>4.5129E-10</v>
      </c>
      <c r="F1306" s="294" t="s">
        <v>647</v>
      </c>
      <c r="G1306" s="294" t="s">
        <v>620</v>
      </c>
      <c r="H1306" s="294"/>
      <c r="I1306" s="294" t="s">
        <v>41</v>
      </c>
      <c r="J1306" s="253">
        <v>6.4477000000000004E-10</v>
      </c>
    </row>
    <row r="1307" spans="1:10" s="273" customFormat="1" x14ac:dyDescent="0.25">
      <c r="A1307" s="289" t="s">
        <v>648</v>
      </c>
      <c r="B1307" s="290" t="s">
        <v>619</v>
      </c>
      <c r="C1307" s="291"/>
      <c r="D1307" s="292" t="s">
        <v>41</v>
      </c>
      <c r="E1307" s="288">
        <v>3.2933000000000003E-11</v>
      </c>
      <c r="F1307" s="294" t="s">
        <v>648</v>
      </c>
      <c r="G1307" s="294" t="s">
        <v>620</v>
      </c>
      <c r="H1307" s="294"/>
      <c r="I1307" s="294" t="s">
        <v>41</v>
      </c>
      <c r="J1307" s="253">
        <v>5.0034999999999998E-11</v>
      </c>
    </row>
    <row r="1308" spans="1:10" s="273" customFormat="1" x14ac:dyDescent="0.25">
      <c r="A1308" s="289" t="s">
        <v>649</v>
      </c>
      <c r="B1308" s="290" t="s">
        <v>619</v>
      </c>
      <c r="C1308" s="291"/>
      <c r="D1308" s="292" t="s">
        <v>41</v>
      </c>
      <c r="E1308" s="288">
        <v>2.9182000000000001E-11</v>
      </c>
      <c r="F1308" s="294" t="s">
        <v>649</v>
      </c>
      <c r="G1308" s="294" t="s">
        <v>620</v>
      </c>
      <c r="H1308" s="294"/>
      <c r="I1308" s="294" t="s">
        <v>41</v>
      </c>
      <c r="J1308" s="253">
        <v>4.4296000000000003E-11</v>
      </c>
    </row>
    <row r="1309" spans="1:10" s="273" customFormat="1" x14ac:dyDescent="0.25">
      <c r="A1309" s="289" t="s">
        <v>650</v>
      </c>
      <c r="B1309" s="290" t="s">
        <v>619</v>
      </c>
      <c r="C1309" s="291"/>
      <c r="D1309" s="292" t="s">
        <v>41</v>
      </c>
      <c r="E1309" s="288">
        <v>7.9472000000000001E-5</v>
      </c>
      <c r="F1309" s="294" t="s">
        <v>650</v>
      </c>
      <c r="G1309" s="294" t="s">
        <v>620</v>
      </c>
      <c r="H1309" s="294"/>
      <c r="I1309" s="294" t="s">
        <v>41</v>
      </c>
      <c r="J1309" s="301">
        <v>1.0344999999999999E-4</v>
      </c>
    </row>
    <row r="1310" spans="1:10" s="273" customFormat="1" x14ac:dyDescent="0.25">
      <c r="A1310" s="289" t="s">
        <v>651</v>
      </c>
      <c r="B1310" s="290" t="s">
        <v>619</v>
      </c>
      <c r="C1310" s="291"/>
      <c r="D1310" s="292" t="s">
        <v>41</v>
      </c>
      <c r="E1310" s="288">
        <v>1.3158E-10</v>
      </c>
      <c r="F1310" s="294" t="s">
        <v>651</v>
      </c>
      <c r="G1310" s="294" t="s">
        <v>620</v>
      </c>
      <c r="H1310" s="294"/>
      <c r="I1310" s="294" t="s">
        <v>41</v>
      </c>
      <c r="J1310" s="253">
        <v>1.2494000000000001E-10</v>
      </c>
    </row>
    <row r="1311" spans="1:10" s="273" customFormat="1" x14ac:dyDescent="0.25">
      <c r="A1311" s="289" t="s">
        <v>652</v>
      </c>
      <c r="B1311" s="290" t="s">
        <v>619</v>
      </c>
      <c r="C1311" s="291"/>
      <c r="D1311" s="292" t="s">
        <v>41</v>
      </c>
      <c r="E1311" s="288">
        <v>2.8148E-11</v>
      </c>
      <c r="F1311" s="294" t="s">
        <v>652</v>
      </c>
      <c r="G1311" s="294" t="s">
        <v>620</v>
      </c>
      <c r="H1311" s="294"/>
      <c r="I1311" s="294" t="s">
        <v>41</v>
      </c>
      <c r="J1311" s="253">
        <v>2.6728999999999999E-11</v>
      </c>
    </row>
    <row r="1312" spans="1:10" s="273" customFormat="1" x14ac:dyDescent="0.25">
      <c r="A1312" s="289" t="s">
        <v>653</v>
      </c>
      <c r="B1312" s="290" t="s">
        <v>619</v>
      </c>
      <c r="C1312" s="291"/>
      <c r="D1312" s="292" t="s">
        <v>41</v>
      </c>
      <c r="E1312" s="288">
        <v>3.8526000000000002E-10</v>
      </c>
      <c r="F1312" s="294" t="s">
        <v>653</v>
      </c>
      <c r="G1312" s="294" t="s">
        <v>620</v>
      </c>
      <c r="H1312" s="294"/>
      <c r="I1312" s="294" t="s">
        <v>41</v>
      </c>
      <c r="J1312" s="253">
        <v>5.5044000000000001E-10</v>
      </c>
    </row>
    <row r="1313" spans="1:10" s="273" customFormat="1" x14ac:dyDescent="0.25">
      <c r="A1313" s="289" t="s">
        <v>654</v>
      </c>
      <c r="B1313" s="290" t="s">
        <v>619</v>
      </c>
      <c r="C1313" s="291"/>
      <c r="D1313" s="292" t="s">
        <v>41</v>
      </c>
      <c r="E1313" s="288">
        <v>1.1624E-9</v>
      </c>
      <c r="F1313" s="294" t="s">
        <v>654</v>
      </c>
      <c r="G1313" s="294" t="s">
        <v>620</v>
      </c>
      <c r="H1313" s="294"/>
      <c r="I1313" s="294" t="s">
        <v>41</v>
      </c>
      <c r="J1313" s="253">
        <v>1.7662E-9</v>
      </c>
    </row>
    <row r="1314" spans="1:10" s="273" customFormat="1" x14ac:dyDescent="0.25">
      <c r="A1314" s="289" t="s">
        <v>655</v>
      </c>
      <c r="B1314" s="290" t="s">
        <v>619</v>
      </c>
      <c r="C1314" s="291"/>
      <c r="D1314" s="292" t="s">
        <v>41</v>
      </c>
      <c r="E1314" s="288">
        <v>2.78E-11</v>
      </c>
      <c r="F1314" s="294" t="s">
        <v>655</v>
      </c>
      <c r="G1314" s="294" t="s">
        <v>620</v>
      </c>
      <c r="H1314" s="294"/>
      <c r="I1314" s="294" t="s">
        <v>41</v>
      </c>
      <c r="J1314" s="253">
        <v>4.2209E-11</v>
      </c>
    </row>
    <row r="1315" spans="1:10" s="273" customFormat="1" x14ac:dyDescent="0.25">
      <c r="A1315" s="289" t="s">
        <v>656</v>
      </c>
      <c r="B1315" s="290" t="s">
        <v>619</v>
      </c>
      <c r="C1315" s="291"/>
      <c r="D1315" s="292" t="s">
        <v>41</v>
      </c>
      <c r="E1315" s="288">
        <v>4.7344999999999998E-8</v>
      </c>
      <c r="F1315" s="294" t="s">
        <v>656</v>
      </c>
      <c r="G1315" s="294" t="s">
        <v>620</v>
      </c>
      <c r="H1315" s="294"/>
      <c r="I1315" s="294" t="s">
        <v>41</v>
      </c>
      <c r="J1315" s="253">
        <v>6.7631000000000005E-8</v>
      </c>
    </row>
    <row r="1316" spans="1:10" s="273" customFormat="1" x14ac:dyDescent="0.25">
      <c r="A1316" s="289" t="s">
        <v>657</v>
      </c>
      <c r="B1316" s="290" t="s">
        <v>619</v>
      </c>
      <c r="C1316" s="291"/>
      <c r="D1316" s="292" t="s">
        <v>41</v>
      </c>
      <c r="E1316" s="288">
        <v>1.0013E-8</v>
      </c>
      <c r="F1316" s="294" t="s">
        <v>657</v>
      </c>
      <c r="G1316" s="294" t="s">
        <v>620</v>
      </c>
      <c r="H1316" s="294"/>
      <c r="I1316" s="294" t="s">
        <v>41</v>
      </c>
      <c r="J1316" s="253">
        <v>1.4305999999999999E-8</v>
      </c>
    </row>
    <row r="1317" spans="1:10" s="273" customFormat="1" x14ac:dyDescent="0.25">
      <c r="A1317" s="289" t="s">
        <v>658</v>
      </c>
      <c r="B1317" s="290" t="s">
        <v>619</v>
      </c>
      <c r="C1317" s="291"/>
      <c r="D1317" s="292" t="s">
        <v>41</v>
      </c>
      <c r="E1317" s="288">
        <v>3.5625000000000001E-9</v>
      </c>
      <c r="F1317" s="294" t="s">
        <v>658</v>
      </c>
      <c r="G1317" s="294" t="s">
        <v>620</v>
      </c>
      <c r="H1317" s="294"/>
      <c r="I1317" s="294" t="s">
        <v>41</v>
      </c>
      <c r="J1317" s="253">
        <v>5.4115999999999998E-9</v>
      </c>
    </row>
    <row r="1318" spans="1:10" s="273" customFormat="1" x14ac:dyDescent="0.25">
      <c r="A1318" s="289" t="s">
        <v>659</v>
      </c>
      <c r="B1318" s="290" t="s">
        <v>619</v>
      </c>
      <c r="C1318" s="291"/>
      <c r="D1318" s="292" t="s">
        <v>41</v>
      </c>
      <c r="E1318" s="288">
        <v>9.7901999999999995E-9</v>
      </c>
      <c r="F1318" s="294" t="s">
        <v>659</v>
      </c>
      <c r="G1318" s="294" t="s">
        <v>620</v>
      </c>
      <c r="H1318" s="294"/>
      <c r="I1318" s="294" t="s">
        <v>41</v>
      </c>
      <c r="J1318" s="253">
        <v>1.3987E-8</v>
      </c>
    </row>
    <row r="1319" spans="1:10" s="273" customFormat="1" x14ac:dyDescent="0.25">
      <c r="A1319" s="289" t="s">
        <v>660</v>
      </c>
      <c r="B1319" s="290" t="s">
        <v>619</v>
      </c>
      <c r="C1319" s="291"/>
      <c r="D1319" s="292" t="s">
        <v>41</v>
      </c>
      <c r="E1319" s="288">
        <v>1.6012E-9</v>
      </c>
      <c r="F1319" s="294" t="s">
        <v>660</v>
      </c>
      <c r="G1319" s="294" t="s">
        <v>620</v>
      </c>
      <c r="H1319" s="294"/>
      <c r="I1319" s="294" t="s">
        <v>41</v>
      </c>
      <c r="J1319" s="253">
        <v>2.4312E-9</v>
      </c>
    </row>
    <row r="1320" spans="1:10" s="273" customFormat="1" x14ac:dyDescent="0.25">
      <c r="A1320" s="289" t="s">
        <v>282</v>
      </c>
      <c r="B1320" s="290" t="s">
        <v>619</v>
      </c>
      <c r="C1320" s="291"/>
      <c r="D1320" s="292" t="s">
        <v>41</v>
      </c>
      <c r="E1320" s="288">
        <v>1.4412000000000001E-6</v>
      </c>
      <c r="F1320" s="294" t="s">
        <v>282</v>
      </c>
      <c r="G1320" s="294" t="s">
        <v>620</v>
      </c>
      <c r="H1320" s="294"/>
      <c r="I1320" s="294" t="s">
        <v>41</v>
      </c>
      <c r="J1320" s="253">
        <v>2.0586999999999999E-6</v>
      </c>
    </row>
    <row r="1321" spans="1:10" s="273" customFormat="1" x14ac:dyDescent="0.25">
      <c r="A1321" s="289" t="s">
        <v>661</v>
      </c>
      <c r="B1321" s="290" t="s">
        <v>619</v>
      </c>
      <c r="C1321" s="291"/>
      <c r="D1321" s="292" t="s">
        <v>41</v>
      </c>
      <c r="E1321" s="288">
        <v>3.5585999999999999E-8</v>
      </c>
      <c r="F1321" s="294" t="s">
        <v>661</v>
      </c>
      <c r="G1321" s="294" t="s">
        <v>620</v>
      </c>
      <c r="H1321" s="294"/>
      <c r="I1321" s="294" t="s">
        <v>41</v>
      </c>
      <c r="J1321" s="253">
        <v>5.0833000000000003E-8</v>
      </c>
    </row>
    <row r="1322" spans="1:10" s="273" customFormat="1" x14ac:dyDescent="0.25">
      <c r="A1322" s="289" t="s">
        <v>662</v>
      </c>
      <c r="B1322" s="290" t="s">
        <v>619</v>
      </c>
      <c r="C1322" s="291"/>
      <c r="D1322" s="292" t="s">
        <v>41</v>
      </c>
      <c r="E1322" s="288">
        <v>5.2721999999999998E-11</v>
      </c>
      <c r="F1322" s="294" t="s">
        <v>662</v>
      </c>
      <c r="G1322" s="294" t="s">
        <v>620</v>
      </c>
      <c r="H1322" s="294"/>
      <c r="I1322" s="294" t="s">
        <v>41</v>
      </c>
      <c r="J1322" s="253">
        <v>8.0094999999999996E-11</v>
      </c>
    </row>
    <row r="1323" spans="1:10" s="273" customFormat="1" x14ac:dyDescent="0.25">
      <c r="A1323" s="289" t="s">
        <v>663</v>
      </c>
      <c r="B1323" s="290" t="s">
        <v>619</v>
      </c>
      <c r="C1323" s="291"/>
      <c r="D1323" s="292" t="s">
        <v>41</v>
      </c>
      <c r="E1323" s="288">
        <v>1.5911999999999999E-10</v>
      </c>
      <c r="F1323" s="294" t="s">
        <v>663</v>
      </c>
      <c r="G1323" s="294" t="s">
        <v>620</v>
      </c>
      <c r="H1323" s="294"/>
      <c r="I1323" s="294" t="s">
        <v>41</v>
      </c>
      <c r="J1323" s="253">
        <v>1.511E-10</v>
      </c>
    </row>
    <row r="1324" spans="1:10" s="273" customFormat="1" x14ac:dyDescent="0.25">
      <c r="A1324" s="289" t="s">
        <v>664</v>
      </c>
      <c r="B1324" s="290" t="s">
        <v>619</v>
      </c>
      <c r="C1324" s="291"/>
      <c r="D1324" s="292" t="s">
        <v>41</v>
      </c>
      <c r="E1324" s="288">
        <v>1.1259E-13</v>
      </c>
      <c r="F1324" s="294" t="s">
        <v>664</v>
      </c>
      <c r="G1324" s="294" t="s">
        <v>620</v>
      </c>
      <c r="H1324" s="294"/>
      <c r="I1324" s="294" t="s">
        <v>41</v>
      </c>
      <c r="J1324" s="253">
        <v>1.0691E-13</v>
      </c>
    </row>
    <row r="1325" spans="1:10" s="273" customFormat="1" x14ac:dyDescent="0.25">
      <c r="A1325" s="289" t="s">
        <v>665</v>
      </c>
      <c r="B1325" s="290" t="s">
        <v>619</v>
      </c>
      <c r="C1325" s="291"/>
      <c r="D1325" s="292" t="s">
        <v>41</v>
      </c>
      <c r="E1325" s="288">
        <v>2.1815000000000001E-13</v>
      </c>
      <c r="F1325" s="294" t="s">
        <v>665</v>
      </c>
      <c r="G1325" s="294" t="s">
        <v>620</v>
      </c>
      <c r="H1325" s="294"/>
      <c r="I1325" s="294" t="s">
        <v>41</v>
      </c>
      <c r="J1325" s="253">
        <v>2.0715000000000001E-13</v>
      </c>
    </row>
    <row r="1326" spans="1:10" s="273" customFormat="1" x14ac:dyDescent="0.25">
      <c r="A1326" s="289" t="s">
        <v>666</v>
      </c>
      <c r="B1326" s="290" t="s">
        <v>619</v>
      </c>
      <c r="C1326" s="291"/>
      <c r="D1326" s="292" t="s">
        <v>41</v>
      </c>
      <c r="E1326" s="288">
        <v>5.6295999999999998E-14</v>
      </c>
      <c r="F1326" s="294" t="s">
        <v>666</v>
      </c>
      <c r="G1326" s="294" t="s">
        <v>620</v>
      </c>
      <c r="H1326" s="294"/>
      <c r="I1326" s="294" t="s">
        <v>41</v>
      </c>
      <c r="J1326" s="253">
        <v>5.3456999999999998E-14</v>
      </c>
    </row>
    <row r="1327" spans="1:10" s="273" customFormat="1" x14ac:dyDescent="0.25">
      <c r="A1327" s="289" t="s">
        <v>667</v>
      </c>
      <c r="B1327" s="290" t="s">
        <v>619</v>
      </c>
      <c r="C1327" s="291"/>
      <c r="D1327" s="292" t="s">
        <v>41</v>
      </c>
      <c r="E1327" s="288">
        <v>8.9607E-7</v>
      </c>
      <c r="F1327" s="294" t="s">
        <v>667</v>
      </c>
      <c r="G1327" s="294" t="s">
        <v>620</v>
      </c>
      <c r="H1327" s="294"/>
      <c r="I1327" s="294" t="s">
        <v>41</v>
      </c>
      <c r="J1327" s="253">
        <v>1.2781000000000001E-6</v>
      </c>
    </row>
    <row r="1328" spans="1:10" s="273" customFormat="1" x14ac:dyDescent="0.25">
      <c r="A1328" s="289" t="s">
        <v>668</v>
      </c>
      <c r="B1328" s="290" t="s">
        <v>619</v>
      </c>
      <c r="C1328" s="291"/>
      <c r="D1328" s="292" t="s">
        <v>41</v>
      </c>
      <c r="E1328" s="288">
        <v>1.5811E-7</v>
      </c>
      <c r="F1328" s="294" t="s">
        <v>668</v>
      </c>
      <c r="G1328" s="294" t="s">
        <v>620</v>
      </c>
      <c r="H1328" s="294"/>
      <c r="I1328" s="294" t="s">
        <v>41</v>
      </c>
      <c r="J1328" s="253">
        <v>2.2587E-7</v>
      </c>
    </row>
    <row r="1329" spans="1:10" s="273" customFormat="1" x14ac:dyDescent="0.25">
      <c r="A1329" s="289" t="s">
        <v>669</v>
      </c>
      <c r="B1329" s="290" t="s">
        <v>619</v>
      </c>
      <c r="C1329" s="291"/>
      <c r="D1329" s="292" t="s">
        <v>41</v>
      </c>
      <c r="E1329" s="288">
        <v>2.8162999999999999E-10</v>
      </c>
      <c r="F1329" s="294" t="s">
        <v>669</v>
      </c>
      <c r="G1329" s="294" t="s">
        <v>620</v>
      </c>
      <c r="H1329" s="294"/>
      <c r="I1329" s="294" t="s">
        <v>41</v>
      </c>
      <c r="J1329" s="253">
        <v>2.6742999999999998E-10</v>
      </c>
    </row>
    <row r="1330" spans="1:10" s="273" customFormat="1" x14ac:dyDescent="0.25">
      <c r="A1330" s="289" t="s">
        <v>670</v>
      </c>
      <c r="B1330" s="290" t="s">
        <v>619</v>
      </c>
      <c r="C1330" s="291"/>
      <c r="D1330" s="292" t="s">
        <v>41</v>
      </c>
      <c r="E1330" s="288">
        <v>1.6665000000000001E-5</v>
      </c>
      <c r="F1330" s="294" t="s">
        <v>670</v>
      </c>
      <c r="G1330" s="294" t="s">
        <v>620</v>
      </c>
      <c r="H1330" s="294"/>
      <c r="I1330" s="294" t="s">
        <v>41</v>
      </c>
      <c r="J1330" s="253">
        <v>2.2135999999999999E-5</v>
      </c>
    </row>
    <row r="1331" spans="1:10" s="273" customFormat="1" x14ac:dyDescent="0.25">
      <c r="A1331" s="289" t="s">
        <v>671</v>
      </c>
      <c r="B1331" s="290" t="s">
        <v>619</v>
      </c>
      <c r="C1331" s="291"/>
      <c r="D1331" s="292" t="s">
        <v>41</v>
      </c>
      <c r="E1331" s="288">
        <v>1.4577000000000001E-4</v>
      </c>
      <c r="F1331" s="294" t="s">
        <v>671</v>
      </c>
      <c r="G1331" s="294" t="s">
        <v>620</v>
      </c>
      <c r="H1331" s="294"/>
      <c r="I1331" s="294" t="s">
        <v>41</v>
      </c>
      <c r="J1331" s="301">
        <v>1.9446000000000001E-4</v>
      </c>
    </row>
    <row r="1332" spans="1:10" s="273" customFormat="1" x14ac:dyDescent="0.25">
      <c r="A1332" s="289" t="s">
        <v>672</v>
      </c>
      <c r="B1332" s="290" t="s">
        <v>619</v>
      </c>
      <c r="C1332" s="291"/>
      <c r="D1332" s="292" t="s">
        <v>41</v>
      </c>
      <c r="E1332" s="288">
        <v>8.1265999999999995E-8</v>
      </c>
      <c r="F1332" s="294" t="s">
        <v>672</v>
      </c>
      <c r="G1332" s="294" t="s">
        <v>620</v>
      </c>
      <c r="H1332" s="294"/>
      <c r="I1332" s="294" t="s">
        <v>41</v>
      </c>
      <c r="J1332" s="253">
        <v>1.2729E-7</v>
      </c>
    </row>
    <row r="1333" spans="1:10" s="273" customFormat="1" x14ac:dyDescent="0.25">
      <c r="A1333" s="289" t="s">
        <v>673</v>
      </c>
      <c r="B1333" s="290" t="s">
        <v>619</v>
      </c>
      <c r="C1333" s="291"/>
      <c r="D1333" s="292" t="s">
        <v>41</v>
      </c>
      <c r="E1333" s="288">
        <v>9.2407000000000004E-15</v>
      </c>
      <c r="F1333" s="294" t="s">
        <v>673</v>
      </c>
      <c r="G1333" s="294" t="s">
        <v>620</v>
      </c>
      <c r="H1333" s="294"/>
      <c r="I1333" s="294" t="s">
        <v>41</v>
      </c>
      <c r="J1333" s="253">
        <v>8.7746999999999996E-15</v>
      </c>
    </row>
    <row r="1334" spans="1:10" s="273" customFormat="1" x14ac:dyDescent="0.25">
      <c r="A1334" s="289" t="s">
        <v>674</v>
      </c>
      <c r="B1334" s="290" t="s">
        <v>619</v>
      </c>
      <c r="C1334" s="291"/>
      <c r="D1334" s="292" t="s">
        <v>41</v>
      </c>
      <c r="E1334" s="288">
        <v>1.3438E-13</v>
      </c>
      <c r="F1334" s="294" t="s">
        <v>674</v>
      </c>
      <c r="G1334" s="294" t="s">
        <v>620</v>
      </c>
      <c r="H1334" s="294"/>
      <c r="I1334" s="294" t="s">
        <v>41</v>
      </c>
      <c r="J1334" s="253">
        <v>1.2760000000000001E-13</v>
      </c>
    </row>
    <row r="1335" spans="1:10" s="273" customFormat="1" x14ac:dyDescent="0.25">
      <c r="A1335" s="289" t="s">
        <v>675</v>
      </c>
      <c r="B1335" s="290" t="s">
        <v>619</v>
      </c>
      <c r="C1335" s="291"/>
      <c r="D1335" s="292" t="s">
        <v>41</v>
      </c>
      <c r="E1335" s="288">
        <v>3.2321000000000002E-8</v>
      </c>
      <c r="F1335" s="294" t="s">
        <v>675</v>
      </c>
      <c r="G1335" s="294" t="s">
        <v>620</v>
      </c>
      <c r="H1335" s="294"/>
      <c r="I1335" s="294" t="s">
        <v>41</v>
      </c>
      <c r="J1335" s="253">
        <v>4.6176999999999997E-8</v>
      </c>
    </row>
    <row r="1336" spans="1:10" s="273" customFormat="1" x14ac:dyDescent="0.25">
      <c r="A1336" s="289" t="s">
        <v>676</v>
      </c>
      <c r="B1336" s="290" t="s">
        <v>619</v>
      </c>
      <c r="C1336" s="291"/>
      <c r="D1336" s="292" t="s">
        <v>41</v>
      </c>
      <c r="E1336" s="288">
        <v>3.7382000000000002E-9</v>
      </c>
      <c r="F1336" s="294" t="s">
        <v>676</v>
      </c>
      <c r="G1336" s="294" t="s">
        <v>620</v>
      </c>
      <c r="H1336" s="294"/>
      <c r="I1336" s="294" t="s">
        <v>41</v>
      </c>
      <c r="J1336" s="253">
        <v>5.6658E-9</v>
      </c>
    </row>
    <row r="1337" spans="1:10" s="273" customFormat="1" x14ac:dyDescent="0.25">
      <c r="A1337" s="289" t="s">
        <v>677</v>
      </c>
      <c r="B1337" s="290" t="s">
        <v>619</v>
      </c>
      <c r="C1337" s="291"/>
      <c r="D1337" s="292" t="s">
        <v>41</v>
      </c>
      <c r="E1337" s="288">
        <v>8.9856999999999998E-7</v>
      </c>
      <c r="F1337" s="294" t="s">
        <v>677</v>
      </c>
      <c r="G1337" s="294" t="s">
        <v>620</v>
      </c>
      <c r="H1337" s="294"/>
      <c r="I1337" s="294" t="s">
        <v>41</v>
      </c>
      <c r="J1337" s="253">
        <v>1.0684E-6</v>
      </c>
    </row>
    <row r="1338" spans="1:10" s="273" customFormat="1" x14ac:dyDescent="0.25">
      <c r="A1338" s="296" t="s">
        <v>678</v>
      </c>
      <c r="B1338" s="296" t="s">
        <v>619</v>
      </c>
      <c r="C1338" s="296"/>
      <c r="D1338" s="297" t="s">
        <v>41</v>
      </c>
      <c r="E1338" s="253">
        <v>1.2247000000000001E-7</v>
      </c>
      <c r="F1338" s="294" t="s">
        <v>678</v>
      </c>
      <c r="G1338" s="294" t="s">
        <v>620</v>
      </c>
      <c r="H1338" s="294"/>
      <c r="I1338" s="294" t="s">
        <v>41</v>
      </c>
      <c r="J1338" s="253">
        <v>1.8507E-7</v>
      </c>
    </row>
    <row r="1339" spans="1:10" s="273" customFormat="1" x14ac:dyDescent="0.25">
      <c r="A1339" s="296" t="s">
        <v>679</v>
      </c>
      <c r="B1339" s="296" t="s">
        <v>619</v>
      </c>
      <c r="C1339" s="296"/>
      <c r="D1339" s="297" t="s">
        <v>41</v>
      </c>
      <c r="E1339" s="253">
        <v>9.4429000000000001E-9</v>
      </c>
      <c r="F1339" s="294" t="s">
        <v>679</v>
      </c>
      <c r="G1339" s="294" t="s">
        <v>620</v>
      </c>
      <c r="H1339" s="294"/>
      <c r="I1339" s="294" t="s">
        <v>41</v>
      </c>
      <c r="J1339" s="253">
        <v>1.1956E-8</v>
      </c>
    </row>
    <row r="1340" spans="1:10" s="273" customFormat="1" x14ac:dyDescent="0.25">
      <c r="A1340" s="296" t="s">
        <v>680</v>
      </c>
      <c r="B1340" s="296" t="s">
        <v>619</v>
      </c>
      <c r="C1340" s="296"/>
      <c r="D1340" s="297" t="s">
        <v>41</v>
      </c>
      <c r="E1340" s="253">
        <v>3.7981000000000001E-6</v>
      </c>
      <c r="F1340" s="294" t="s">
        <v>680</v>
      </c>
      <c r="G1340" s="294" t="s">
        <v>620</v>
      </c>
      <c r="H1340" s="294"/>
      <c r="I1340" s="294" t="s">
        <v>41</v>
      </c>
      <c r="J1340" s="253">
        <v>4.5168999999999999E-6</v>
      </c>
    </row>
    <row r="1341" spans="1:10" s="273" customFormat="1" x14ac:dyDescent="0.25">
      <c r="A1341" s="296" t="s">
        <v>681</v>
      </c>
      <c r="B1341" s="296" t="s">
        <v>619</v>
      </c>
      <c r="C1341" s="296"/>
      <c r="D1341" s="297" t="s">
        <v>41</v>
      </c>
      <c r="E1341" s="253">
        <v>3.9635000000000003E-6</v>
      </c>
      <c r="F1341" s="294" t="s">
        <v>681</v>
      </c>
      <c r="G1341" s="294" t="s">
        <v>620</v>
      </c>
      <c r="H1341" s="294"/>
      <c r="I1341" s="294" t="s">
        <v>41</v>
      </c>
      <c r="J1341" s="253">
        <v>5.9893999999999998E-6</v>
      </c>
    </row>
    <row r="1342" spans="1:10" s="273" customFormat="1" x14ac:dyDescent="0.25">
      <c r="A1342" s="296" t="s">
        <v>682</v>
      </c>
      <c r="B1342" s="296" t="s">
        <v>619</v>
      </c>
      <c r="C1342" s="296"/>
      <c r="D1342" s="297" t="s">
        <v>41</v>
      </c>
      <c r="E1342" s="253">
        <v>5.8209000000000002E-8</v>
      </c>
      <c r="F1342" s="294" t="s">
        <v>682</v>
      </c>
      <c r="G1342" s="294" t="s">
        <v>620</v>
      </c>
      <c r="H1342" s="294"/>
      <c r="I1342" s="294" t="s">
        <v>41</v>
      </c>
      <c r="J1342" s="253">
        <v>7.3700000000000005E-8</v>
      </c>
    </row>
    <row r="1343" spans="1:10" s="273" customFormat="1" x14ac:dyDescent="0.25">
      <c r="A1343" s="296" t="s">
        <v>683</v>
      </c>
      <c r="B1343" s="296" t="s">
        <v>619</v>
      </c>
      <c r="C1343" s="296"/>
      <c r="D1343" s="297" t="s">
        <v>41</v>
      </c>
      <c r="E1343" s="253">
        <v>7.8450000000000004E-8</v>
      </c>
      <c r="F1343" s="294" t="s">
        <v>683</v>
      </c>
      <c r="G1343" s="294" t="s">
        <v>620</v>
      </c>
      <c r="H1343" s="294"/>
      <c r="I1343" s="294" t="s">
        <v>41</v>
      </c>
      <c r="J1343" s="253">
        <v>1.1208E-7</v>
      </c>
    </row>
    <row r="1344" spans="1:10" s="273" customFormat="1" x14ac:dyDescent="0.25">
      <c r="A1344" s="296" t="s">
        <v>684</v>
      </c>
      <c r="B1344" s="296" t="s">
        <v>619</v>
      </c>
      <c r="C1344" s="296"/>
      <c r="D1344" s="297" t="s">
        <v>41</v>
      </c>
      <c r="E1344" s="253">
        <v>1.2410999999999999E-8</v>
      </c>
      <c r="F1344" s="294" t="s">
        <v>684</v>
      </c>
      <c r="G1344" s="294" t="s">
        <v>620</v>
      </c>
      <c r="H1344" s="294"/>
      <c r="I1344" s="294" t="s">
        <v>41</v>
      </c>
      <c r="J1344" s="253">
        <v>1.7730999999999998E-8</v>
      </c>
    </row>
    <row r="1345" spans="1:10" s="273" customFormat="1" x14ac:dyDescent="0.25">
      <c r="A1345" s="296" t="s">
        <v>685</v>
      </c>
      <c r="B1345" s="296" t="s">
        <v>619</v>
      </c>
      <c r="C1345" s="296"/>
      <c r="D1345" s="297" t="s">
        <v>41</v>
      </c>
      <c r="E1345" s="253">
        <v>5.1452999999999996E-9</v>
      </c>
      <c r="F1345" s="294" t="s">
        <v>685</v>
      </c>
      <c r="G1345" s="294" t="s">
        <v>620</v>
      </c>
      <c r="H1345" s="294"/>
      <c r="I1345" s="294" t="s">
        <v>41</v>
      </c>
      <c r="J1345" s="253">
        <v>7.8168000000000006E-9</v>
      </c>
    </row>
    <row r="1346" spans="1:10" s="273" customFormat="1" x14ac:dyDescent="0.25">
      <c r="A1346" s="296" t="s">
        <v>686</v>
      </c>
      <c r="B1346" s="296" t="s">
        <v>619</v>
      </c>
      <c r="C1346" s="296"/>
      <c r="D1346" s="297" t="s">
        <v>41</v>
      </c>
      <c r="E1346" s="253">
        <v>2.1447E-8</v>
      </c>
      <c r="F1346" s="294" t="s">
        <v>686</v>
      </c>
      <c r="G1346" s="294" t="s">
        <v>620</v>
      </c>
      <c r="H1346" s="294"/>
      <c r="I1346" s="294" t="s">
        <v>41</v>
      </c>
      <c r="J1346" s="253">
        <v>3.0641000000000003E-8</v>
      </c>
    </row>
    <row r="1347" spans="1:10" s="273" customFormat="1" x14ac:dyDescent="0.25">
      <c r="A1347" s="296" t="s">
        <v>687</v>
      </c>
      <c r="B1347" s="296" t="s">
        <v>619</v>
      </c>
      <c r="C1347" s="296"/>
      <c r="D1347" s="297" t="s">
        <v>41</v>
      </c>
      <c r="E1347" s="253">
        <v>9.4144000000000004E-7</v>
      </c>
      <c r="F1347" s="294" t="s">
        <v>687</v>
      </c>
      <c r="G1347" s="294" t="s">
        <v>620</v>
      </c>
      <c r="H1347" s="294"/>
      <c r="I1347" s="294" t="s">
        <v>41</v>
      </c>
      <c r="J1347" s="253">
        <v>1.192E-6</v>
      </c>
    </row>
    <row r="1348" spans="1:10" s="273" customFormat="1" x14ac:dyDescent="0.25">
      <c r="A1348" s="296" t="s">
        <v>371</v>
      </c>
      <c r="B1348" s="296" t="s">
        <v>619</v>
      </c>
      <c r="C1348" s="296"/>
      <c r="D1348" s="297" t="s">
        <v>41</v>
      </c>
      <c r="E1348" s="253">
        <v>8.9565999999999996E-8</v>
      </c>
      <c r="F1348" s="294" t="s">
        <v>371</v>
      </c>
      <c r="G1348" s="294" t="s">
        <v>620</v>
      </c>
      <c r="H1348" s="294"/>
      <c r="I1348" s="294" t="s">
        <v>41</v>
      </c>
      <c r="J1348" s="253">
        <v>1.2791000000000001E-7</v>
      </c>
    </row>
    <row r="1349" spans="1:10" s="273" customFormat="1" x14ac:dyDescent="0.25">
      <c r="A1349" s="296" t="s">
        <v>688</v>
      </c>
      <c r="B1349" s="296" t="s">
        <v>619</v>
      </c>
      <c r="C1349" s="296"/>
      <c r="D1349" s="297" t="s">
        <v>41</v>
      </c>
      <c r="E1349" s="253">
        <v>8.5652000000000005E-8</v>
      </c>
      <c r="F1349" s="294" t="s">
        <v>688</v>
      </c>
      <c r="G1349" s="294" t="s">
        <v>620</v>
      </c>
      <c r="H1349" s="294"/>
      <c r="I1349" s="294" t="s">
        <v>41</v>
      </c>
      <c r="J1349" s="253">
        <v>1.2230999999999999E-7</v>
      </c>
    </row>
    <row r="1350" spans="1:10" s="273" customFormat="1" x14ac:dyDescent="0.25">
      <c r="A1350" s="296" t="s">
        <v>689</v>
      </c>
      <c r="B1350" s="296" t="s">
        <v>619</v>
      </c>
      <c r="C1350" s="296"/>
      <c r="D1350" s="297" t="s">
        <v>41</v>
      </c>
      <c r="E1350" s="253">
        <v>1.3372E-5</v>
      </c>
      <c r="F1350" s="294" t="s">
        <v>689</v>
      </c>
      <c r="G1350" s="294" t="s">
        <v>620</v>
      </c>
      <c r="H1350" s="294"/>
      <c r="I1350" s="294" t="s">
        <v>41</v>
      </c>
      <c r="J1350" s="253">
        <v>1.9105000000000001E-5</v>
      </c>
    </row>
    <row r="1351" spans="1:10" s="273" customFormat="1" x14ac:dyDescent="0.25">
      <c r="A1351" s="233" t="s">
        <v>844</v>
      </c>
    </row>
    <row r="1352" spans="1:10" s="273" customFormat="1" ht="15.75" thickBot="1" x14ac:dyDescent="0.3">
      <c r="A1352" s="185" t="s">
        <v>690</v>
      </c>
      <c r="F1352" s="185" t="s">
        <v>691</v>
      </c>
    </row>
    <row r="1353" spans="1:10" s="273" customFormat="1" x14ac:dyDescent="0.25">
      <c r="A1353" s="205" t="s">
        <v>692</v>
      </c>
      <c r="B1353" s="274"/>
      <c r="C1353" s="274"/>
      <c r="D1353" s="274"/>
      <c r="E1353" s="275"/>
      <c r="F1353" s="208" t="s">
        <v>692</v>
      </c>
      <c r="G1353" s="276"/>
      <c r="H1353" s="276"/>
      <c r="I1353" s="276"/>
      <c r="J1353" s="277"/>
    </row>
    <row r="1354" spans="1:10" s="273" customFormat="1" x14ac:dyDescent="0.25">
      <c r="A1354" s="209" t="s">
        <v>261</v>
      </c>
      <c r="B1354" s="210" t="s">
        <v>693</v>
      </c>
      <c r="C1354" s="211" t="s">
        <v>694</v>
      </c>
      <c r="D1354" s="212" t="s">
        <v>695</v>
      </c>
      <c r="E1354" s="213" t="s">
        <v>696</v>
      </c>
      <c r="F1354" s="214" t="s">
        <v>261</v>
      </c>
      <c r="G1354" s="215" t="s">
        <v>693</v>
      </c>
      <c r="H1354" s="216" t="s">
        <v>694</v>
      </c>
      <c r="I1354" s="217" t="s">
        <v>695</v>
      </c>
      <c r="J1354" s="218" t="s">
        <v>696</v>
      </c>
    </row>
    <row r="1355" spans="1:10" s="273" customFormat="1" x14ac:dyDescent="0.25">
      <c r="A1355" s="302" t="s">
        <v>617</v>
      </c>
      <c r="B1355" s="303">
        <v>2.3369000000000001E-2</v>
      </c>
      <c r="C1355" s="303">
        <v>2.3369000000000001E-2</v>
      </c>
      <c r="D1355" s="303">
        <v>2.3369000000000001E-2</v>
      </c>
      <c r="E1355" s="304">
        <v>2.3369000000000001E-2</v>
      </c>
      <c r="F1355" s="305" t="s">
        <v>617</v>
      </c>
      <c r="G1355" s="306">
        <f>B1355/$B$1355</f>
        <v>1</v>
      </c>
      <c r="H1355" s="306">
        <f>C1355/$C$1355</f>
        <v>1</v>
      </c>
      <c r="I1355" s="306">
        <f>D1355/$D$1355</f>
        <v>1</v>
      </c>
      <c r="J1355" s="307">
        <f>E1355/$E$1355</f>
        <v>1</v>
      </c>
    </row>
    <row r="1356" spans="1:10" s="273" customFormat="1" x14ac:dyDescent="0.25">
      <c r="A1356" s="308" t="s">
        <v>697</v>
      </c>
      <c r="B1356" s="303"/>
      <c r="C1356" s="278"/>
      <c r="D1356" s="278"/>
      <c r="E1356" s="279"/>
      <c r="F1356" s="309" t="s">
        <v>697</v>
      </c>
      <c r="G1356" s="306"/>
      <c r="H1356" s="306"/>
      <c r="I1356" s="306"/>
      <c r="J1356" s="307"/>
    </row>
    <row r="1357" spans="1:10" s="273" customFormat="1" ht="30" x14ac:dyDescent="0.25">
      <c r="A1357" s="310" t="s">
        <v>618</v>
      </c>
      <c r="B1357" s="280">
        <f>SUM(E1035, J1035)</f>
        <v>9.3923000000000008E-15</v>
      </c>
      <c r="C1357" s="280">
        <f t="shared" ref="C1357:C1420" si="18">SUM(E1115, J1115)</f>
        <v>1.01227E-14</v>
      </c>
      <c r="D1357" s="280">
        <f t="shared" ref="D1357:D1420" si="19">SUM(E1195, J1195)</f>
        <v>1.7097399999999999E-14</v>
      </c>
      <c r="E1357" s="281">
        <f t="shared" ref="E1357:E1420" si="20">SUM(E1275, J1275)</f>
        <v>1.57773E-14</v>
      </c>
      <c r="F1357" s="311" t="s">
        <v>618</v>
      </c>
      <c r="G1357" s="306">
        <f t="shared" ref="G1357:G1420" si="21">B1357/$B$1355</f>
        <v>4.019127904488853E-13</v>
      </c>
      <c r="H1357" s="306">
        <f t="shared" ref="H1357:H1420" si="22">C1357/$C$1355</f>
        <v>4.3316787196713592E-13</v>
      </c>
      <c r="I1357" s="306">
        <f t="shared" ref="I1357:I1420" si="23">D1357/$D$1355</f>
        <v>7.3162736959219475E-13</v>
      </c>
      <c r="J1357" s="307">
        <f t="shared" ref="J1357:J1420" si="24">E1357/$E$1355</f>
        <v>6.751380033377551E-13</v>
      </c>
    </row>
    <row r="1358" spans="1:10" s="273" customFormat="1" ht="30" x14ac:dyDescent="0.25">
      <c r="A1358" s="310" t="s">
        <v>621</v>
      </c>
      <c r="B1358" s="280">
        <f t="shared" ref="B1358:B1420" si="25">SUM(E1036, J1036)</f>
        <v>3.3856000000000001E-14</v>
      </c>
      <c r="C1358" s="280">
        <f t="shared" si="18"/>
        <v>3.6489000000000001E-14</v>
      </c>
      <c r="D1358" s="280">
        <f t="shared" si="19"/>
        <v>6.1629999999999998E-14</v>
      </c>
      <c r="E1358" s="281">
        <f t="shared" si="20"/>
        <v>5.6870999999999998E-14</v>
      </c>
      <c r="F1358" s="311" t="s">
        <v>621</v>
      </c>
      <c r="G1358" s="306">
        <f t="shared" si="21"/>
        <v>1.4487569001668877E-12</v>
      </c>
      <c r="H1358" s="306">
        <f t="shared" si="22"/>
        <v>1.5614275322007788E-12</v>
      </c>
      <c r="I1358" s="306">
        <f t="shared" si="23"/>
        <v>2.6372544824339934E-12</v>
      </c>
      <c r="J1358" s="307">
        <f t="shared" si="24"/>
        <v>2.4336086268132996E-12</v>
      </c>
    </row>
    <row r="1359" spans="1:10" s="273" customFormat="1" ht="30" x14ac:dyDescent="0.25">
      <c r="A1359" s="310" t="s">
        <v>622</v>
      </c>
      <c r="B1359" s="280">
        <f t="shared" si="25"/>
        <v>1.0681099999999999E-15</v>
      </c>
      <c r="C1359" s="280">
        <f t="shared" si="18"/>
        <v>1.1511700000000001E-15</v>
      </c>
      <c r="D1359" s="280">
        <f t="shared" si="19"/>
        <v>1.9443299999999998E-15</v>
      </c>
      <c r="E1359" s="281">
        <f t="shared" si="20"/>
        <v>1.79421E-15</v>
      </c>
      <c r="F1359" s="311" t="s">
        <v>622</v>
      </c>
      <c r="G1359" s="306">
        <f t="shared" si="21"/>
        <v>4.5706277547177883E-14</v>
      </c>
      <c r="H1359" s="306">
        <f t="shared" si="22"/>
        <v>4.9260558860028248E-14</v>
      </c>
      <c r="I1359" s="306">
        <f t="shared" si="23"/>
        <v>8.3201249518592991E-14</v>
      </c>
      <c r="J1359" s="307">
        <f t="shared" si="24"/>
        <v>7.6777354615088364E-14</v>
      </c>
    </row>
    <row r="1360" spans="1:10" s="273" customFormat="1" x14ac:dyDescent="0.25">
      <c r="A1360" s="310" t="s">
        <v>623</v>
      </c>
      <c r="B1360" s="280">
        <f t="shared" si="25"/>
        <v>4.5432999999999995E-15</v>
      </c>
      <c r="C1360" s="280">
        <f t="shared" si="18"/>
        <v>4.8967000000000001E-15</v>
      </c>
      <c r="D1360" s="280">
        <f t="shared" si="19"/>
        <v>8.2703000000000003E-15</v>
      </c>
      <c r="E1360" s="281">
        <f t="shared" si="20"/>
        <v>7.6317999999999991E-15</v>
      </c>
      <c r="F1360" s="311" t="s">
        <v>623</v>
      </c>
      <c r="G1360" s="306">
        <f t="shared" si="21"/>
        <v>1.9441567889083826E-13</v>
      </c>
      <c r="H1360" s="306">
        <f t="shared" si="22"/>
        <v>2.0953827720484401E-13</v>
      </c>
      <c r="I1360" s="306">
        <f t="shared" si="23"/>
        <v>3.5390046642988577E-13</v>
      </c>
      <c r="J1360" s="307">
        <f t="shared" si="24"/>
        <v>3.2657794514099869E-13</v>
      </c>
    </row>
    <row r="1361" spans="1:10" s="273" customFormat="1" ht="30" x14ac:dyDescent="0.25">
      <c r="A1361" s="310" t="s">
        <v>624</v>
      </c>
      <c r="B1361" s="280">
        <f t="shared" si="25"/>
        <v>1.4350699999999999E-15</v>
      </c>
      <c r="C1361" s="280">
        <f t="shared" si="18"/>
        <v>1.5466699999999999E-15</v>
      </c>
      <c r="D1361" s="280">
        <f t="shared" si="19"/>
        <v>2.6122999999999999E-15</v>
      </c>
      <c r="E1361" s="281">
        <f t="shared" si="20"/>
        <v>2.4106000000000002E-15</v>
      </c>
      <c r="F1361" s="311" t="s">
        <v>624</v>
      </c>
      <c r="G1361" s="306">
        <f t="shared" si="21"/>
        <v>6.1409131755744776E-14</v>
      </c>
      <c r="H1361" s="306">
        <f t="shared" si="22"/>
        <v>6.6184689118062384E-14</v>
      </c>
      <c r="I1361" s="306">
        <f t="shared" si="23"/>
        <v>1.1178484316829987E-13</v>
      </c>
      <c r="J1361" s="307">
        <f t="shared" si="24"/>
        <v>1.0315375069536565E-13</v>
      </c>
    </row>
    <row r="1362" spans="1:10" s="273" customFormat="1" x14ac:dyDescent="0.25">
      <c r="A1362" s="310" t="s">
        <v>625</v>
      </c>
      <c r="B1362" s="280">
        <f t="shared" si="25"/>
        <v>2.06848E-15</v>
      </c>
      <c r="C1362" s="280">
        <f t="shared" si="18"/>
        <v>2.22936E-15</v>
      </c>
      <c r="D1362" s="280">
        <f t="shared" si="19"/>
        <v>3.7654E-15</v>
      </c>
      <c r="E1362" s="281">
        <f t="shared" si="20"/>
        <v>3.4747000000000002E-15</v>
      </c>
      <c r="F1362" s="311" t="s">
        <v>625</v>
      </c>
      <c r="G1362" s="306">
        <f t="shared" si="21"/>
        <v>8.8513843125508151E-14</v>
      </c>
      <c r="H1362" s="306">
        <f t="shared" si="22"/>
        <v>9.5398177072189655E-14</v>
      </c>
      <c r="I1362" s="306">
        <f t="shared" si="23"/>
        <v>1.6112799007231803E-13</v>
      </c>
      <c r="J1362" s="307">
        <f t="shared" si="24"/>
        <v>1.4868843339466816E-13</v>
      </c>
    </row>
    <row r="1363" spans="1:10" s="273" customFormat="1" ht="30" x14ac:dyDescent="0.25">
      <c r="A1363" s="310" t="s">
        <v>626</v>
      </c>
      <c r="B1363" s="280">
        <f t="shared" si="25"/>
        <v>2.8177E-15</v>
      </c>
      <c r="C1363" s="280">
        <f t="shared" si="18"/>
        <v>3.0369000000000001E-15</v>
      </c>
      <c r="D1363" s="280">
        <f t="shared" si="19"/>
        <v>5.1291999999999998E-15</v>
      </c>
      <c r="E1363" s="281">
        <f t="shared" si="20"/>
        <v>4.7332000000000005E-15</v>
      </c>
      <c r="F1363" s="311" t="s">
        <v>626</v>
      </c>
      <c r="G1363" s="306">
        <f t="shared" si="21"/>
        <v>1.2057426505199196E-13</v>
      </c>
      <c r="H1363" s="306">
        <f t="shared" si="22"/>
        <v>1.2995421284607813E-13</v>
      </c>
      <c r="I1363" s="306">
        <f t="shared" si="23"/>
        <v>2.1948735504300568E-13</v>
      </c>
      <c r="J1363" s="307">
        <f t="shared" si="24"/>
        <v>2.0254182891865292E-13</v>
      </c>
    </row>
    <row r="1364" spans="1:10" s="273" customFormat="1" x14ac:dyDescent="0.25">
      <c r="A1364" s="310" t="s">
        <v>627</v>
      </c>
      <c r="B1364" s="280">
        <f t="shared" si="25"/>
        <v>1.2035300000000001E-15</v>
      </c>
      <c r="C1364" s="280">
        <f t="shared" si="18"/>
        <v>1.29713E-15</v>
      </c>
      <c r="D1364" s="280">
        <f t="shared" si="19"/>
        <v>2.1909000000000002E-15</v>
      </c>
      <c r="E1364" s="281">
        <f t="shared" si="20"/>
        <v>2.0217000000000001E-15</v>
      </c>
      <c r="F1364" s="311" t="s">
        <v>627</v>
      </c>
      <c r="G1364" s="306">
        <f t="shared" si="21"/>
        <v>5.1501133980914885E-14</v>
      </c>
      <c r="H1364" s="306">
        <f t="shared" si="22"/>
        <v>5.5506440155761903E-14</v>
      </c>
      <c r="I1364" s="306">
        <f t="shared" si="23"/>
        <v>9.3752407034960845E-14</v>
      </c>
      <c r="J1364" s="307">
        <f t="shared" si="24"/>
        <v>8.6512045872737386E-14</v>
      </c>
    </row>
    <row r="1365" spans="1:10" s="273" customFormat="1" ht="30" x14ac:dyDescent="0.25">
      <c r="A1365" s="310" t="s">
        <v>628</v>
      </c>
      <c r="B1365" s="280">
        <f t="shared" si="25"/>
        <v>5.1766999999999999E-15</v>
      </c>
      <c r="C1365" s="280">
        <f t="shared" si="18"/>
        <v>5.5792999999999998E-15</v>
      </c>
      <c r="D1365" s="280">
        <f t="shared" si="19"/>
        <v>9.4233999999999993E-15</v>
      </c>
      <c r="E1365" s="281">
        <f t="shared" si="20"/>
        <v>8.695799999999999E-15</v>
      </c>
      <c r="F1365" s="311" t="s">
        <v>628</v>
      </c>
      <c r="G1365" s="306">
        <f t="shared" si="21"/>
        <v>2.2151996234327528E-13</v>
      </c>
      <c r="H1365" s="306">
        <f t="shared" si="22"/>
        <v>2.387479139030339E-13</v>
      </c>
      <c r="I1365" s="306">
        <f t="shared" si="23"/>
        <v>4.0324361333390385E-13</v>
      </c>
      <c r="J1365" s="307">
        <f t="shared" si="24"/>
        <v>3.7210834866703749E-13</v>
      </c>
    </row>
    <row r="1366" spans="1:10" s="273" customFormat="1" x14ac:dyDescent="0.25">
      <c r="A1366" s="310" t="s">
        <v>629</v>
      </c>
      <c r="B1366" s="280">
        <f t="shared" si="25"/>
        <v>1.21445E-15</v>
      </c>
      <c r="C1366" s="280">
        <f t="shared" si="18"/>
        <v>1.3089E-15</v>
      </c>
      <c r="D1366" s="280">
        <f t="shared" si="19"/>
        <v>2.2108000000000003E-15</v>
      </c>
      <c r="E1366" s="281">
        <f t="shared" si="20"/>
        <v>2.0400300000000001E-15</v>
      </c>
      <c r="F1366" s="311" t="s">
        <v>629</v>
      </c>
      <c r="G1366" s="306">
        <f t="shared" si="21"/>
        <v>5.1968419701313708E-14</v>
      </c>
      <c r="H1366" s="306">
        <f t="shared" si="22"/>
        <v>5.6010098848902391E-14</v>
      </c>
      <c r="I1366" s="306">
        <f t="shared" si="23"/>
        <v>9.4603962514442224E-14</v>
      </c>
      <c r="J1366" s="307">
        <f t="shared" si="24"/>
        <v>8.7296418331978259E-14</v>
      </c>
    </row>
    <row r="1367" spans="1:10" s="273" customFormat="1" ht="30" x14ac:dyDescent="0.25">
      <c r="A1367" s="310" t="s">
        <v>630</v>
      </c>
      <c r="B1367" s="280">
        <f t="shared" si="25"/>
        <v>1.0200500000000001E-15</v>
      </c>
      <c r="C1367" s="280">
        <f t="shared" si="18"/>
        <v>1.0993800000000001E-15</v>
      </c>
      <c r="D1367" s="280">
        <f t="shared" si="19"/>
        <v>1.8568500000000002E-15</v>
      </c>
      <c r="E1367" s="281">
        <f t="shared" si="20"/>
        <v>1.71348E-15</v>
      </c>
      <c r="F1367" s="311" t="s">
        <v>630</v>
      </c>
      <c r="G1367" s="306">
        <f t="shared" si="21"/>
        <v>4.3649706876631436E-14</v>
      </c>
      <c r="H1367" s="306">
        <f t="shared" si="22"/>
        <v>4.7044375026744835E-14</v>
      </c>
      <c r="I1367" s="306">
        <f t="shared" si="23"/>
        <v>7.9457828747485993E-14</v>
      </c>
      <c r="J1367" s="307">
        <f t="shared" si="24"/>
        <v>7.3322778039282801E-14</v>
      </c>
    </row>
    <row r="1368" spans="1:10" s="273" customFormat="1" x14ac:dyDescent="0.25">
      <c r="A1368" s="310" t="s">
        <v>316</v>
      </c>
      <c r="B1368" s="280">
        <f t="shared" si="25"/>
        <v>1.06404E-7</v>
      </c>
      <c r="C1368" s="280">
        <f t="shared" si="18"/>
        <v>5.8084999999999994E-8</v>
      </c>
      <c r="D1368" s="280">
        <f t="shared" si="19"/>
        <v>1.2441599999999999E-7</v>
      </c>
      <c r="E1368" s="281">
        <f t="shared" si="20"/>
        <v>1.1938800000000001E-7</v>
      </c>
      <c r="F1368" s="311" t="s">
        <v>316</v>
      </c>
      <c r="G1368" s="306">
        <f t="shared" si="21"/>
        <v>4.553211519534426E-6</v>
      </c>
      <c r="H1368" s="306">
        <f t="shared" si="22"/>
        <v>2.4855577902349262E-6</v>
      </c>
      <c r="I1368" s="306">
        <f t="shared" si="23"/>
        <v>5.3239762077966531E-6</v>
      </c>
      <c r="J1368" s="307">
        <f t="shared" si="24"/>
        <v>5.1088193760965381E-6</v>
      </c>
    </row>
    <row r="1369" spans="1:10" s="273" customFormat="1" x14ac:dyDescent="0.25">
      <c r="A1369" s="310" t="s">
        <v>631</v>
      </c>
      <c r="B1369" s="280">
        <f t="shared" si="25"/>
        <v>9.1374000000000008E-8</v>
      </c>
      <c r="C1369" s="280">
        <f t="shared" si="18"/>
        <v>3.8199999999999998E-8</v>
      </c>
      <c r="D1369" s="280">
        <f t="shared" si="19"/>
        <v>8.664E-8</v>
      </c>
      <c r="E1369" s="281">
        <f t="shared" si="20"/>
        <v>8.3631000000000003E-8</v>
      </c>
      <c r="F1369" s="311" t="s">
        <v>631</v>
      </c>
      <c r="G1369" s="306">
        <f t="shared" si="21"/>
        <v>3.910051777996491E-6</v>
      </c>
      <c r="H1369" s="306">
        <f t="shared" si="22"/>
        <v>1.634644186743121E-6</v>
      </c>
      <c r="I1369" s="306">
        <f t="shared" si="23"/>
        <v>3.7074757156917284E-6</v>
      </c>
      <c r="J1369" s="307">
        <f t="shared" si="24"/>
        <v>3.5787153921862296E-6</v>
      </c>
    </row>
    <row r="1370" spans="1:10" s="273" customFormat="1" x14ac:dyDescent="0.25">
      <c r="A1370" s="310" t="s">
        <v>632</v>
      </c>
      <c r="B1370" s="280">
        <f t="shared" si="25"/>
        <v>2.9925E-15</v>
      </c>
      <c r="C1370" s="280">
        <f t="shared" si="18"/>
        <v>3.2252000000000004E-15</v>
      </c>
      <c r="D1370" s="280">
        <f t="shared" si="19"/>
        <v>5.4473E-15</v>
      </c>
      <c r="E1370" s="281">
        <f t="shared" si="20"/>
        <v>5.0266999999999994E-15</v>
      </c>
      <c r="F1370" s="311" t="s">
        <v>632</v>
      </c>
      <c r="G1370" s="306">
        <f t="shared" si="21"/>
        <v>1.2805425991698402E-13</v>
      </c>
      <c r="H1370" s="306">
        <f t="shared" si="22"/>
        <v>1.3801189610167316E-13</v>
      </c>
      <c r="I1370" s="306">
        <f t="shared" si="23"/>
        <v>2.3309940519491633E-13</v>
      </c>
      <c r="J1370" s="307">
        <f t="shared" si="24"/>
        <v>2.1510120244768708E-13</v>
      </c>
    </row>
    <row r="1371" spans="1:10" s="273" customFormat="1" x14ac:dyDescent="0.25">
      <c r="A1371" s="310" t="s">
        <v>633</v>
      </c>
      <c r="B1371" s="280">
        <f t="shared" si="25"/>
        <v>2.6867000000000001E-15</v>
      </c>
      <c r="C1371" s="280">
        <f t="shared" si="18"/>
        <v>2.8956E-15</v>
      </c>
      <c r="D1371" s="280">
        <f t="shared" si="19"/>
        <v>4.8907000000000004E-15</v>
      </c>
      <c r="E1371" s="281">
        <f t="shared" si="20"/>
        <v>4.5129999999999998E-15</v>
      </c>
      <c r="F1371" s="311" t="s">
        <v>633</v>
      </c>
      <c r="G1371" s="306">
        <f t="shared" si="21"/>
        <v>1.149685480765116E-13</v>
      </c>
      <c r="H1371" s="306">
        <f t="shared" si="22"/>
        <v>1.2390774102443408E-13</v>
      </c>
      <c r="I1371" s="306">
        <f t="shared" si="23"/>
        <v>2.0928152680902051E-13</v>
      </c>
      <c r="J1371" s="307">
        <f t="shared" si="24"/>
        <v>1.9311908939192947E-13</v>
      </c>
    </row>
    <row r="1372" spans="1:10" s="273" customFormat="1" x14ac:dyDescent="0.25">
      <c r="A1372" s="310" t="s">
        <v>634</v>
      </c>
      <c r="B1372" s="280">
        <f t="shared" si="25"/>
        <v>3.0361000000000002E-15</v>
      </c>
      <c r="C1372" s="280">
        <f t="shared" si="18"/>
        <v>3.2722999999999999E-15</v>
      </c>
      <c r="D1372" s="280">
        <f t="shared" si="19"/>
        <v>5.5267999999999998E-15</v>
      </c>
      <c r="E1372" s="281">
        <f t="shared" si="20"/>
        <v>5.1000999999999994E-15</v>
      </c>
      <c r="F1372" s="311" t="s">
        <v>634</v>
      </c>
      <c r="G1372" s="306">
        <f t="shared" si="21"/>
        <v>1.2991997945996834E-13</v>
      </c>
      <c r="H1372" s="306">
        <f t="shared" si="22"/>
        <v>1.4002738670888784E-13</v>
      </c>
      <c r="I1372" s="306">
        <f t="shared" si="23"/>
        <v>2.3650134793957804E-13</v>
      </c>
      <c r="J1372" s="307">
        <f t="shared" si="24"/>
        <v>2.1824211562326155E-13</v>
      </c>
    </row>
    <row r="1373" spans="1:10" s="273" customFormat="1" x14ac:dyDescent="0.25">
      <c r="A1373" s="310" t="s">
        <v>635</v>
      </c>
      <c r="B1373" s="280">
        <f t="shared" si="25"/>
        <v>1.20571E-15</v>
      </c>
      <c r="C1373" s="280">
        <f t="shared" si="18"/>
        <v>1.29948E-15</v>
      </c>
      <c r="D1373" s="280">
        <f t="shared" si="19"/>
        <v>2.1948000000000001E-15</v>
      </c>
      <c r="E1373" s="281">
        <f t="shared" si="20"/>
        <v>2.0253799999999998E-15</v>
      </c>
      <c r="F1373" s="311" t="s">
        <v>635</v>
      </c>
      <c r="G1373" s="306">
        <f t="shared" si="21"/>
        <v>5.1594419958064101E-14</v>
      </c>
      <c r="H1373" s="306">
        <f t="shared" si="22"/>
        <v>5.5607000727459449E-14</v>
      </c>
      <c r="I1373" s="306">
        <f t="shared" si="23"/>
        <v>9.3919294792246134E-14</v>
      </c>
      <c r="J1373" s="307">
        <f t="shared" si="24"/>
        <v>8.6669519448842471E-14</v>
      </c>
    </row>
    <row r="1374" spans="1:10" s="273" customFormat="1" x14ac:dyDescent="0.25">
      <c r="A1374" s="310" t="s">
        <v>636</v>
      </c>
      <c r="B1374" s="280">
        <f t="shared" si="25"/>
        <v>1.1351099999999999E-8</v>
      </c>
      <c r="C1374" s="280">
        <f t="shared" si="18"/>
        <v>6.2510999999999996E-9</v>
      </c>
      <c r="D1374" s="280">
        <f t="shared" si="19"/>
        <v>1.3367200000000001E-8</v>
      </c>
      <c r="E1374" s="281">
        <f t="shared" si="20"/>
        <v>1.2824600000000001E-8</v>
      </c>
      <c r="F1374" s="311" t="s">
        <v>636</v>
      </c>
      <c r="G1374" s="306">
        <f t="shared" si="21"/>
        <v>4.8573323633873931E-7</v>
      </c>
      <c r="H1374" s="306">
        <f t="shared" si="22"/>
        <v>2.6749539988874145E-7</v>
      </c>
      <c r="I1374" s="306">
        <f t="shared" si="23"/>
        <v>5.7200564850870812E-7</v>
      </c>
      <c r="J1374" s="307">
        <f t="shared" si="24"/>
        <v>5.4878685437973387E-7</v>
      </c>
    </row>
    <row r="1375" spans="1:10" s="273" customFormat="1" x14ac:dyDescent="0.25">
      <c r="A1375" s="310" t="s">
        <v>637</v>
      </c>
      <c r="B1375" s="280">
        <f t="shared" si="25"/>
        <v>1.7723400000000001E-8</v>
      </c>
      <c r="C1375" s="280">
        <f t="shared" si="18"/>
        <v>9.7550999999999991E-9</v>
      </c>
      <c r="D1375" s="280">
        <f t="shared" si="19"/>
        <v>2.0862700000000003E-8</v>
      </c>
      <c r="E1375" s="281">
        <f t="shared" si="20"/>
        <v>2.0015200000000002E-8</v>
      </c>
      <c r="F1375" s="311" t="s">
        <v>637</v>
      </c>
      <c r="G1375" s="306">
        <f t="shared" si="21"/>
        <v>7.5841499422311609E-7</v>
      </c>
      <c r="H1375" s="306">
        <f t="shared" si="22"/>
        <v>4.1743763104968112E-7</v>
      </c>
      <c r="I1375" s="306">
        <f t="shared" si="23"/>
        <v>8.927510804912492E-7</v>
      </c>
      <c r="J1375" s="307">
        <f t="shared" si="24"/>
        <v>8.5648508708117591E-7</v>
      </c>
    </row>
    <row r="1376" spans="1:10" s="273" customFormat="1" x14ac:dyDescent="0.25">
      <c r="A1376" s="310" t="s">
        <v>392</v>
      </c>
      <c r="B1376" s="280">
        <f t="shared" si="25"/>
        <v>1.5156599999999999E-6</v>
      </c>
      <c r="C1376" s="280">
        <f t="shared" si="18"/>
        <v>7.3173E-7</v>
      </c>
      <c r="D1376" s="280">
        <f t="shared" si="19"/>
        <v>1.6068099999999999E-6</v>
      </c>
      <c r="E1376" s="281">
        <f t="shared" si="20"/>
        <v>1.54589E-6</v>
      </c>
      <c r="F1376" s="311" t="s">
        <v>392</v>
      </c>
      <c r="G1376" s="306">
        <f t="shared" si="21"/>
        <v>6.4857717488981116E-5</v>
      </c>
      <c r="H1376" s="306">
        <f t="shared" si="22"/>
        <v>3.1311994522658222E-5</v>
      </c>
      <c r="I1376" s="306">
        <f t="shared" si="23"/>
        <v>6.8758183918866866E-5</v>
      </c>
      <c r="J1376" s="307">
        <f t="shared" si="24"/>
        <v>6.6151311566605331E-5</v>
      </c>
    </row>
    <row r="1377" spans="1:10" s="273" customFormat="1" x14ac:dyDescent="0.25">
      <c r="A1377" s="310" t="s">
        <v>394</v>
      </c>
      <c r="B1377" s="280">
        <f t="shared" si="25"/>
        <v>2.7156999999999999E-7</v>
      </c>
      <c r="C1377" s="280">
        <f t="shared" si="18"/>
        <v>1.3509900000000001E-7</v>
      </c>
      <c r="D1377" s="280">
        <f t="shared" si="19"/>
        <v>2.9480000000000002E-7</v>
      </c>
      <c r="E1377" s="281">
        <f t="shared" si="20"/>
        <v>2.8344E-7</v>
      </c>
      <c r="F1377" s="311" t="s">
        <v>394</v>
      </c>
      <c r="G1377" s="306">
        <f t="shared" si="21"/>
        <v>1.16209508322992E-5</v>
      </c>
      <c r="H1377" s="306">
        <f t="shared" si="22"/>
        <v>5.7811202875604436E-6</v>
      </c>
      <c r="I1377" s="306">
        <f t="shared" si="23"/>
        <v>1.2615002781462622E-5</v>
      </c>
      <c r="J1377" s="307">
        <f t="shared" si="24"/>
        <v>1.212888869870341E-5</v>
      </c>
    </row>
    <row r="1378" spans="1:10" s="273" customFormat="1" x14ac:dyDescent="0.25">
      <c r="A1378" s="310" t="s">
        <v>638</v>
      </c>
      <c r="B1378" s="280">
        <f t="shared" si="25"/>
        <v>8.6168999999999998E-7</v>
      </c>
      <c r="C1378" s="280">
        <f t="shared" si="18"/>
        <v>9.3162000000000003E-7</v>
      </c>
      <c r="D1378" s="280">
        <f t="shared" si="19"/>
        <v>1.7157299999999999E-6</v>
      </c>
      <c r="E1378" s="281">
        <f t="shared" si="20"/>
        <v>1.6221999999999999E-6</v>
      </c>
      <c r="F1378" s="311" t="s">
        <v>638</v>
      </c>
      <c r="G1378" s="306">
        <f t="shared" si="21"/>
        <v>3.687320809619581E-5</v>
      </c>
      <c r="H1378" s="306">
        <f t="shared" si="22"/>
        <v>3.9865633959519021E-5</v>
      </c>
      <c r="I1378" s="306">
        <f t="shared" si="23"/>
        <v>7.3419059437716626E-5</v>
      </c>
      <c r="J1378" s="307">
        <f t="shared" si="24"/>
        <v>6.9416748684154211E-5</v>
      </c>
    </row>
    <row r="1379" spans="1:10" s="273" customFormat="1" x14ac:dyDescent="0.25">
      <c r="A1379" s="310" t="s">
        <v>639</v>
      </c>
      <c r="B1379" s="280">
        <f t="shared" si="25"/>
        <v>8.2911E-9</v>
      </c>
      <c r="C1379" s="280">
        <f t="shared" si="18"/>
        <v>4.5790999999999996E-9</v>
      </c>
      <c r="D1379" s="280">
        <f t="shared" si="19"/>
        <v>9.7864999999999997E-9</v>
      </c>
      <c r="E1379" s="281">
        <f t="shared" si="20"/>
        <v>9.3886999999999992E-9</v>
      </c>
      <c r="F1379" s="311" t="s">
        <v>639</v>
      </c>
      <c r="G1379" s="306">
        <f t="shared" si="21"/>
        <v>3.5479053446874062E-7</v>
      </c>
      <c r="H1379" s="306">
        <f t="shared" si="22"/>
        <v>1.9594762291925199E-7</v>
      </c>
      <c r="I1379" s="306">
        <f t="shared" si="23"/>
        <v>4.1878129145449095E-7</v>
      </c>
      <c r="J1379" s="307">
        <f t="shared" si="24"/>
        <v>4.017587402113911E-7</v>
      </c>
    </row>
    <row r="1380" spans="1:10" s="273" customFormat="1" x14ac:dyDescent="0.25">
      <c r="A1380" s="310" t="s">
        <v>640</v>
      </c>
      <c r="B1380" s="280">
        <f t="shared" si="25"/>
        <v>7.6138000000000001E-10</v>
      </c>
      <c r="C1380" s="280">
        <f t="shared" si="18"/>
        <v>8.8162E-10</v>
      </c>
      <c r="D1380" s="280">
        <f t="shared" si="19"/>
        <v>2.4029900000000002E-9</v>
      </c>
      <c r="E1380" s="281">
        <f t="shared" si="20"/>
        <v>2.34432E-9</v>
      </c>
      <c r="F1380" s="311" t="s">
        <v>640</v>
      </c>
      <c r="G1380" s="306">
        <f t="shared" si="21"/>
        <v>3.2580769395352815E-8</v>
      </c>
      <c r="H1380" s="306">
        <f t="shared" si="22"/>
        <v>3.7726047327656294E-8</v>
      </c>
      <c r="I1380" s="306">
        <f t="shared" si="23"/>
        <v>1.0282810560999615E-7</v>
      </c>
      <c r="J1380" s="307">
        <f t="shared" si="24"/>
        <v>1.0031751465616843E-7</v>
      </c>
    </row>
    <row r="1381" spans="1:10" s="273" customFormat="1" x14ac:dyDescent="0.25">
      <c r="A1381" s="310" t="s">
        <v>641</v>
      </c>
      <c r="B1381" s="280">
        <f t="shared" si="25"/>
        <v>7.4259999999999997E-11</v>
      </c>
      <c r="C1381" s="280">
        <f t="shared" si="18"/>
        <v>8.1949999999999999E-11</v>
      </c>
      <c r="D1381" s="280">
        <f t="shared" si="19"/>
        <v>1.65509E-10</v>
      </c>
      <c r="E1381" s="281">
        <f t="shared" si="20"/>
        <v>1.5639899999999999E-10</v>
      </c>
      <c r="F1381" s="311" t="s">
        <v>641</v>
      </c>
      <c r="G1381" s="306">
        <f t="shared" si="21"/>
        <v>3.1777140656425175E-9</v>
      </c>
      <c r="H1381" s="306">
        <f t="shared" si="22"/>
        <v>3.5067824896230045E-9</v>
      </c>
      <c r="I1381" s="306">
        <f t="shared" si="23"/>
        <v>7.0824168770593516E-9</v>
      </c>
      <c r="J1381" s="307">
        <f t="shared" si="24"/>
        <v>6.6925841927339634E-9</v>
      </c>
    </row>
    <row r="1382" spans="1:10" s="273" customFormat="1" x14ac:dyDescent="0.25">
      <c r="A1382" s="310" t="s">
        <v>642</v>
      </c>
      <c r="B1382" s="280">
        <f t="shared" si="25"/>
        <v>7.3336999999999999E-2</v>
      </c>
      <c r="C1382" s="280">
        <f t="shared" si="18"/>
        <v>7.3335999999999998E-2</v>
      </c>
      <c r="D1382" s="280">
        <f t="shared" si="19"/>
        <v>7.3336999999999999E-2</v>
      </c>
      <c r="E1382" s="281">
        <f t="shared" si="20"/>
        <v>7.3335999999999998E-2</v>
      </c>
      <c r="F1382" s="311" t="s">
        <v>642</v>
      </c>
      <c r="G1382" s="306">
        <f t="shared" si="21"/>
        <v>3.1382172964183317</v>
      </c>
      <c r="H1382" s="306">
        <f t="shared" si="22"/>
        <v>3.1381745046856944</v>
      </c>
      <c r="I1382" s="306">
        <f t="shared" si="23"/>
        <v>3.1382172964183317</v>
      </c>
      <c r="J1382" s="307">
        <f t="shared" si="24"/>
        <v>3.1381745046856944</v>
      </c>
    </row>
    <row r="1383" spans="1:10" s="273" customFormat="1" x14ac:dyDescent="0.25">
      <c r="A1383" s="310" t="s">
        <v>643</v>
      </c>
      <c r="B1383" s="280">
        <f t="shared" si="25"/>
        <v>1.54723E-9</v>
      </c>
      <c r="C1383" s="280">
        <f t="shared" si="18"/>
        <v>8.6332999999999995E-10</v>
      </c>
      <c r="D1383" s="280">
        <f t="shared" si="19"/>
        <v>1.8414800000000001E-9</v>
      </c>
      <c r="E1383" s="281">
        <f t="shared" si="20"/>
        <v>1.7662500000000002E-9</v>
      </c>
      <c r="F1383" s="311" t="s">
        <v>643</v>
      </c>
      <c r="G1383" s="306">
        <f t="shared" si="21"/>
        <v>6.6208652488339246E-8</v>
      </c>
      <c r="H1383" s="306">
        <f t="shared" si="22"/>
        <v>3.6943386537720906E-8</v>
      </c>
      <c r="I1383" s="306">
        <f t="shared" si="23"/>
        <v>7.8800119816851389E-8</v>
      </c>
      <c r="J1383" s="307">
        <f t="shared" si="24"/>
        <v>7.5580897770550733E-8</v>
      </c>
    </row>
    <row r="1384" spans="1:10" s="273" customFormat="1" x14ac:dyDescent="0.25">
      <c r="A1384" s="310" t="s">
        <v>644</v>
      </c>
      <c r="B1384" s="280">
        <f t="shared" si="25"/>
        <v>1.4972E-9</v>
      </c>
      <c r="C1384" s="280">
        <f t="shared" si="18"/>
        <v>1.7358000000000001E-9</v>
      </c>
      <c r="D1384" s="280">
        <f t="shared" si="19"/>
        <v>4.7521999999999994E-9</v>
      </c>
      <c r="E1384" s="281">
        <f t="shared" si="20"/>
        <v>4.6356E-9</v>
      </c>
      <c r="F1384" s="311" t="s">
        <v>644</v>
      </c>
      <c r="G1384" s="306">
        <f t="shared" si="21"/>
        <v>6.4067782104497401E-8</v>
      </c>
      <c r="H1384" s="306">
        <f t="shared" si="22"/>
        <v>7.427788951174633E-8</v>
      </c>
      <c r="I1384" s="306">
        <f t="shared" si="23"/>
        <v>2.0335487183876071E-7</v>
      </c>
      <c r="J1384" s="307">
        <f t="shared" si="24"/>
        <v>1.9836535581325688E-7</v>
      </c>
    </row>
    <row r="1385" spans="1:10" s="273" customFormat="1" x14ac:dyDescent="0.25">
      <c r="A1385" s="310" t="s">
        <v>308</v>
      </c>
      <c r="B1385" s="280">
        <f t="shared" si="25"/>
        <v>3.2526000000000004E-7</v>
      </c>
      <c r="C1385" s="280">
        <f t="shared" si="18"/>
        <v>1.6029000000000001E-7</v>
      </c>
      <c r="D1385" s="280">
        <f t="shared" si="19"/>
        <v>3.5046000000000003E-7</v>
      </c>
      <c r="E1385" s="281">
        <f t="shared" si="20"/>
        <v>3.3702999999999999E-7</v>
      </c>
      <c r="F1385" s="311" t="s">
        <v>308</v>
      </c>
      <c r="G1385" s="306">
        <f t="shared" si="21"/>
        <v>1.3918438957593394E-5</v>
      </c>
      <c r="H1385" s="306">
        <f t="shared" si="22"/>
        <v>6.8590868244255211E-6</v>
      </c>
      <c r="I1385" s="306">
        <f t="shared" si="23"/>
        <v>1.4996790620052206E-5</v>
      </c>
      <c r="J1385" s="307">
        <f t="shared" si="24"/>
        <v>1.4422097650733877E-5</v>
      </c>
    </row>
    <row r="1386" spans="1:10" s="273" customFormat="1" x14ac:dyDescent="0.25">
      <c r="A1386" s="310" t="s">
        <v>645</v>
      </c>
      <c r="B1386" s="280">
        <f t="shared" si="25"/>
        <v>5.6310000000000005E-10</v>
      </c>
      <c r="C1386" s="280">
        <f t="shared" si="18"/>
        <v>6.5273999999999996E-10</v>
      </c>
      <c r="D1386" s="280">
        <f t="shared" si="19"/>
        <v>1.7858199999999999E-9</v>
      </c>
      <c r="E1386" s="281">
        <f t="shared" si="20"/>
        <v>1.7419400000000001E-9</v>
      </c>
      <c r="F1386" s="311" t="s">
        <v>645</v>
      </c>
      <c r="G1386" s="306">
        <f t="shared" si="21"/>
        <v>2.4096024648038002E-8</v>
      </c>
      <c r="H1386" s="306">
        <f t="shared" si="22"/>
        <v>2.7931875561641489E-8</v>
      </c>
      <c r="I1386" s="306">
        <f t="shared" si="23"/>
        <v>7.6418331978261789E-8</v>
      </c>
      <c r="J1386" s="307">
        <f t="shared" si="24"/>
        <v>7.4540630750139075E-8</v>
      </c>
    </row>
    <row r="1387" spans="1:10" s="273" customFormat="1" x14ac:dyDescent="0.25">
      <c r="A1387" s="310" t="s">
        <v>646</v>
      </c>
      <c r="B1387" s="280">
        <f t="shared" si="25"/>
        <v>1.6744300000000002E-10</v>
      </c>
      <c r="C1387" s="280">
        <f t="shared" si="18"/>
        <v>1.94075E-10</v>
      </c>
      <c r="D1387" s="280">
        <f t="shared" si="19"/>
        <v>5.3078999999999998E-10</v>
      </c>
      <c r="E1387" s="281">
        <f t="shared" si="20"/>
        <v>5.1777999999999994E-10</v>
      </c>
      <c r="F1387" s="311" t="s">
        <v>646</v>
      </c>
      <c r="G1387" s="306">
        <f t="shared" si="21"/>
        <v>7.1651760879798025E-9</v>
      </c>
      <c r="H1387" s="306">
        <f t="shared" si="22"/>
        <v>8.3048055115751633E-9</v>
      </c>
      <c r="I1387" s="306">
        <f t="shared" si="23"/>
        <v>2.2713423766528304E-8</v>
      </c>
      <c r="J1387" s="307">
        <f t="shared" si="24"/>
        <v>2.2156703324917622E-8</v>
      </c>
    </row>
    <row r="1388" spans="1:10" s="273" customFormat="1" x14ac:dyDescent="0.25">
      <c r="A1388" s="310" t="s">
        <v>647</v>
      </c>
      <c r="B1388" s="280">
        <f t="shared" si="25"/>
        <v>9.6010000000000002E-10</v>
      </c>
      <c r="C1388" s="280">
        <f t="shared" si="18"/>
        <v>5.3574000000000005E-10</v>
      </c>
      <c r="D1388" s="280">
        <f t="shared" si="19"/>
        <v>1.14275E-9</v>
      </c>
      <c r="E1388" s="281">
        <f t="shared" si="20"/>
        <v>1.09606E-9</v>
      </c>
      <c r="F1388" s="311" t="s">
        <v>647</v>
      </c>
      <c r="G1388" s="306">
        <f t="shared" si="21"/>
        <v>4.1084342505028025E-8</v>
      </c>
      <c r="H1388" s="306">
        <f t="shared" si="22"/>
        <v>2.2925242843082719E-8</v>
      </c>
      <c r="I1388" s="306">
        <f t="shared" si="23"/>
        <v>4.8900252471222556E-8</v>
      </c>
      <c r="J1388" s="307">
        <f t="shared" si="24"/>
        <v>4.690230647438915E-8</v>
      </c>
    </row>
    <row r="1389" spans="1:10" s="273" customFormat="1" x14ac:dyDescent="0.25">
      <c r="A1389" s="310" t="s">
        <v>648</v>
      </c>
      <c r="B1389" s="280">
        <f t="shared" si="25"/>
        <v>2.6826999999999999E-11</v>
      </c>
      <c r="C1389" s="280">
        <f t="shared" si="18"/>
        <v>3.1094999999999997E-11</v>
      </c>
      <c r="D1389" s="280">
        <f t="shared" si="19"/>
        <v>8.5053000000000006E-11</v>
      </c>
      <c r="E1389" s="281">
        <f t="shared" si="20"/>
        <v>8.2968000000000008E-11</v>
      </c>
      <c r="F1389" s="311" t="s">
        <v>648</v>
      </c>
      <c r="G1389" s="306">
        <f t="shared" si="21"/>
        <v>1.1479738114596259E-9</v>
      </c>
      <c r="H1389" s="306">
        <f t="shared" si="22"/>
        <v>1.330608926355428E-9</v>
      </c>
      <c r="I1389" s="306">
        <f t="shared" si="23"/>
        <v>3.6395652359964057E-9</v>
      </c>
      <c r="J1389" s="307">
        <f t="shared" si="24"/>
        <v>3.55034447344773E-9</v>
      </c>
    </row>
    <row r="1390" spans="1:10" s="273" customFormat="1" x14ac:dyDescent="0.25">
      <c r="A1390" s="310" t="s">
        <v>649</v>
      </c>
      <c r="B1390" s="280">
        <f t="shared" si="25"/>
        <v>2.3955999999999998E-11</v>
      </c>
      <c r="C1390" s="280">
        <f t="shared" si="18"/>
        <v>2.7714999999999998E-11</v>
      </c>
      <c r="D1390" s="280">
        <f t="shared" si="19"/>
        <v>7.5309000000000001E-11</v>
      </c>
      <c r="E1390" s="281">
        <f t="shared" si="20"/>
        <v>7.3477999999999997E-11</v>
      </c>
      <c r="F1390" s="311" t="s">
        <v>649</v>
      </c>
      <c r="G1390" s="306">
        <f t="shared" si="21"/>
        <v>1.0251187470580683E-9</v>
      </c>
      <c r="H1390" s="306">
        <f t="shared" si="22"/>
        <v>1.1859728700415079E-9</v>
      </c>
      <c r="I1390" s="306">
        <f t="shared" si="23"/>
        <v>3.2226025931789976E-9</v>
      </c>
      <c r="J1390" s="307">
        <f t="shared" si="24"/>
        <v>3.1442509307201848E-9</v>
      </c>
    </row>
    <row r="1391" spans="1:10" s="273" customFormat="1" x14ac:dyDescent="0.25">
      <c r="A1391" s="310" t="s">
        <v>650</v>
      </c>
      <c r="B1391" s="280">
        <f t="shared" si="25"/>
        <v>1.48784E-4</v>
      </c>
      <c r="C1391" s="280">
        <f t="shared" si="18"/>
        <v>1.1328E-4</v>
      </c>
      <c r="D1391" s="280">
        <f t="shared" si="19"/>
        <v>1.8255799999999998E-4</v>
      </c>
      <c r="E1391" s="281">
        <f t="shared" si="20"/>
        <v>1.8292199999999999E-4</v>
      </c>
      <c r="F1391" s="311" t="s">
        <v>650</v>
      </c>
      <c r="G1391" s="306">
        <f t="shared" si="21"/>
        <v>6.3667251487012711E-3</v>
      </c>
      <c r="H1391" s="306">
        <f t="shared" si="22"/>
        <v>4.8474474731481877E-3</v>
      </c>
      <c r="I1391" s="306">
        <f t="shared" si="23"/>
        <v>7.8119731267919023E-3</v>
      </c>
      <c r="J1391" s="307">
        <f t="shared" si="24"/>
        <v>7.8275493174718644E-3</v>
      </c>
    </row>
    <row r="1392" spans="1:10" s="273" customFormat="1" x14ac:dyDescent="0.25">
      <c r="A1392" s="310" t="s">
        <v>651</v>
      </c>
      <c r="B1392" s="280">
        <f t="shared" si="25"/>
        <v>1.3948299999999999E-10</v>
      </c>
      <c r="C1392" s="280">
        <f t="shared" si="18"/>
        <v>1.5167399999999999E-10</v>
      </c>
      <c r="D1392" s="280">
        <f t="shared" si="19"/>
        <v>2.7520000000000004E-10</v>
      </c>
      <c r="E1392" s="281">
        <f t="shared" si="20"/>
        <v>2.5652000000000001E-10</v>
      </c>
      <c r="F1392" s="311" t="s">
        <v>651</v>
      </c>
      <c r="G1392" s="306">
        <f t="shared" si="21"/>
        <v>5.9687192434421661E-9</v>
      </c>
      <c r="H1392" s="306">
        <f t="shared" si="22"/>
        <v>6.4903932560229355E-9</v>
      </c>
      <c r="I1392" s="306">
        <f t="shared" si="23"/>
        <v>1.1776284821772435E-8</v>
      </c>
      <c r="J1392" s="307">
        <f t="shared" si="24"/>
        <v>1.097693525610852E-8</v>
      </c>
    </row>
    <row r="1393" spans="1:10" s="273" customFormat="1" x14ac:dyDescent="0.25">
      <c r="A1393" s="310" t="s">
        <v>652</v>
      </c>
      <c r="B1393" s="280">
        <f t="shared" si="25"/>
        <v>2.9858999999999999E-11</v>
      </c>
      <c r="C1393" s="280">
        <f t="shared" si="18"/>
        <v>3.2465999999999997E-11</v>
      </c>
      <c r="D1393" s="280">
        <f t="shared" si="19"/>
        <v>5.8875999999999999E-11</v>
      </c>
      <c r="E1393" s="281">
        <f t="shared" si="20"/>
        <v>5.4876999999999996E-11</v>
      </c>
      <c r="F1393" s="311" t="s">
        <v>652</v>
      </c>
      <c r="G1393" s="306">
        <f t="shared" si="21"/>
        <v>1.2777183448157815E-9</v>
      </c>
      <c r="H1393" s="306">
        <f t="shared" si="22"/>
        <v>1.3892763918011039E-9</v>
      </c>
      <c r="I1393" s="306">
        <f t="shared" si="23"/>
        <v>2.5194060507509949E-9</v>
      </c>
      <c r="J1393" s="307">
        <f t="shared" si="24"/>
        <v>2.3482819119346139E-9</v>
      </c>
    </row>
    <row r="1394" spans="1:10" s="273" customFormat="1" x14ac:dyDescent="0.25">
      <c r="A1394" s="310" t="s">
        <v>653</v>
      </c>
      <c r="B1394" s="280">
        <f t="shared" si="25"/>
        <v>8.2051999999999997E-10</v>
      </c>
      <c r="C1394" s="280">
        <f t="shared" si="18"/>
        <v>4.5722E-10</v>
      </c>
      <c r="D1394" s="280">
        <f t="shared" si="19"/>
        <v>9.7553000000000004E-10</v>
      </c>
      <c r="E1394" s="281">
        <f t="shared" si="20"/>
        <v>9.3569999999999998E-10</v>
      </c>
      <c r="F1394" s="311" t="s">
        <v>653</v>
      </c>
      <c r="G1394" s="306">
        <f t="shared" si="21"/>
        <v>3.5111472463520047E-8</v>
      </c>
      <c r="H1394" s="306">
        <f t="shared" si="22"/>
        <v>1.9565235996405493E-8</v>
      </c>
      <c r="I1394" s="306">
        <f t="shared" si="23"/>
        <v>4.1744618939620866E-8</v>
      </c>
      <c r="J1394" s="307">
        <f t="shared" si="24"/>
        <v>4.0040224228679015E-8</v>
      </c>
    </row>
    <row r="1395" spans="1:10" s="273" customFormat="1" x14ac:dyDescent="0.25">
      <c r="A1395" s="310" t="s">
        <v>654</v>
      </c>
      <c r="B1395" s="280">
        <f t="shared" si="25"/>
        <v>9.4622000000000007E-10</v>
      </c>
      <c r="C1395" s="280">
        <f t="shared" si="18"/>
        <v>1.0969599999999999E-9</v>
      </c>
      <c r="D1395" s="280">
        <f t="shared" si="19"/>
        <v>3.0022999999999999E-9</v>
      </c>
      <c r="E1395" s="281">
        <f t="shared" si="20"/>
        <v>2.9286E-9</v>
      </c>
      <c r="F1395" s="311" t="s">
        <v>654</v>
      </c>
      <c r="G1395" s="306">
        <f t="shared" si="21"/>
        <v>4.0490393256022938E-8</v>
      </c>
      <c r="H1395" s="306">
        <f t="shared" si="22"/>
        <v>4.6940819033762669E-8</v>
      </c>
      <c r="I1395" s="306">
        <f t="shared" si="23"/>
        <v>1.2847361889682912E-7</v>
      </c>
      <c r="J1395" s="307">
        <f t="shared" si="24"/>
        <v>1.2531986820146346E-7</v>
      </c>
    </row>
    <row r="1396" spans="1:10" s="273" customFormat="1" x14ac:dyDescent="0.25">
      <c r="A1396" s="310" t="s">
        <v>655</v>
      </c>
      <c r="B1396" s="280">
        <f t="shared" si="25"/>
        <v>2.2771800000000001E-11</v>
      </c>
      <c r="C1396" s="280">
        <f t="shared" si="18"/>
        <v>2.6357999999999999E-11</v>
      </c>
      <c r="D1396" s="280">
        <f t="shared" si="19"/>
        <v>7.1758999999999997E-11</v>
      </c>
      <c r="E1396" s="281">
        <f t="shared" si="20"/>
        <v>7.0009000000000004E-11</v>
      </c>
      <c r="F1396" s="311" t="s">
        <v>655</v>
      </c>
      <c r="G1396" s="306">
        <f t="shared" si="21"/>
        <v>9.7444477726903156E-10</v>
      </c>
      <c r="H1396" s="306">
        <f t="shared" si="22"/>
        <v>1.1279044888527536E-9</v>
      </c>
      <c r="I1396" s="306">
        <f t="shared" si="23"/>
        <v>3.0706919423167441E-9</v>
      </c>
      <c r="J1396" s="307">
        <f t="shared" si="24"/>
        <v>2.9958064102015489E-9</v>
      </c>
    </row>
    <row r="1397" spans="1:10" s="273" customFormat="1" x14ac:dyDescent="0.25">
      <c r="A1397" s="310" t="s">
        <v>656</v>
      </c>
      <c r="B1397" s="280">
        <f t="shared" si="25"/>
        <v>1.15328E-7</v>
      </c>
      <c r="C1397" s="280">
        <f t="shared" si="18"/>
        <v>5.4038999999999998E-8</v>
      </c>
      <c r="D1397" s="280">
        <f t="shared" si="19"/>
        <v>1.19427E-7</v>
      </c>
      <c r="E1397" s="281">
        <f t="shared" si="20"/>
        <v>1.1497600000000001E-7</v>
      </c>
      <c r="F1397" s="311" t="s">
        <v>656</v>
      </c>
      <c r="G1397" s="306">
        <f t="shared" si="21"/>
        <v>4.9350849415892849E-6</v>
      </c>
      <c r="H1397" s="306">
        <f t="shared" si="22"/>
        <v>2.3124224399845948E-6</v>
      </c>
      <c r="I1397" s="306">
        <f t="shared" si="23"/>
        <v>5.1104882536693907E-6</v>
      </c>
      <c r="J1397" s="307">
        <f t="shared" si="24"/>
        <v>4.9200222517009713E-6</v>
      </c>
    </row>
    <row r="1398" spans="1:10" s="273" customFormat="1" x14ac:dyDescent="0.25">
      <c r="A1398" s="310" t="s">
        <v>657</v>
      </c>
      <c r="B1398" s="280">
        <f t="shared" si="25"/>
        <v>2.1399300000000002E-8</v>
      </c>
      <c r="C1398" s="280">
        <f t="shared" si="18"/>
        <v>1.18726E-8</v>
      </c>
      <c r="D1398" s="280">
        <f t="shared" si="19"/>
        <v>2.5352000000000001E-8</v>
      </c>
      <c r="E1398" s="281">
        <f t="shared" si="20"/>
        <v>2.4319000000000001E-8</v>
      </c>
      <c r="F1398" s="311" t="s">
        <v>657</v>
      </c>
      <c r="G1398" s="306">
        <f t="shared" si="21"/>
        <v>9.1571312422439993E-7</v>
      </c>
      <c r="H1398" s="306">
        <f t="shared" si="22"/>
        <v>5.0804912490906757E-7</v>
      </c>
      <c r="I1398" s="306">
        <f t="shared" si="23"/>
        <v>1.0848560058196756E-6</v>
      </c>
      <c r="J1398" s="307">
        <f t="shared" si="24"/>
        <v>1.0406521460053917E-6</v>
      </c>
    </row>
    <row r="1399" spans="1:10" s="273" customFormat="1" x14ac:dyDescent="0.25">
      <c r="A1399" s="310" t="s">
        <v>658</v>
      </c>
      <c r="B1399" s="280">
        <f t="shared" si="25"/>
        <v>2.9061000000000001E-9</v>
      </c>
      <c r="C1399" s="280">
        <f t="shared" si="18"/>
        <v>3.3672000000000001E-9</v>
      </c>
      <c r="D1399" s="280">
        <f t="shared" si="19"/>
        <v>9.1992999999999999E-9</v>
      </c>
      <c r="E1399" s="281">
        <f t="shared" si="20"/>
        <v>8.9741000000000003E-9</v>
      </c>
      <c r="F1399" s="311" t="s">
        <v>658</v>
      </c>
      <c r="G1399" s="306">
        <f t="shared" si="21"/>
        <v>1.2435705421712524E-7</v>
      </c>
      <c r="H1399" s="306">
        <f t="shared" si="22"/>
        <v>1.4408832213616329E-7</v>
      </c>
      <c r="I1399" s="306">
        <f t="shared" si="23"/>
        <v>3.9365398604989515E-7</v>
      </c>
      <c r="J1399" s="307">
        <f t="shared" si="24"/>
        <v>3.8401728785998543E-7</v>
      </c>
    </row>
    <row r="1400" spans="1:10" s="273" customFormat="1" x14ac:dyDescent="0.25">
      <c r="A1400" s="310" t="s">
        <v>659</v>
      </c>
      <c r="B1400" s="280">
        <f t="shared" si="25"/>
        <v>2.1276200000000002E-8</v>
      </c>
      <c r="C1400" s="280">
        <f t="shared" si="18"/>
        <v>1.1555899999999999E-8</v>
      </c>
      <c r="D1400" s="280">
        <f t="shared" si="19"/>
        <v>2.4776E-8</v>
      </c>
      <c r="E1400" s="281">
        <f t="shared" si="20"/>
        <v>2.3777199999999999E-8</v>
      </c>
      <c r="F1400" s="311" t="s">
        <v>659</v>
      </c>
      <c r="G1400" s="306">
        <f t="shared" si="21"/>
        <v>9.1044546193675391E-7</v>
      </c>
      <c r="H1400" s="306">
        <f t="shared" si="22"/>
        <v>4.9449698318284906E-7</v>
      </c>
      <c r="I1400" s="306">
        <f t="shared" si="23"/>
        <v>1.060207967820617E-6</v>
      </c>
      <c r="J1400" s="307">
        <f t="shared" si="24"/>
        <v>1.0174675852625271E-6</v>
      </c>
    </row>
    <row r="1401" spans="1:10" s="273" customFormat="1" x14ac:dyDescent="0.25">
      <c r="A1401" s="310" t="s">
        <v>660</v>
      </c>
      <c r="B1401" s="280">
        <f t="shared" si="25"/>
        <v>1.31098E-9</v>
      </c>
      <c r="C1401" s="280">
        <f t="shared" si="18"/>
        <v>1.51765E-9</v>
      </c>
      <c r="D1401" s="280">
        <f t="shared" si="19"/>
        <v>4.1333000000000002E-9</v>
      </c>
      <c r="E1401" s="281">
        <f t="shared" si="20"/>
        <v>4.0324000000000003E-9</v>
      </c>
      <c r="F1401" s="311" t="s">
        <v>660</v>
      </c>
      <c r="G1401" s="306">
        <f t="shared" si="21"/>
        <v>5.609910565278788E-8</v>
      </c>
      <c r="H1401" s="306">
        <f t="shared" si="22"/>
        <v>6.4942873036929264E-8</v>
      </c>
      <c r="I1401" s="306">
        <f t="shared" si="23"/>
        <v>1.7687106850956396E-7</v>
      </c>
      <c r="J1401" s="307">
        <f t="shared" si="24"/>
        <v>1.7255338268646497E-7</v>
      </c>
    </row>
    <row r="1402" spans="1:10" s="273" customFormat="1" x14ac:dyDescent="0.25">
      <c r="A1402" s="310" t="s">
        <v>282</v>
      </c>
      <c r="B1402" s="280">
        <f t="shared" si="25"/>
        <v>3.5731000000000001E-6</v>
      </c>
      <c r="C1402" s="280">
        <f t="shared" si="18"/>
        <v>1.6357599999999998E-6</v>
      </c>
      <c r="D1402" s="280">
        <f t="shared" si="19"/>
        <v>3.6336000000000002E-6</v>
      </c>
      <c r="E1402" s="281">
        <f t="shared" si="20"/>
        <v>3.4999000000000002E-6</v>
      </c>
      <c r="F1402" s="311" t="s">
        <v>282</v>
      </c>
      <c r="G1402" s="306">
        <f t="shared" si="21"/>
        <v>1.52899139886174E-4</v>
      </c>
      <c r="H1402" s="306">
        <f t="shared" si="22"/>
        <v>6.9997004578715378E-5</v>
      </c>
      <c r="I1402" s="306">
        <f t="shared" si="23"/>
        <v>1.5548803971072788E-4</v>
      </c>
      <c r="J1402" s="307">
        <f t="shared" si="24"/>
        <v>1.4976678505712696E-4</v>
      </c>
    </row>
    <row r="1403" spans="1:10" s="273" customFormat="1" x14ac:dyDescent="0.25">
      <c r="A1403" s="310" t="s">
        <v>661</v>
      </c>
      <c r="B1403" s="280">
        <f t="shared" si="25"/>
        <v>8.8230000000000003E-8</v>
      </c>
      <c r="C1403" s="280">
        <f t="shared" si="18"/>
        <v>4.0389000000000005E-8</v>
      </c>
      <c r="D1403" s="280">
        <f t="shared" si="19"/>
        <v>8.9717000000000009E-8</v>
      </c>
      <c r="E1403" s="281">
        <f t="shared" si="20"/>
        <v>8.6419000000000001E-8</v>
      </c>
      <c r="F1403" s="311" t="s">
        <v>661</v>
      </c>
      <c r="G1403" s="306">
        <f t="shared" si="21"/>
        <v>3.7755145705849629E-6</v>
      </c>
      <c r="H1403" s="306">
        <f t="shared" si="22"/>
        <v>1.7283152894860715E-6</v>
      </c>
      <c r="I1403" s="306">
        <f t="shared" si="23"/>
        <v>3.8391458770165609E-6</v>
      </c>
      <c r="J1403" s="307">
        <f t="shared" si="24"/>
        <v>3.6980187427788951E-6</v>
      </c>
    </row>
    <row r="1404" spans="1:10" s="273" customFormat="1" x14ac:dyDescent="0.25">
      <c r="A1404" s="310" t="s">
        <v>662</v>
      </c>
      <c r="B1404" s="280">
        <f t="shared" si="25"/>
        <v>4.2974999999999999E-11</v>
      </c>
      <c r="C1404" s="280">
        <f t="shared" si="18"/>
        <v>4.9804000000000001E-11</v>
      </c>
      <c r="D1404" s="280">
        <f t="shared" si="19"/>
        <v>1.3615300000000002E-10</v>
      </c>
      <c r="E1404" s="281">
        <f t="shared" si="20"/>
        <v>1.3281699999999999E-10</v>
      </c>
      <c r="F1404" s="311" t="s">
        <v>662</v>
      </c>
      <c r="G1404" s="306">
        <f t="shared" si="21"/>
        <v>1.8389747100860113E-9</v>
      </c>
      <c r="H1404" s="306">
        <f t="shared" si="22"/>
        <v>2.1311994522658223E-9</v>
      </c>
      <c r="I1404" s="306">
        <f t="shared" si="23"/>
        <v>5.8262227737601098E-9</v>
      </c>
      <c r="J1404" s="307">
        <f t="shared" si="24"/>
        <v>5.6834695536822279E-9</v>
      </c>
    </row>
    <row r="1405" spans="1:10" s="273" customFormat="1" x14ac:dyDescent="0.25">
      <c r="A1405" s="310" t="s">
        <v>663</v>
      </c>
      <c r="B1405" s="280">
        <f t="shared" si="25"/>
        <v>1.8015800000000001E-10</v>
      </c>
      <c r="C1405" s="280">
        <f t="shared" si="18"/>
        <v>1.9463100000000001E-10</v>
      </c>
      <c r="D1405" s="280">
        <f t="shared" si="19"/>
        <v>3.3522000000000001E-10</v>
      </c>
      <c r="E1405" s="281">
        <f t="shared" si="20"/>
        <v>3.1021999999999999E-10</v>
      </c>
      <c r="F1405" s="311" t="s">
        <v>663</v>
      </c>
      <c r="G1405" s="306">
        <f t="shared" si="21"/>
        <v>7.7092729684624925E-9</v>
      </c>
      <c r="H1405" s="306">
        <f t="shared" si="22"/>
        <v>8.3285977149214768E-9</v>
      </c>
      <c r="I1405" s="306">
        <f t="shared" si="23"/>
        <v>1.4344644614660448E-8</v>
      </c>
      <c r="J1405" s="307">
        <f t="shared" si="24"/>
        <v>1.3274851298729085E-8</v>
      </c>
    </row>
    <row r="1406" spans="1:10" s="273" customFormat="1" x14ac:dyDescent="0.25">
      <c r="A1406" s="310" t="s">
        <v>664</v>
      </c>
      <c r="B1406" s="280">
        <f t="shared" si="25"/>
        <v>1.0422500000000001E-13</v>
      </c>
      <c r="C1406" s="280">
        <f t="shared" si="18"/>
        <v>1.1501800000000001E-13</v>
      </c>
      <c r="D1406" s="280">
        <f t="shared" si="19"/>
        <v>2.3229000000000001E-13</v>
      </c>
      <c r="E1406" s="281">
        <f t="shared" si="20"/>
        <v>2.195E-13</v>
      </c>
      <c r="F1406" s="311" t="s">
        <v>664</v>
      </c>
      <c r="G1406" s="306">
        <f t="shared" si="21"/>
        <v>4.4599683341178482E-12</v>
      </c>
      <c r="H1406" s="306">
        <f t="shared" si="22"/>
        <v>4.9218195044717362E-12</v>
      </c>
      <c r="I1406" s="306">
        <f t="shared" si="23"/>
        <v>9.9400915743078441E-12</v>
      </c>
      <c r="J1406" s="307">
        <f t="shared" si="24"/>
        <v>9.3927853138773584E-12</v>
      </c>
    </row>
    <row r="1407" spans="1:10" s="273" customFormat="1" x14ac:dyDescent="0.25">
      <c r="A1407" s="310" t="s">
        <v>665</v>
      </c>
      <c r="B1407" s="280">
        <f t="shared" si="25"/>
        <v>2.0193900000000002E-13</v>
      </c>
      <c r="C1407" s="280">
        <f t="shared" si="18"/>
        <v>2.22852E-13</v>
      </c>
      <c r="D1407" s="280">
        <f t="shared" si="19"/>
        <v>4.5007000000000002E-13</v>
      </c>
      <c r="E1407" s="281">
        <f t="shared" si="20"/>
        <v>4.2530000000000002E-13</v>
      </c>
      <c r="F1407" s="311" t="s">
        <v>665</v>
      </c>
      <c r="G1407" s="306">
        <f t="shared" si="21"/>
        <v>8.6413196970345329E-12</v>
      </c>
      <c r="H1407" s="306">
        <f t="shared" si="22"/>
        <v>9.536223201677436E-12</v>
      </c>
      <c r="I1407" s="306">
        <f t="shared" si="23"/>
        <v>1.9259275108049125E-11</v>
      </c>
      <c r="J1407" s="307">
        <f t="shared" si="24"/>
        <v>1.8199323890624331E-11</v>
      </c>
    </row>
    <row r="1408" spans="1:10" s="273" customFormat="1" x14ac:dyDescent="0.25">
      <c r="A1408" s="310" t="s">
        <v>666</v>
      </c>
      <c r="B1408" s="280">
        <f t="shared" si="25"/>
        <v>5.2112000000000004E-14</v>
      </c>
      <c r="C1408" s="280">
        <f t="shared" si="18"/>
        <v>5.7509000000000003E-14</v>
      </c>
      <c r="D1408" s="280">
        <f t="shared" si="19"/>
        <v>1.16147E-13</v>
      </c>
      <c r="E1408" s="281">
        <f t="shared" si="20"/>
        <v>1.09753E-13</v>
      </c>
      <c r="F1408" s="311" t="s">
        <v>666</v>
      </c>
      <c r="G1408" s="306">
        <f t="shared" si="21"/>
        <v>2.2299627711926059E-12</v>
      </c>
      <c r="H1408" s="306">
        <f t="shared" si="22"/>
        <v>2.4609097522358681E-12</v>
      </c>
      <c r="I1408" s="306">
        <f t="shared" si="23"/>
        <v>4.9701313706191965E-12</v>
      </c>
      <c r="J1408" s="307">
        <f t="shared" si="24"/>
        <v>4.6965210321365909E-12</v>
      </c>
    </row>
    <row r="1409" spans="1:10" s="273" customFormat="1" x14ac:dyDescent="0.25">
      <c r="A1409" s="310" t="s">
        <v>667</v>
      </c>
      <c r="B1409" s="280">
        <f t="shared" si="25"/>
        <v>5.1011000000000002E-6</v>
      </c>
      <c r="C1409" s="280">
        <f t="shared" si="18"/>
        <v>5.9604999999999999E-7</v>
      </c>
      <c r="D1409" s="280">
        <f t="shared" si="19"/>
        <v>2.1698599999999999E-6</v>
      </c>
      <c r="E1409" s="281">
        <f t="shared" si="20"/>
        <v>2.1741699999999999E-6</v>
      </c>
      <c r="F1409" s="311" t="s">
        <v>667</v>
      </c>
      <c r="G1409" s="306">
        <f t="shared" si="21"/>
        <v>2.1828490735589884E-4</v>
      </c>
      <c r="H1409" s="306">
        <f t="shared" si="22"/>
        <v>2.5506012238435532E-5</v>
      </c>
      <c r="I1409" s="306">
        <f t="shared" si="23"/>
        <v>9.2852068980273003E-5</v>
      </c>
      <c r="J1409" s="307">
        <f t="shared" si="24"/>
        <v>9.3036501347939571E-5</v>
      </c>
    </row>
    <row r="1410" spans="1:10" s="273" customFormat="1" x14ac:dyDescent="0.25">
      <c r="A1410" s="310" t="s">
        <v>668</v>
      </c>
      <c r="B1410" s="280">
        <f t="shared" si="25"/>
        <v>3.7418999999999999E-7</v>
      </c>
      <c r="C1410" s="280">
        <f t="shared" si="18"/>
        <v>1.8208699999999998E-7</v>
      </c>
      <c r="D1410" s="280">
        <f t="shared" si="19"/>
        <v>3.9916999999999999E-7</v>
      </c>
      <c r="E1410" s="281">
        <f t="shared" si="20"/>
        <v>3.8398000000000003E-7</v>
      </c>
      <c r="F1410" s="311" t="s">
        <v>668</v>
      </c>
      <c r="G1410" s="306">
        <f t="shared" si="21"/>
        <v>1.6012238435534255E-5</v>
      </c>
      <c r="H1410" s="306">
        <f t="shared" si="22"/>
        <v>7.7918182207197553E-6</v>
      </c>
      <c r="I1410" s="306">
        <f t="shared" si="23"/>
        <v>1.708117591681287E-5</v>
      </c>
      <c r="J1410" s="307">
        <f t="shared" si="24"/>
        <v>1.6431169498052976E-5</v>
      </c>
    </row>
    <row r="1411" spans="1:10" s="273" customFormat="1" x14ac:dyDescent="0.25">
      <c r="A1411" s="310" t="s">
        <v>669</v>
      </c>
      <c r="B1411" s="280">
        <f t="shared" si="25"/>
        <v>3.2149999999999998E-10</v>
      </c>
      <c r="C1411" s="280">
        <f t="shared" si="18"/>
        <v>3.4705000000000001E-10</v>
      </c>
      <c r="D1411" s="280">
        <f t="shared" si="19"/>
        <v>5.9386999999999994E-10</v>
      </c>
      <c r="E1411" s="281">
        <f t="shared" si="20"/>
        <v>5.4905999999999996E-10</v>
      </c>
      <c r="F1411" s="311" t="s">
        <v>669</v>
      </c>
      <c r="G1411" s="306">
        <f t="shared" si="21"/>
        <v>1.3757542042877315E-8</v>
      </c>
      <c r="H1411" s="306">
        <f t="shared" si="22"/>
        <v>1.4850870811759168E-8</v>
      </c>
      <c r="I1411" s="306">
        <f t="shared" si="23"/>
        <v>2.5412726261286317E-8</v>
      </c>
      <c r="J1411" s="307">
        <f t="shared" si="24"/>
        <v>2.3495228721810944E-8</v>
      </c>
    </row>
    <row r="1412" spans="1:10" s="273" customFormat="1" x14ac:dyDescent="0.25">
      <c r="A1412" s="310" t="s">
        <v>670</v>
      </c>
      <c r="B1412" s="280">
        <f t="shared" si="25"/>
        <v>4.8720999999999997E-5</v>
      </c>
      <c r="C1412" s="280">
        <f t="shared" si="18"/>
        <v>3.8302E-5</v>
      </c>
      <c r="D1412" s="280">
        <f t="shared" si="19"/>
        <v>3.7696E-5</v>
      </c>
      <c r="E1412" s="281">
        <f t="shared" si="20"/>
        <v>3.8800999999999997E-5</v>
      </c>
      <c r="F1412" s="311" t="s">
        <v>670</v>
      </c>
      <c r="G1412" s="306">
        <f t="shared" si="21"/>
        <v>2.0848560058196754E-3</v>
      </c>
      <c r="H1412" s="306">
        <f t="shared" si="22"/>
        <v>1.6390089434721211E-3</v>
      </c>
      <c r="I1412" s="306">
        <f t="shared" si="23"/>
        <v>1.6130771534939449E-3</v>
      </c>
      <c r="J1412" s="307">
        <f t="shared" si="24"/>
        <v>1.6603620180581109E-3</v>
      </c>
    </row>
    <row r="1413" spans="1:10" s="273" customFormat="1" x14ac:dyDescent="0.25">
      <c r="A1413" s="310" t="s">
        <v>671</v>
      </c>
      <c r="B1413" s="280">
        <f t="shared" si="25"/>
        <v>4.7449999999999999E-4</v>
      </c>
      <c r="C1413" s="280">
        <f t="shared" si="18"/>
        <v>4.1401000000000003E-4</v>
      </c>
      <c r="D1413" s="280">
        <f t="shared" si="19"/>
        <v>3.2709000000000004E-4</v>
      </c>
      <c r="E1413" s="281">
        <f t="shared" si="20"/>
        <v>3.4023000000000001E-4</v>
      </c>
      <c r="F1413" s="311" t="s">
        <v>671</v>
      </c>
      <c r="G1413" s="306">
        <f t="shared" si="21"/>
        <v>2.030467713637725E-2</v>
      </c>
      <c r="H1413" s="306">
        <f t="shared" si="22"/>
        <v>1.7716205229149729E-2</v>
      </c>
      <c r="I1413" s="306">
        <f t="shared" si="23"/>
        <v>1.399674782831957E-2</v>
      </c>
      <c r="J1413" s="307">
        <f t="shared" si="24"/>
        <v>1.4559031195173093E-2</v>
      </c>
    </row>
    <row r="1414" spans="1:10" s="273" customFormat="1" x14ac:dyDescent="0.25">
      <c r="A1414" s="310" t="s">
        <v>672</v>
      </c>
      <c r="B1414" s="280">
        <f t="shared" si="25"/>
        <v>6.6967999999999995E-8</v>
      </c>
      <c r="C1414" s="280">
        <f t="shared" si="18"/>
        <v>7.6329999999999996E-8</v>
      </c>
      <c r="D1414" s="280">
        <f t="shared" si="19"/>
        <v>2.0403000000000001E-7</v>
      </c>
      <c r="E1414" s="281">
        <f t="shared" si="20"/>
        <v>2.08556E-7</v>
      </c>
      <c r="F1414" s="311" t="s">
        <v>672</v>
      </c>
      <c r="G1414" s="306">
        <f t="shared" si="21"/>
        <v>2.8656767512516577E-6</v>
      </c>
      <c r="H1414" s="306">
        <f t="shared" si="22"/>
        <v>3.2662929522016343E-6</v>
      </c>
      <c r="I1414" s="306">
        <f t="shared" si="23"/>
        <v>8.7307972099790319E-6</v>
      </c>
      <c r="J1414" s="307">
        <f t="shared" si="24"/>
        <v>8.9244725918952453E-6</v>
      </c>
    </row>
    <row r="1415" spans="1:10" s="273" customFormat="1" x14ac:dyDescent="0.25">
      <c r="A1415" s="310" t="s">
        <v>673</v>
      </c>
      <c r="B1415" s="280">
        <f t="shared" si="25"/>
        <v>1.0724800000000001E-14</v>
      </c>
      <c r="C1415" s="280">
        <f t="shared" si="18"/>
        <v>1.15588E-14</v>
      </c>
      <c r="D1415" s="280">
        <f t="shared" si="19"/>
        <v>1.95229E-14</v>
      </c>
      <c r="E1415" s="281">
        <f t="shared" si="20"/>
        <v>1.80154E-14</v>
      </c>
      <c r="F1415" s="311" t="s">
        <v>673</v>
      </c>
      <c r="G1415" s="306">
        <f t="shared" si="21"/>
        <v>4.5893277418802694E-13</v>
      </c>
      <c r="H1415" s="306">
        <f t="shared" si="22"/>
        <v>4.9462107920749708E-13</v>
      </c>
      <c r="I1415" s="306">
        <f t="shared" si="23"/>
        <v>8.3541871710385551E-13</v>
      </c>
      <c r="J1415" s="307">
        <f t="shared" si="24"/>
        <v>7.7091018015319435E-13</v>
      </c>
    </row>
    <row r="1416" spans="1:10" s="273" customFormat="1" x14ac:dyDescent="0.25">
      <c r="A1416" s="310" t="s">
        <v>674</v>
      </c>
      <c r="B1416" s="280">
        <f t="shared" si="25"/>
        <v>1.5595700000000001E-13</v>
      </c>
      <c r="C1416" s="280">
        <f t="shared" si="18"/>
        <v>1.6808499999999999E-13</v>
      </c>
      <c r="D1416" s="280">
        <f t="shared" si="19"/>
        <v>2.8389999999999998E-13</v>
      </c>
      <c r="E1416" s="281">
        <f t="shared" si="20"/>
        <v>2.6198000000000001E-13</v>
      </c>
      <c r="F1416" s="311" t="s">
        <v>674</v>
      </c>
      <c r="G1416" s="306">
        <f t="shared" si="21"/>
        <v>6.6736702469082973E-12</v>
      </c>
      <c r="H1416" s="306">
        <f t="shared" si="22"/>
        <v>7.1926483803329186E-12</v>
      </c>
      <c r="I1416" s="306">
        <f t="shared" si="23"/>
        <v>1.2148572895716547E-11</v>
      </c>
      <c r="J1416" s="307">
        <f t="shared" si="24"/>
        <v>1.1210578116307929E-11</v>
      </c>
    </row>
    <row r="1417" spans="1:10" s="273" customFormat="1" x14ac:dyDescent="0.25">
      <c r="A1417" s="310" t="s">
        <v>675</v>
      </c>
      <c r="B1417" s="280">
        <f t="shared" si="25"/>
        <v>7.0710000000000003E-8</v>
      </c>
      <c r="C1417" s="280">
        <f t="shared" si="18"/>
        <v>3.8079999999999994E-8</v>
      </c>
      <c r="D1417" s="280">
        <f t="shared" si="19"/>
        <v>8.1782000000000011E-8</v>
      </c>
      <c r="E1417" s="281">
        <f t="shared" si="20"/>
        <v>7.8497999999999993E-8</v>
      </c>
      <c r="F1417" s="311" t="s">
        <v>675</v>
      </c>
      <c r="G1417" s="306">
        <f t="shared" si="21"/>
        <v>3.0258034147802645E-6</v>
      </c>
      <c r="H1417" s="306">
        <f t="shared" si="22"/>
        <v>1.6295091788266504E-6</v>
      </c>
      <c r="I1417" s="306">
        <f t="shared" si="23"/>
        <v>3.4995934785399464E-6</v>
      </c>
      <c r="J1417" s="307">
        <f t="shared" si="24"/>
        <v>3.3590654285592019E-6</v>
      </c>
    </row>
    <row r="1418" spans="1:10" s="273" customFormat="1" x14ac:dyDescent="0.25">
      <c r="A1418" s="310" t="s">
        <v>676</v>
      </c>
      <c r="B1418" s="280">
        <f t="shared" si="25"/>
        <v>3.1063000000000003E-9</v>
      </c>
      <c r="C1418" s="280">
        <f t="shared" si="18"/>
        <v>3.5829999999999997E-9</v>
      </c>
      <c r="D1418" s="280">
        <f t="shared" si="19"/>
        <v>9.6352000000000008E-9</v>
      </c>
      <c r="E1418" s="281">
        <f t="shared" si="20"/>
        <v>9.4039999999999994E-9</v>
      </c>
      <c r="F1418" s="311" t="s">
        <v>676</v>
      </c>
      <c r="G1418" s="306">
        <f t="shared" si="21"/>
        <v>1.329239590911036E-7</v>
      </c>
      <c r="H1418" s="306">
        <f t="shared" si="22"/>
        <v>1.5332277803928279E-7</v>
      </c>
      <c r="I1418" s="306">
        <f t="shared" si="23"/>
        <v>4.1230690230647442E-7</v>
      </c>
      <c r="J1418" s="307">
        <f t="shared" si="24"/>
        <v>4.0241345372074112E-7</v>
      </c>
    </row>
    <row r="1419" spans="1:10" s="273" customFormat="1" x14ac:dyDescent="0.25">
      <c r="A1419" s="310" t="s">
        <v>677</v>
      </c>
      <c r="B1419" s="280">
        <f t="shared" si="25"/>
        <v>3.5721999999999999E-6</v>
      </c>
      <c r="C1419" s="280">
        <f t="shared" si="18"/>
        <v>3.5368000000000002E-6</v>
      </c>
      <c r="D1419" s="280">
        <f t="shared" si="19"/>
        <v>1.8038499999999999E-6</v>
      </c>
      <c r="E1419" s="281">
        <f t="shared" si="20"/>
        <v>1.96697E-6</v>
      </c>
      <c r="F1419" s="311" t="s">
        <v>677</v>
      </c>
      <c r="G1419" s="306">
        <f t="shared" si="21"/>
        <v>1.5286062732680045E-4</v>
      </c>
      <c r="H1419" s="306">
        <f t="shared" si="22"/>
        <v>1.5134579999144166E-4</v>
      </c>
      <c r="I1419" s="306">
        <f t="shared" si="23"/>
        <v>7.7189866917711495E-5</v>
      </c>
      <c r="J1419" s="307">
        <f t="shared" si="24"/>
        <v>8.4170054345500446E-5</v>
      </c>
    </row>
    <row r="1420" spans="1:10" s="273" customFormat="1" x14ac:dyDescent="0.25">
      <c r="A1420" s="302" t="s">
        <v>678</v>
      </c>
      <c r="B1420" s="280">
        <f t="shared" si="25"/>
        <v>1.34087E-7</v>
      </c>
      <c r="C1420" s="280">
        <f t="shared" si="18"/>
        <v>1.18512E-7</v>
      </c>
      <c r="D1420" s="280">
        <f t="shared" si="19"/>
        <v>3.1452000000000004E-7</v>
      </c>
      <c r="E1420" s="281">
        <f t="shared" si="20"/>
        <v>3.0754000000000001E-7</v>
      </c>
      <c r="F1420" s="305" t="s">
        <v>678</v>
      </c>
      <c r="G1420" s="306">
        <f t="shared" si="21"/>
        <v>5.7378150541315418E-6</v>
      </c>
      <c r="H1420" s="306">
        <f t="shared" si="22"/>
        <v>5.0713338183063029E-6</v>
      </c>
      <c r="I1420" s="306">
        <f t="shared" si="23"/>
        <v>1.3458855749069282E-5</v>
      </c>
      <c r="J1420" s="307">
        <f t="shared" si="24"/>
        <v>1.3160169455261244E-5</v>
      </c>
    </row>
    <row r="1421" spans="1:10" s="273" customFormat="1" x14ac:dyDescent="0.25">
      <c r="A1421" s="302" t="s">
        <v>679</v>
      </c>
      <c r="B1421" s="280">
        <f t="shared" ref="B1421:B1432" si="26">SUM(E1099, J1099)</f>
        <v>2.4207700000000001E-8</v>
      </c>
      <c r="C1421" s="280">
        <f t="shared" ref="C1421:C1432" si="27">SUM(E1179, J1179)</f>
        <v>2.38291E-8</v>
      </c>
      <c r="D1421" s="280">
        <f t="shared" ref="D1421:D1432" si="28">SUM(E1259, J1259)</f>
        <v>2.1730599999999999E-8</v>
      </c>
      <c r="E1421" s="281">
        <f t="shared" ref="E1421:E1432" si="29">SUM(E1339, J1339)</f>
        <v>2.13989E-8</v>
      </c>
      <c r="F1421" s="305" t="s">
        <v>679</v>
      </c>
      <c r="G1421" s="306">
        <f t="shared" ref="G1421:G1432" si="30">B1421/$B$1355</f>
        <v>1.0358894261628652E-6</v>
      </c>
      <c r="H1421" s="306">
        <f t="shared" ref="H1421:H1432" si="31">C1421/$C$1355</f>
        <v>1.0196884761864007E-6</v>
      </c>
      <c r="I1421" s="306">
        <f t="shared" ref="I1421:I1432" si="32">D1421/$D$1355</f>
        <v>9.2989002524712219E-7</v>
      </c>
      <c r="J1421" s="307">
        <f t="shared" ref="J1421:J1432" si="33">E1421/$E$1355</f>
        <v>9.1569600753134493E-7</v>
      </c>
    </row>
    <row r="1422" spans="1:10" s="273" customFormat="1" x14ac:dyDescent="0.25">
      <c r="A1422" s="302" t="s">
        <v>680</v>
      </c>
      <c r="B1422" s="280">
        <f t="shared" si="26"/>
        <v>1.5083799999999999E-5</v>
      </c>
      <c r="C1422" s="280">
        <f t="shared" si="27"/>
        <v>1.4931899999999998E-5</v>
      </c>
      <c r="D1422" s="280">
        <f t="shared" si="28"/>
        <v>7.6266E-6</v>
      </c>
      <c r="E1422" s="281">
        <f t="shared" si="29"/>
        <v>8.3150000000000009E-6</v>
      </c>
      <c r="F1422" s="305" t="s">
        <v>680</v>
      </c>
      <c r="G1422" s="306">
        <f t="shared" si="30"/>
        <v>6.4546193675381911E-4</v>
      </c>
      <c r="H1422" s="306">
        <f t="shared" si="31"/>
        <v>6.3896187256622008E-4</v>
      </c>
      <c r="I1422" s="306">
        <f t="shared" si="32"/>
        <v>3.26355428131285E-4</v>
      </c>
      <c r="J1422" s="307">
        <f t="shared" si="33"/>
        <v>3.5581325687877104E-4</v>
      </c>
    </row>
    <row r="1423" spans="1:10" s="273" customFormat="1" x14ac:dyDescent="0.25">
      <c r="A1423" s="302" t="s">
        <v>681</v>
      </c>
      <c r="B1423" s="280">
        <f t="shared" si="26"/>
        <v>4.3393999999999995E-6</v>
      </c>
      <c r="C1423" s="280">
        <f t="shared" si="27"/>
        <v>3.8353000000000004E-6</v>
      </c>
      <c r="D1423" s="280">
        <f t="shared" si="28"/>
        <v>1.0178600000000001E-5</v>
      </c>
      <c r="E1423" s="281">
        <f t="shared" si="29"/>
        <v>9.9529000000000009E-6</v>
      </c>
      <c r="F1423" s="305" t="s">
        <v>681</v>
      </c>
      <c r="G1423" s="306">
        <f t="shared" si="30"/>
        <v>1.8569044460610206E-4</v>
      </c>
      <c r="H1423" s="306">
        <f t="shared" si="31"/>
        <v>1.6411913218366213E-4</v>
      </c>
      <c r="I1423" s="306">
        <f t="shared" si="32"/>
        <v>4.3555992982155853E-4</v>
      </c>
      <c r="J1423" s="307">
        <f t="shared" si="33"/>
        <v>4.2590183576533017E-4</v>
      </c>
    </row>
    <row r="1424" spans="1:10" s="273" customFormat="1" x14ac:dyDescent="0.25">
      <c r="A1424" s="302" t="s">
        <v>682</v>
      </c>
      <c r="B1424" s="280">
        <f t="shared" si="26"/>
        <v>1.32339E-7</v>
      </c>
      <c r="C1424" s="280">
        <f t="shared" si="27"/>
        <v>1.3229300000000001E-7</v>
      </c>
      <c r="D1424" s="280">
        <f t="shared" si="28"/>
        <v>1.31892E-7</v>
      </c>
      <c r="E1424" s="281">
        <f t="shared" si="29"/>
        <v>1.3190899999999999E-7</v>
      </c>
      <c r="F1424" s="305" t="s">
        <v>682</v>
      </c>
      <c r="G1424" s="306">
        <f t="shared" si="30"/>
        <v>5.6630151054816211E-6</v>
      </c>
      <c r="H1424" s="306">
        <f t="shared" si="31"/>
        <v>5.6610466857803074E-6</v>
      </c>
      <c r="I1424" s="306">
        <f t="shared" si="32"/>
        <v>5.643887200992768E-6</v>
      </c>
      <c r="J1424" s="307">
        <f t="shared" si="33"/>
        <v>5.6446146604476014E-6</v>
      </c>
    </row>
    <row r="1425" spans="1:11" s="273" customFormat="1" x14ac:dyDescent="0.25">
      <c r="A1425" s="302" t="s">
        <v>683</v>
      </c>
      <c r="B1425" s="280">
        <f t="shared" si="26"/>
        <v>1.7403100000000001E-7</v>
      </c>
      <c r="C1425" s="280">
        <f t="shared" si="27"/>
        <v>9.2071000000000004E-8</v>
      </c>
      <c r="D1425" s="280">
        <f t="shared" si="28"/>
        <v>1.9841900000000002E-7</v>
      </c>
      <c r="E1425" s="281">
        <f t="shared" si="29"/>
        <v>1.9053E-7</v>
      </c>
      <c r="F1425" s="305" t="s">
        <v>683</v>
      </c>
      <c r="G1425" s="306">
        <f t="shared" si="30"/>
        <v>7.4470880225940346E-6</v>
      </c>
      <c r="H1425" s="306">
        <f t="shared" si="31"/>
        <v>3.9398776156446573E-6</v>
      </c>
      <c r="I1425" s="306">
        <f t="shared" si="32"/>
        <v>8.4906927981513972E-6</v>
      </c>
      <c r="J1425" s="307">
        <f t="shared" si="33"/>
        <v>8.1531088193760969E-6</v>
      </c>
    </row>
    <row r="1426" spans="1:11" s="273" customFormat="1" x14ac:dyDescent="0.25">
      <c r="A1426" s="302" t="s">
        <v>684</v>
      </c>
      <c r="B1426" s="280">
        <f t="shared" si="26"/>
        <v>2.6479000000000002E-8</v>
      </c>
      <c r="C1426" s="280">
        <f t="shared" si="27"/>
        <v>1.4721599999999999E-8</v>
      </c>
      <c r="D1426" s="280">
        <f t="shared" si="28"/>
        <v>3.1423999999999997E-8</v>
      </c>
      <c r="E1426" s="281">
        <f t="shared" si="29"/>
        <v>3.0142E-8</v>
      </c>
      <c r="F1426" s="305" t="s">
        <v>684</v>
      </c>
      <c r="G1426" s="306">
        <f t="shared" si="30"/>
        <v>1.1330822885018614E-6</v>
      </c>
      <c r="H1426" s="306">
        <f t="shared" si="31"/>
        <v>6.299627711926055E-7</v>
      </c>
      <c r="I1426" s="306">
        <f t="shared" si="32"/>
        <v>1.3446874063930848E-6</v>
      </c>
      <c r="J1426" s="307">
        <f t="shared" si="33"/>
        <v>1.2898284051521245E-6</v>
      </c>
    </row>
    <row r="1427" spans="1:11" s="273" customFormat="1" x14ac:dyDescent="0.25">
      <c r="A1427" s="302" t="s">
        <v>685</v>
      </c>
      <c r="B1427" s="280">
        <f t="shared" si="26"/>
        <v>4.1936999999999997E-9</v>
      </c>
      <c r="C1427" s="280">
        <f t="shared" si="27"/>
        <v>4.8602999999999999E-9</v>
      </c>
      <c r="D1427" s="280">
        <f t="shared" si="28"/>
        <v>1.32877E-8</v>
      </c>
      <c r="E1427" s="281">
        <f t="shared" si="29"/>
        <v>1.2962099999999999E-8</v>
      </c>
      <c r="F1427" s="305" t="s">
        <v>685</v>
      </c>
      <c r="G1427" s="306">
        <f t="shared" si="30"/>
        <v>1.794556891608541E-7</v>
      </c>
      <c r="H1427" s="306">
        <f t="shared" si="31"/>
        <v>2.0798065813684796E-7</v>
      </c>
      <c r="I1427" s="306">
        <f t="shared" si="32"/>
        <v>5.6860370576404631E-7</v>
      </c>
      <c r="J1427" s="307">
        <f t="shared" si="33"/>
        <v>5.5467071761735629E-7</v>
      </c>
    </row>
    <row r="1428" spans="1:11" s="273" customFormat="1" x14ac:dyDescent="0.25">
      <c r="A1428" s="302" t="s">
        <v>686</v>
      </c>
      <c r="B1428" s="280">
        <f t="shared" si="26"/>
        <v>4.5606999999999999E-8</v>
      </c>
      <c r="C1428" s="280">
        <f t="shared" si="27"/>
        <v>2.5462E-8</v>
      </c>
      <c r="D1428" s="280">
        <f t="shared" si="28"/>
        <v>5.4306999999999998E-8</v>
      </c>
      <c r="E1428" s="281">
        <f t="shared" si="29"/>
        <v>5.2088000000000003E-8</v>
      </c>
      <c r="F1428" s="305" t="s">
        <v>686</v>
      </c>
      <c r="G1428" s="306">
        <f t="shared" si="30"/>
        <v>1.951602550387265E-6</v>
      </c>
      <c r="H1428" s="306">
        <f t="shared" si="31"/>
        <v>1.0895630964097737E-6</v>
      </c>
      <c r="I1428" s="306">
        <f t="shared" si="32"/>
        <v>2.323890624331379E-6</v>
      </c>
      <c r="J1428" s="307">
        <f t="shared" si="33"/>
        <v>2.2289357696093115E-6</v>
      </c>
    </row>
    <row r="1429" spans="1:11" s="273" customFormat="1" x14ac:dyDescent="0.25">
      <c r="A1429" s="302" t="s">
        <v>687</v>
      </c>
      <c r="B1429" s="280">
        <f t="shared" si="26"/>
        <v>2.17959E-6</v>
      </c>
      <c r="C1429" s="280">
        <f t="shared" si="27"/>
        <v>2.1734799999999999E-6</v>
      </c>
      <c r="D1429" s="280">
        <f t="shared" si="28"/>
        <v>2.13795E-6</v>
      </c>
      <c r="E1429" s="281">
        <f t="shared" si="29"/>
        <v>2.13344E-6</v>
      </c>
      <c r="F1429" s="305" t="s">
        <v>687</v>
      </c>
      <c r="G1429" s="306">
        <f t="shared" si="30"/>
        <v>9.3268432538833488E-5</v>
      </c>
      <c r="H1429" s="306">
        <f t="shared" si="31"/>
        <v>9.3006975052419865E-5</v>
      </c>
      <c r="I1429" s="306">
        <f t="shared" si="32"/>
        <v>9.1486584791818212E-5</v>
      </c>
      <c r="J1429" s="307">
        <f t="shared" si="33"/>
        <v>9.1293594077624206E-5</v>
      </c>
    </row>
    <row r="1430" spans="1:11" s="273" customFormat="1" x14ac:dyDescent="0.25">
      <c r="A1430" s="302" t="s">
        <v>371</v>
      </c>
      <c r="B1430" s="280">
        <f t="shared" si="26"/>
        <v>2.6021999999999998E-7</v>
      </c>
      <c r="C1430" s="280">
        <f t="shared" si="27"/>
        <v>9.599800000000001E-8</v>
      </c>
      <c r="D1430" s="280">
        <f t="shared" si="28"/>
        <v>2.2462099999999998E-7</v>
      </c>
      <c r="E1430" s="281">
        <f t="shared" si="29"/>
        <v>2.1747600000000001E-7</v>
      </c>
      <c r="F1430" s="305" t="s">
        <v>371</v>
      </c>
      <c r="G1430" s="306">
        <f t="shared" si="30"/>
        <v>1.1135264666866361E-5</v>
      </c>
      <c r="H1430" s="306">
        <f t="shared" si="31"/>
        <v>4.107920749711156E-6</v>
      </c>
      <c r="I1430" s="306">
        <f t="shared" si="32"/>
        <v>9.6119217767127372E-6</v>
      </c>
      <c r="J1430" s="307">
        <f t="shared" si="33"/>
        <v>9.3061748470195553E-6</v>
      </c>
    </row>
    <row r="1431" spans="1:11" s="273" customFormat="1" x14ac:dyDescent="0.25">
      <c r="A1431" s="302" t="s">
        <v>688</v>
      </c>
      <c r="B1431" s="280">
        <f t="shared" si="26"/>
        <v>2.7049999999999999E-7</v>
      </c>
      <c r="C1431" s="280">
        <f t="shared" si="27"/>
        <v>8.8594000000000006E-8</v>
      </c>
      <c r="D1431" s="280">
        <f t="shared" si="28"/>
        <v>2.1412499999999999E-7</v>
      </c>
      <c r="E1431" s="281">
        <f t="shared" si="29"/>
        <v>2.0796199999999999E-7</v>
      </c>
      <c r="F1431" s="305" t="s">
        <v>688</v>
      </c>
      <c r="G1431" s="306">
        <f t="shared" si="30"/>
        <v>1.1575163678377337E-5</v>
      </c>
      <c r="H1431" s="306">
        <f t="shared" si="31"/>
        <v>3.7910907612649238E-6</v>
      </c>
      <c r="I1431" s="306">
        <f t="shared" si="32"/>
        <v>9.1627797509521152E-6</v>
      </c>
      <c r="J1431" s="307">
        <f t="shared" si="33"/>
        <v>8.8990543027087164E-6</v>
      </c>
    </row>
    <row r="1432" spans="1:11" s="273" customFormat="1" ht="15.75" thickBot="1" x14ac:dyDescent="0.3">
      <c r="A1432" s="312" t="s">
        <v>689</v>
      </c>
      <c r="B1432" s="282">
        <f t="shared" si="26"/>
        <v>2.6625999999999999E-5</v>
      </c>
      <c r="C1432" s="282">
        <f t="shared" si="27"/>
        <v>1.61471E-5</v>
      </c>
      <c r="D1432" s="282">
        <f t="shared" si="28"/>
        <v>3.3917000000000001E-5</v>
      </c>
      <c r="E1432" s="283">
        <f t="shared" si="29"/>
        <v>3.2477000000000001E-5</v>
      </c>
      <c r="F1432" s="313" t="s">
        <v>689</v>
      </c>
      <c r="G1432" s="314">
        <f t="shared" si="30"/>
        <v>1.1393726731995378E-3</v>
      </c>
      <c r="H1432" s="314">
        <f t="shared" si="31"/>
        <v>6.9096238606701184E-4</v>
      </c>
      <c r="I1432" s="314">
        <f t="shared" si="32"/>
        <v>1.4513671958577602E-3</v>
      </c>
      <c r="J1432" s="315">
        <f t="shared" si="33"/>
        <v>1.3897471008601139E-3</v>
      </c>
    </row>
    <row r="1433" spans="1:11" x14ac:dyDescent="0.25">
      <c r="H1433" s="219"/>
      <c r="I1433" s="219"/>
      <c r="J1433" s="219"/>
    </row>
    <row r="1434" spans="1:11" x14ac:dyDescent="0.25">
      <c r="H1434" s="219"/>
      <c r="I1434" s="219"/>
      <c r="J1434" s="219"/>
    </row>
    <row r="1435" spans="1:11" x14ac:dyDescent="0.25">
      <c r="A1435" s="328" t="s">
        <v>939</v>
      </c>
      <c r="H1435" t="s">
        <v>939</v>
      </c>
    </row>
    <row r="1436" spans="1:11" ht="15" customHeight="1" x14ac:dyDescent="0.25">
      <c r="A1436" t="s">
        <v>888</v>
      </c>
      <c r="H1436" s="185" t="s">
        <v>888</v>
      </c>
    </row>
    <row r="1437" spans="1:11" ht="15" customHeight="1" x14ac:dyDescent="0.25">
      <c r="A1437" s="329" t="s">
        <v>889</v>
      </c>
      <c r="B1437" s="329"/>
      <c r="C1437" s="329" t="s">
        <v>601</v>
      </c>
      <c r="D1437" s="329"/>
      <c r="E1437" s="329" t="s">
        <v>77</v>
      </c>
      <c r="F1437" s="329" t="s">
        <v>890</v>
      </c>
      <c r="G1437" s="156"/>
      <c r="H1437" s="268" t="s">
        <v>499</v>
      </c>
      <c r="I1437" s="341" t="s">
        <v>59</v>
      </c>
      <c r="J1437" s="341" t="s">
        <v>71</v>
      </c>
      <c r="K1437" s="156"/>
    </row>
    <row r="1438" spans="1:11" ht="15" customHeight="1" x14ac:dyDescent="0.25">
      <c r="A1438" s="330" t="s">
        <v>891</v>
      </c>
      <c r="G1438" s="156"/>
      <c r="H1438" s="156" t="s">
        <v>294</v>
      </c>
      <c r="I1438" s="158">
        <f>E1446/$E$1439</f>
        <v>4.6190476190476194E-5</v>
      </c>
      <c r="J1438" s="156" t="s">
        <v>931</v>
      </c>
      <c r="K1438" s="156"/>
    </row>
    <row r="1439" spans="1:11" ht="15" customHeight="1" x14ac:dyDescent="0.25">
      <c r="A1439" s="331" t="s">
        <v>892</v>
      </c>
      <c r="B1439" s="332" t="s">
        <v>893</v>
      </c>
      <c r="C1439" s="332" t="s">
        <v>894</v>
      </c>
      <c r="D1439" s="332" t="s">
        <v>895</v>
      </c>
      <c r="E1439" s="333">
        <v>6.3E-2</v>
      </c>
      <c r="F1439" s="332"/>
      <c r="G1439" s="156"/>
      <c r="H1439" s="342" t="s">
        <v>320</v>
      </c>
      <c r="I1439" s="158">
        <f t="shared" ref="I1439:I1449" si="34">E1447/$E$1439</f>
        <v>2.5873015873015874</v>
      </c>
      <c r="J1439" s="156" t="s">
        <v>931</v>
      </c>
      <c r="K1439" s="156"/>
    </row>
    <row r="1440" spans="1:11" ht="15" customHeight="1" x14ac:dyDescent="0.25">
      <c r="A1440" s="334" t="s">
        <v>896</v>
      </c>
      <c r="B1440" s="335" t="s">
        <v>897</v>
      </c>
      <c r="C1440" s="335" t="s">
        <v>894</v>
      </c>
      <c r="D1440" s="335" t="s">
        <v>898</v>
      </c>
      <c r="E1440" s="336">
        <v>1.9599999999999999E-2</v>
      </c>
      <c r="F1440" s="335"/>
      <c r="G1440" s="156"/>
      <c r="H1440" s="342" t="s">
        <v>265</v>
      </c>
      <c r="I1440" s="158">
        <f t="shared" si="34"/>
        <v>3.1428571428571426E-3</v>
      </c>
      <c r="J1440" s="156" t="s">
        <v>931</v>
      </c>
      <c r="K1440" s="156"/>
    </row>
    <row r="1441" spans="1:11" ht="15" customHeight="1" x14ac:dyDescent="0.25">
      <c r="A1441" s="331" t="s">
        <v>899</v>
      </c>
      <c r="B1441" s="332" t="s">
        <v>900</v>
      </c>
      <c r="C1441" s="332" t="s">
        <v>894</v>
      </c>
      <c r="D1441" s="332" t="s">
        <v>898</v>
      </c>
      <c r="E1441" s="333">
        <v>2.0299999999999999E-2</v>
      </c>
      <c r="F1441" s="332"/>
      <c r="G1441" s="156"/>
      <c r="H1441" s="342" t="s">
        <v>928</v>
      </c>
      <c r="I1441" s="158">
        <f t="shared" si="34"/>
        <v>6.8095238095238094E-4</v>
      </c>
      <c r="J1441" s="156" t="s">
        <v>931</v>
      </c>
      <c r="K1441" s="156"/>
    </row>
    <row r="1442" spans="1:11" ht="15" customHeight="1" x14ac:dyDescent="0.25">
      <c r="A1442" s="334" t="s">
        <v>901</v>
      </c>
      <c r="B1442" s="335" t="s">
        <v>902</v>
      </c>
      <c r="C1442" s="335" t="s">
        <v>894</v>
      </c>
      <c r="D1442" s="335" t="s">
        <v>898</v>
      </c>
      <c r="E1442" s="336">
        <v>0.13900000000000001</v>
      </c>
      <c r="F1442" s="335"/>
      <c r="G1442" s="156"/>
      <c r="H1442" s="342" t="s">
        <v>700</v>
      </c>
      <c r="I1442" s="158">
        <f t="shared" si="34"/>
        <v>9.5555555555555555E-5</v>
      </c>
      <c r="J1442" s="156" t="s">
        <v>931</v>
      </c>
      <c r="K1442" s="156"/>
    </row>
    <row r="1443" spans="1:11" ht="15" customHeight="1" x14ac:dyDescent="0.25">
      <c r="A1443" s="331" t="s">
        <v>903</v>
      </c>
      <c r="B1443" s="332" t="s">
        <v>904</v>
      </c>
      <c r="C1443" s="332" t="s">
        <v>894</v>
      </c>
      <c r="D1443" s="332" t="s">
        <v>898</v>
      </c>
      <c r="E1443" s="333">
        <v>0.20499999999999999</v>
      </c>
      <c r="F1443" s="332"/>
      <c r="G1443" s="156"/>
      <c r="H1443" s="342" t="s">
        <v>720</v>
      </c>
      <c r="I1443" s="158">
        <f t="shared" si="34"/>
        <v>6.7142857142857141E-4</v>
      </c>
      <c r="J1443" s="156" t="s">
        <v>931</v>
      </c>
      <c r="K1443" s="156"/>
    </row>
    <row r="1444" spans="1:11" ht="15" customHeight="1" x14ac:dyDescent="0.25">
      <c r="A1444" s="334" t="s">
        <v>905</v>
      </c>
      <c r="B1444" s="335" t="s">
        <v>906</v>
      </c>
      <c r="C1444" s="335" t="s">
        <v>894</v>
      </c>
      <c r="D1444" s="335" t="s">
        <v>898</v>
      </c>
      <c r="E1444" s="336">
        <v>3.7900000000000003E-2</v>
      </c>
      <c r="F1444" s="335"/>
      <c r="G1444" s="156"/>
      <c r="H1444" s="342" t="s">
        <v>721</v>
      </c>
      <c r="I1444" s="158">
        <f t="shared" si="34"/>
        <v>6.9841269841269841E-3</v>
      </c>
      <c r="J1444" s="156" t="s">
        <v>931</v>
      </c>
      <c r="K1444" s="156"/>
    </row>
    <row r="1445" spans="1:11" ht="15" customHeight="1" x14ac:dyDescent="0.25">
      <c r="A1445" s="949" t="s">
        <v>907</v>
      </c>
      <c r="B1445" s="949"/>
      <c r="C1445" s="949"/>
      <c r="D1445" s="949"/>
      <c r="E1445" s="949"/>
      <c r="F1445" s="949"/>
      <c r="G1445" s="156"/>
      <c r="H1445" s="342" t="s">
        <v>701</v>
      </c>
      <c r="I1445" s="158">
        <f t="shared" si="34"/>
        <v>4.1269841269841268E-6</v>
      </c>
      <c r="J1445" s="156" t="s">
        <v>931</v>
      </c>
      <c r="K1445" s="156"/>
    </row>
    <row r="1446" spans="1:11" ht="15" customHeight="1" x14ac:dyDescent="0.25">
      <c r="A1446" s="331" t="s">
        <v>296</v>
      </c>
      <c r="B1446" s="332" t="s">
        <v>908</v>
      </c>
      <c r="C1446" s="332" t="s">
        <v>909</v>
      </c>
      <c r="D1446" s="332" t="s">
        <v>41</v>
      </c>
      <c r="E1446" s="333">
        <v>2.9100000000000001E-6</v>
      </c>
      <c r="F1446" s="332"/>
      <c r="G1446" s="156"/>
      <c r="H1446" s="342" t="s">
        <v>929</v>
      </c>
      <c r="I1446" s="158">
        <f t="shared" si="34"/>
        <v>3.9682539682539683E-4</v>
      </c>
      <c r="J1446" s="156" t="s">
        <v>931</v>
      </c>
      <c r="K1446" s="156"/>
    </row>
    <row r="1447" spans="1:11" ht="15" customHeight="1" x14ac:dyDescent="0.25">
      <c r="A1447" s="334" t="s">
        <v>910</v>
      </c>
      <c r="B1447" s="335" t="s">
        <v>908</v>
      </c>
      <c r="C1447" s="335" t="s">
        <v>909</v>
      </c>
      <c r="D1447" s="335" t="s">
        <v>41</v>
      </c>
      <c r="E1447" s="336">
        <v>0.16300000000000001</v>
      </c>
      <c r="F1447" s="335"/>
      <c r="G1447" s="156"/>
      <c r="H1447" s="342" t="s">
        <v>930</v>
      </c>
      <c r="I1447" s="158">
        <f t="shared" si="34"/>
        <v>3.841269841269841E-4</v>
      </c>
      <c r="J1447" s="156" t="s">
        <v>931</v>
      </c>
      <c r="K1447" s="156"/>
    </row>
    <row r="1448" spans="1:11" ht="15" customHeight="1" x14ac:dyDescent="0.25">
      <c r="A1448" s="331" t="s">
        <v>911</v>
      </c>
      <c r="B1448" s="332" t="s">
        <v>908</v>
      </c>
      <c r="C1448" s="332" t="s">
        <v>909</v>
      </c>
      <c r="D1448" s="332" t="s">
        <v>41</v>
      </c>
      <c r="E1448" s="333">
        <v>1.9799999999999999E-4</v>
      </c>
      <c r="F1448" s="332"/>
      <c r="G1448" s="156"/>
      <c r="H1448" s="342" t="s">
        <v>359</v>
      </c>
      <c r="I1448" s="158">
        <f t="shared" si="34"/>
        <v>4.0634920634920638E-5</v>
      </c>
      <c r="J1448" s="156" t="s">
        <v>931</v>
      </c>
      <c r="K1448" s="156"/>
    </row>
    <row r="1449" spans="1:11" ht="15" customHeight="1" thickBot="1" x14ac:dyDescent="0.3">
      <c r="A1449" s="334" t="s">
        <v>912</v>
      </c>
      <c r="B1449" s="335" t="s">
        <v>908</v>
      </c>
      <c r="C1449" s="335" t="s">
        <v>909</v>
      </c>
      <c r="D1449" s="335" t="s">
        <v>41</v>
      </c>
      <c r="E1449" s="336">
        <v>4.2899999999999999E-5</v>
      </c>
      <c r="F1449" s="335"/>
      <c r="G1449" s="156"/>
      <c r="H1449" s="342" t="s">
        <v>364</v>
      </c>
      <c r="I1449" s="158">
        <f t="shared" si="34"/>
        <v>6.9682539682539685E-4</v>
      </c>
      <c r="J1449" s="156" t="s">
        <v>931</v>
      </c>
      <c r="K1449" s="156"/>
    </row>
    <row r="1450" spans="1:11" ht="15" customHeight="1" x14ac:dyDescent="0.25">
      <c r="A1450" s="331" t="s">
        <v>913</v>
      </c>
      <c r="B1450" s="332" t="s">
        <v>908</v>
      </c>
      <c r="C1450" s="332" t="s">
        <v>909</v>
      </c>
      <c r="D1450" s="332" t="s">
        <v>41</v>
      </c>
      <c r="E1450" s="333">
        <v>6.02E-6</v>
      </c>
      <c r="F1450" s="332"/>
      <c r="G1450" s="342"/>
      <c r="H1450" s="230" t="s">
        <v>888</v>
      </c>
      <c r="I1450" s="206"/>
      <c r="J1450" s="207"/>
      <c r="K1450" s="156"/>
    </row>
    <row r="1451" spans="1:11" ht="15" customHeight="1" x14ac:dyDescent="0.25">
      <c r="A1451" s="334" t="s">
        <v>914</v>
      </c>
      <c r="B1451" s="335" t="s">
        <v>908</v>
      </c>
      <c r="C1451" s="335" t="s">
        <v>909</v>
      </c>
      <c r="D1451" s="335" t="s">
        <v>41</v>
      </c>
      <c r="E1451" s="336">
        <v>4.2299999999999998E-5</v>
      </c>
      <c r="F1451" s="335"/>
      <c r="G1451" s="156"/>
      <c r="H1451" s="343" t="s">
        <v>499</v>
      </c>
      <c r="I1451" s="344" t="s">
        <v>59</v>
      </c>
      <c r="J1451" s="345" t="s">
        <v>71</v>
      </c>
      <c r="K1451" s="156"/>
    </row>
    <row r="1452" spans="1:11" ht="15" customHeight="1" x14ac:dyDescent="0.25">
      <c r="A1452" s="331" t="s">
        <v>915</v>
      </c>
      <c r="B1452" s="332" t="s">
        <v>908</v>
      </c>
      <c r="C1452" s="332" t="s">
        <v>909</v>
      </c>
      <c r="D1452" s="332" t="s">
        <v>41</v>
      </c>
      <c r="E1452" s="333">
        <v>4.4000000000000002E-4</v>
      </c>
      <c r="F1452" s="332"/>
      <c r="G1452" s="156"/>
      <c r="H1452" s="346" t="s">
        <v>294</v>
      </c>
      <c r="I1452" s="223">
        <f>I1438/'Conversions_(X)'!$C$10</f>
        <v>5.4783752380952381E-5</v>
      </c>
      <c r="J1452" s="347" t="s">
        <v>932</v>
      </c>
      <c r="K1452" s="156"/>
    </row>
    <row r="1453" spans="1:11" ht="15" customHeight="1" x14ac:dyDescent="0.25">
      <c r="A1453" s="331" t="s">
        <v>916</v>
      </c>
      <c r="B1453" s="332" t="s">
        <v>908</v>
      </c>
      <c r="C1453" s="332" t="s">
        <v>909</v>
      </c>
      <c r="D1453" s="332" t="s">
        <v>41</v>
      </c>
      <c r="E1453" s="333">
        <v>2.6E-7</v>
      </c>
      <c r="F1453" s="332"/>
      <c r="G1453" s="156"/>
      <c r="H1453" s="348" t="s">
        <v>320</v>
      </c>
      <c r="I1453" s="223">
        <f>I1439/'Conversions_(X)'!$C$10</f>
        <v>3.0686431746031748</v>
      </c>
      <c r="J1453" s="347" t="s">
        <v>932</v>
      </c>
      <c r="K1453" s="156"/>
    </row>
    <row r="1454" spans="1:11" ht="15" customHeight="1" x14ac:dyDescent="0.25">
      <c r="A1454" s="334" t="s">
        <v>917</v>
      </c>
      <c r="B1454" s="335" t="s">
        <v>908</v>
      </c>
      <c r="C1454" s="335" t="s">
        <v>909</v>
      </c>
      <c r="D1454" s="335" t="s">
        <v>41</v>
      </c>
      <c r="E1454" s="336">
        <v>2.5000000000000001E-5</v>
      </c>
      <c r="F1454" s="335" t="s">
        <v>918</v>
      </c>
      <c r="G1454" s="156"/>
      <c r="H1454" s="348" t="s">
        <v>265</v>
      </c>
      <c r="I1454" s="223">
        <f>I1440/'Conversions_(X)'!$C$10</f>
        <v>3.7275542857142852E-3</v>
      </c>
      <c r="J1454" s="347" t="s">
        <v>932</v>
      </c>
      <c r="K1454" s="156"/>
    </row>
    <row r="1455" spans="1:11" ht="15" customHeight="1" x14ac:dyDescent="0.25">
      <c r="A1455" s="331" t="s">
        <v>919</v>
      </c>
      <c r="B1455" s="332" t="s">
        <v>908</v>
      </c>
      <c r="C1455" s="332" t="s">
        <v>909</v>
      </c>
      <c r="D1455" s="332" t="s">
        <v>41</v>
      </c>
      <c r="E1455" s="333">
        <v>2.4199999999999999E-5</v>
      </c>
      <c r="F1455" s="332" t="s">
        <v>920</v>
      </c>
      <c r="G1455" s="156"/>
      <c r="H1455" s="348" t="s">
        <v>928</v>
      </c>
      <c r="I1455" s="223">
        <f>I1441/'Conversions_(X)'!$C$10</f>
        <v>8.0763676190476186E-4</v>
      </c>
      <c r="J1455" s="347" t="s">
        <v>932</v>
      </c>
      <c r="K1455" s="156"/>
    </row>
    <row r="1456" spans="1:11" ht="15" customHeight="1" x14ac:dyDescent="0.25">
      <c r="A1456" s="334" t="s">
        <v>360</v>
      </c>
      <c r="B1456" s="335" t="s">
        <v>908</v>
      </c>
      <c r="C1456" s="335" t="s">
        <v>909</v>
      </c>
      <c r="D1456" s="335" t="s">
        <v>41</v>
      </c>
      <c r="E1456" s="336">
        <v>2.5600000000000001E-6</v>
      </c>
      <c r="F1456" s="335"/>
      <c r="G1456" s="156"/>
      <c r="H1456" s="348" t="s">
        <v>700</v>
      </c>
      <c r="I1456" s="223">
        <f>I1442/'Conversions_(X)'!$C$10</f>
        <v>1.1333271111111111E-4</v>
      </c>
      <c r="J1456" s="347" t="s">
        <v>932</v>
      </c>
      <c r="K1456" s="156"/>
    </row>
    <row r="1457" spans="1:11" ht="15" customHeight="1" x14ac:dyDescent="0.25">
      <c r="A1457" s="334" t="s">
        <v>921</v>
      </c>
      <c r="B1457" s="337" t="s">
        <v>908</v>
      </c>
      <c r="C1457" s="337" t="s">
        <v>909</v>
      </c>
      <c r="D1457" s="337" t="s">
        <v>41</v>
      </c>
      <c r="E1457" s="338">
        <v>4.3900000000000003E-5</v>
      </c>
      <c r="G1457" s="156"/>
      <c r="H1457" s="348" t="s">
        <v>720</v>
      </c>
      <c r="I1457" s="223">
        <f>I1443/'Conversions_(X)'!$C$10</f>
        <v>7.9634114285714278E-4</v>
      </c>
      <c r="J1457" s="347" t="s">
        <v>932</v>
      </c>
      <c r="K1457" s="156"/>
    </row>
    <row r="1458" spans="1:11" ht="15" customHeight="1" x14ac:dyDescent="0.25">
      <c r="A1458" s="334" t="s">
        <v>922</v>
      </c>
      <c r="B1458" s="335" t="s">
        <v>908</v>
      </c>
      <c r="C1458" s="335" t="s">
        <v>909</v>
      </c>
      <c r="D1458" s="335" t="s">
        <v>41</v>
      </c>
      <c r="E1458" s="336">
        <v>4.8200000000000001E-4</v>
      </c>
      <c r="F1458" s="335"/>
      <c r="H1458" s="348" t="s">
        <v>721</v>
      </c>
      <c r="I1458" s="223">
        <f>I1444/'Conversions_(X)'!$C$10</f>
        <v>8.283453968253968E-3</v>
      </c>
      <c r="J1458" s="347" t="s">
        <v>932</v>
      </c>
    </row>
    <row r="1459" spans="1:11" ht="15" customHeight="1" x14ac:dyDescent="0.25">
      <c r="A1459" s="331" t="s">
        <v>923</v>
      </c>
      <c r="B1459" s="339" t="s">
        <v>924</v>
      </c>
      <c r="C1459" s="339" t="s">
        <v>894</v>
      </c>
      <c r="D1459" s="339" t="s">
        <v>925</v>
      </c>
      <c r="E1459" s="340">
        <v>1</v>
      </c>
      <c r="F1459" s="339"/>
      <c r="H1459" s="348" t="s">
        <v>701</v>
      </c>
      <c r="I1459" s="223">
        <f>I1445/'Conversions_(X)'!$C$10</f>
        <v>4.8947682539682536E-6</v>
      </c>
      <c r="J1459" s="347" t="s">
        <v>932</v>
      </c>
    </row>
    <row r="1460" spans="1:11" ht="15" customHeight="1" x14ac:dyDescent="0.25">
      <c r="H1460" s="348" t="s">
        <v>929</v>
      </c>
      <c r="I1460" s="223">
        <f>I1446/'Conversions_(X)'!$C$10</f>
        <v>4.7065079365079361E-4</v>
      </c>
      <c r="J1460" s="347" t="s">
        <v>932</v>
      </c>
    </row>
    <row r="1461" spans="1:11" ht="15" customHeight="1" x14ac:dyDescent="0.25">
      <c r="H1461" s="348" t="s">
        <v>930</v>
      </c>
      <c r="I1461" s="223">
        <f>I1447/'Conversions_(X)'!$C$10</f>
        <v>4.5558996825396822E-4</v>
      </c>
      <c r="J1461" s="347" t="s">
        <v>932</v>
      </c>
    </row>
    <row r="1462" spans="1:11" ht="15" customHeight="1" x14ac:dyDescent="0.25">
      <c r="H1462" s="348" t="s">
        <v>359</v>
      </c>
      <c r="I1462" s="223">
        <f>I1448/'Conversions_(X)'!$C$10</f>
        <v>4.8194641269841271E-5</v>
      </c>
      <c r="J1462" s="347" t="s">
        <v>932</v>
      </c>
    </row>
    <row r="1463" spans="1:11" ht="15" customHeight="1" thickBot="1" x14ac:dyDescent="0.3">
      <c r="H1463" s="349" t="s">
        <v>364</v>
      </c>
      <c r="I1463" s="350">
        <f>I1449/'Conversions_(X)'!$C$10</f>
        <v>8.2646279365079366E-4</v>
      </c>
      <c r="J1463" s="351" t="s">
        <v>932</v>
      </c>
    </row>
    <row r="1464" spans="1:11" ht="15" customHeight="1" x14ac:dyDescent="0.25">
      <c r="A1464" t="s">
        <v>940</v>
      </c>
      <c r="H1464" s="348" t="s">
        <v>940</v>
      </c>
    </row>
    <row r="1465" spans="1:11" ht="15" customHeight="1" x14ac:dyDescent="0.25">
      <c r="A1465" t="s">
        <v>926</v>
      </c>
      <c r="H1465" s="185" t="s">
        <v>926</v>
      </c>
    </row>
    <row r="1466" spans="1:11" ht="15" customHeight="1" x14ac:dyDescent="0.25">
      <c r="A1466" s="329" t="s">
        <v>889</v>
      </c>
      <c r="B1466" s="329"/>
      <c r="C1466" s="329" t="s">
        <v>601</v>
      </c>
      <c r="D1466" s="329"/>
      <c r="E1466" s="329" t="s">
        <v>77</v>
      </c>
      <c r="F1466" s="329" t="s">
        <v>890</v>
      </c>
      <c r="H1466" s="268" t="s">
        <v>499</v>
      </c>
      <c r="I1466" s="341" t="s">
        <v>59</v>
      </c>
      <c r="J1466" s="341" t="s">
        <v>71</v>
      </c>
    </row>
    <row r="1467" spans="1:11" ht="15" customHeight="1" x14ac:dyDescent="0.25">
      <c r="A1467" s="330" t="s">
        <v>891</v>
      </c>
      <c r="G1467" s="156"/>
      <c r="H1467" s="156" t="s">
        <v>294</v>
      </c>
      <c r="I1467" s="158">
        <f>E1475/$E$1468</f>
        <v>8.5423365487674168E-5</v>
      </c>
      <c r="J1467" s="156" t="s">
        <v>931</v>
      </c>
      <c r="K1467" s="156"/>
    </row>
    <row r="1468" spans="1:11" ht="15" customHeight="1" x14ac:dyDescent="0.25">
      <c r="A1468" s="331" t="s">
        <v>892</v>
      </c>
      <c r="B1468" s="332" t="s">
        <v>893</v>
      </c>
      <c r="C1468" s="332" t="s">
        <v>894</v>
      </c>
      <c r="D1468" s="332" t="s">
        <v>895</v>
      </c>
      <c r="E1468" s="333">
        <v>9.3299999999999994E-2</v>
      </c>
      <c r="F1468" s="332"/>
      <c r="G1468" s="156"/>
      <c r="H1468" s="342" t="s">
        <v>320</v>
      </c>
      <c r="I1468" s="158">
        <f t="shared" ref="I1468:I1473" si="35">E1476/$E$1468</f>
        <v>2.5937834941050375</v>
      </c>
      <c r="J1468" s="156" t="s">
        <v>931</v>
      </c>
      <c r="K1468" s="156"/>
    </row>
    <row r="1469" spans="1:11" ht="15" customHeight="1" x14ac:dyDescent="0.25">
      <c r="A1469" s="334" t="s">
        <v>896</v>
      </c>
      <c r="B1469" s="335" t="s">
        <v>897</v>
      </c>
      <c r="C1469" s="335" t="s">
        <v>894</v>
      </c>
      <c r="D1469" s="335" t="s">
        <v>898</v>
      </c>
      <c r="E1469" s="336">
        <v>2.9100000000000001E-2</v>
      </c>
      <c r="F1469" s="335"/>
      <c r="G1469" s="156"/>
      <c r="H1469" s="342" t="s">
        <v>265</v>
      </c>
      <c r="I1469" s="158">
        <f t="shared" si="35"/>
        <v>9.442658092175777E-3</v>
      </c>
      <c r="J1469" s="156" t="s">
        <v>931</v>
      </c>
      <c r="K1469" s="156"/>
    </row>
    <row r="1470" spans="1:11" ht="15" customHeight="1" x14ac:dyDescent="0.25">
      <c r="A1470" s="331" t="s">
        <v>899</v>
      </c>
      <c r="B1470" s="332" t="s">
        <v>900</v>
      </c>
      <c r="C1470" s="332" t="s">
        <v>894</v>
      </c>
      <c r="D1470" s="332" t="s">
        <v>898</v>
      </c>
      <c r="E1470" s="333">
        <v>3.0099999999999998E-2</v>
      </c>
      <c r="F1470" s="332"/>
      <c r="G1470" s="156"/>
      <c r="H1470" s="342" t="s">
        <v>928</v>
      </c>
      <c r="I1470" s="158">
        <f t="shared" si="35"/>
        <v>2.0150053590568058E-3</v>
      </c>
      <c r="J1470" s="156" t="s">
        <v>931</v>
      </c>
      <c r="K1470" s="156"/>
    </row>
    <row r="1471" spans="1:11" ht="15" customHeight="1" x14ac:dyDescent="0.25">
      <c r="A1471" s="334" t="s">
        <v>901</v>
      </c>
      <c r="B1471" s="335" t="s">
        <v>902</v>
      </c>
      <c r="C1471" s="335" t="s">
        <v>894</v>
      </c>
      <c r="D1471" s="335" t="s">
        <v>898</v>
      </c>
      <c r="E1471" s="336">
        <v>0.20599999999999999</v>
      </c>
      <c r="F1471" s="335"/>
      <c r="G1471" s="156"/>
      <c r="H1471" s="342" t="s">
        <v>700</v>
      </c>
      <c r="I1471" s="158">
        <f t="shared" si="35"/>
        <v>8.8210075026795294E-5</v>
      </c>
      <c r="J1471" s="156" t="s">
        <v>931</v>
      </c>
      <c r="K1471" s="156"/>
    </row>
    <row r="1472" spans="1:11" ht="15" customHeight="1" x14ac:dyDescent="0.25">
      <c r="A1472" s="331" t="s">
        <v>903</v>
      </c>
      <c r="B1472" s="332" t="s">
        <v>904</v>
      </c>
      <c r="C1472" s="332" t="s">
        <v>894</v>
      </c>
      <c r="D1472" s="332" t="s">
        <v>898</v>
      </c>
      <c r="E1472" s="333">
        <v>0.30299999999999999</v>
      </c>
      <c r="F1472" s="332"/>
      <c r="G1472" s="156"/>
      <c r="H1472" s="342" t="s">
        <v>720</v>
      </c>
      <c r="I1472" s="158">
        <f t="shared" si="35"/>
        <v>1.3290460878885317E-3</v>
      </c>
      <c r="J1472" s="156" t="s">
        <v>931</v>
      </c>
      <c r="K1472" s="156"/>
    </row>
    <row r="1473" spans="1:11" ht="15" customHeight="1" x14ac:dyDescent="0.25">
      <c r="A1473" s="334" t="s">
        <v>905</v>
      </c>
      <c r="B1473" s="335" t="s">
        <v>906</v>
      </c>
      <c r="C1473" s="335" t="s">
        <v>894</v>
      </c>
      <c r="D1473" s="335" t="s">
        <v>898</v>
      </c>
      <c r="E1473" s="336">
        <v>5.6099999999999997E-2</v>
      </c>
      <c r="F1473" s="335"/>
      <c r="G1473" s="156"/>
      <c r="H1473" s="342" t="s">
        <v>721</v>
      </c>
      <c r="I1473" s="158">
        <f t="shared" si="35"/>
        <v>1.3183279742765274E-2</v>
      </c>
      <c r="J1473" s="156" t="s">
        <v>931</v>
      </c>
      <c r="K1473" s="156"/>
    </row>
    <row r="1474" spans="1:11" ht="15" customHeight="1" x14ac:dyDescent="0.25">
      <c r="A1474" s="949" t="s">
        <v>907</v>
      </c>
      <c r="B1474" s="949"/>
      <c r="C1474" s="949"/>
      <c r="D1474" s="949"/>
      <c r="E1474" s="949"/>
      <c r="F1474" s="949"/>
      <c r="G1474" s="156"/>
      <c r="H1474" s="342" t="s">
        <v>701</v>
      </c>
      <c r="I1474" s="158">
        <f>E1483/$E$1468</f>
        <v>1.0235798499464094E-5</v>
      </c>
      <c r="J1474" s="156" t="s">
        <v>931</v>
      </c>
      <c r="K1474" s="156"/>
    </row>
    <row r="1475" spans="1:11" ht="15" customHeight="1" x14ac:dyDescent="0.25">
      <c r="A1475" s="331" t="s">
        <v>296</v>
      </c>
      <c r="B1475" s="332" t="s">
        <v>908</v>
      </c>
      <c r="C1475" s="332" t="s">
        <v>909</v>
      </c>
      <c r="D1475" s="332" t="s">
        <v>41</v>
      </c>
      <c r="E1475" s="333">
        <v>7.9699999999999999E-6</v>
      </c>
      <c r="F1475" s="332"/>
      <c r="G1475" s="156"/>
      <c r="H1475" s="342" t="s">
        <v>929</v>
      </c>
      <c r="I1475" s="158">
        <f>E1484/$E$1468</f>
        <v>8.6923901393354784E-4</v>
      </c>
      <c r="J1475" s="156" t="s">
        <v>931</v>
      </c>
      <c r="K1475" s="156"/>
    </row>
    <row r="1476" spans="1:11" ht="15" customHeight="1" x14ac:dyDescent="0.25">
      <c r="A1476" s="334" t="s">
        <v>910</v>
      </c>
      <c r="B1476" s="335" t="s">
        <v>908</v>
      </c>
      <c r="C1476" s="335" t="s">
        <v>909</v>
      </c>
      <c r="D1476" s="335" t="s">
        <v>41</v>
      </c>
      <c r="E1476" s="336">
        <v>0.24199999999999999</v>
      </c>
      <c r="F1476" s="335"/>
      <c r="G1476" s="156"/>
      <c r="H1476" s="342" t="s">
        <v>930</v>
      </c>
      <c r="I1476" s="158">
        <f>E1485/$E$1468</f>
        <v>8.4351554126473743E-4</v>
      </c>
      <c r="J1476" s="156" t="s">
        <v>931</v>
      </c>
      <c r="K1476" s="156"/>
    </row>
    <row r="1477" spans="1:11" ht="15" customHeight="1" x14ac:dyDescent="0.25">
      <c r="A1477" s="331" t="s">
        <v>911</v>
      </c>
      <c r="B1477" s="332" t="s">
        <v>908</v>
      </c>
      <c r="C1477" s="332" t="s">
        <v>909</v>
      </c>
      <c r="D1477" s="332" t="s">
        <v>41</v>
      </c>
      <c r="E1477" s="333">
        <v>8.8099999999999995E-4</v>
      </c>
      <c r="F1477" s="332"/>
      <c r="G1477" s="156"/>
      <c r="H1477" s="342" t="s">
        <v>359</v>
      </c>
      <c r="I1477" s="158">
        <f>E1486/$E$1468</f>
        <v>4.1157556270096459E-5</v>
      </c>
      <c r="J1477" s="156" t="s">
        <v>931</v>
      </c>
      <c r="K1477" s="156"/>
    </row>
    <row r="1478" spans="1:11" ht="15" customHeight="1" thickBot="1" x14ac:dyDescent="0.3">
      <c r="A1478" s="334" t="s">
        <v>912</v>
      </c>
      <c r="B1478" s="335" t="s">
        <v>908</v>
      </c>
      <c r="C1478" s="335" t="s">
        <v>909</v>
      </c>
      <c r="D1478" s="335" t="s">
        <v>41</v>
      </c>
      <c r="E1478" s="336">
        <v>1.8799999999999999E-4</v>
      </c>
      <c r="F1478" s="335"/>
      <c r="G1478" s="156"/>
      <c r="H1478" s="342" t="s">
        <v>364</v>
      </c>
      <c r="I1478" s="158">
        <f>E1487/$E$1468</f>
        <v>2.0685959271168276E-3</v>
      </c>
      <c r="J1478" s="156" t="s">
        <v>931</v>
      </c>
      <c r="K1478" s="156"/>
    </row>
    <row r="1479" spans="1:11" ht="15" customHeight="1" x14ac:dyDescent="0.25">
      <c r="A1479" s="331" t="s">
        <v>913</v>
      </c>
      <c r="B1479" s="332" t="s">
        <v>908</v>
      </c>
      <c r="C1479" s="332" t="s">
        <v>909</v>
      </c>
      <c r="D1479" s="332" t="s">
        <v>41</v>
      </c>
      <c r="E1479" s="333">
        <v>8.2300000000000008E-6</v>
      </c>
      <c r="F1479" s="332"/>
      <c r="G1479" s="156"/>
      <c r="H1479" s="230" t="s">
        <v>926</v>
      </c>
      <c r="I1479" s="206"/>
      <c r="J1479" s="207"/>
      <c r="K1479" s="156"/>
    </row>
    <row r="1480" spans="1:11" ht="15" customHeight="1" x14ac:dyDescent="0.25">
      <c r="A1480" s="334" t="s">
        <v>914</v>
      </c>
      <c r="B1480" s="335" t="s">
        <v>908</v>
      </c>
      <c r="C1480" s="335" t="s">
        <v>909</v>
      </c>
      <c r="D1480" s="335" t="s">
        <v>41</v>
      </c>
      <c r="E1480" s="336">
        <v>1.2400000000000001E-4</v>
      </c>
      <c r="F1480" s="335"/>
      <c r="G1480" s="156"/>
      <c r="H1480" s="343" t="s">
        <v>499</v>
      </c>
      <c r="I1480" s="344" t="s">
        <v>59</v>
      </c>
      <c r="J1480" s="345" t="s">
        <v>71</v>
      </c>
      <c r="K1480" s="156"/>
    </row>
    <row r="1481" spans="1:11" ht="15" customHeight="1" x14ac:dyDescent="0.25">
      <c r="A1481" s="331" t="s">
        <v>915</v>
      </c>
      <c r="B1481" s="332" t="s">
        <v>908</v>
      </c>
      <c r="C1481" s="332" t="s">
        <v>909</v>
      </c>
      <c r="D1481" s="332" t="s">
        <v>41</v>
      </c>
      <c r="E1481" s="333">
        <v>1.23E-3</v>
      </c>
      <c r="F1481" s="332"/>
      <c r="G1481" s="156"/>
      <c r="H1481" s="346" t="s">
        <v>294</v>
      </c>
      <c r="I1481" s="223">
        <f>I1467/'Conversions_(X)'!$C$10</f>
        <v>1.0131552840300107E-4</v>
      </c>
      <c r="J1481" s="347" t="s">
        <v>932</v>
      </c>
      <c r="K1481" s="156"/>
    </row>
    <row r="1482" spans="1:11" ht="15" customHeight="1" x14ac:dyDescent="0.25">
      <c r="A1482" s="334" t="s">
        <v>922</v>
      </c>
      <c r="B1482" s="335" t="s">
        <v>908</v>
      </c>
      <c r="C1482" s="335" t="s">
        <v>909</v>
      </c>
      <c r="D1482" s="335" t="s">
        <v>41</v>
      </c>
      <c r="E1482" s="336">
        <v>1.3500000000000001E-3</v>
      </c>
      <c r="F1482" s="335"/>
      <c r="G1482" s="156"/>
      <c r="H1482" s="348" t="s">
        <v>320</v>
      </c>
      <c r="I1482" s="223">
        <f>I1468/'Conversions_(X)'!$C$10</f>
        <v>3.0763309753483385</v>
      </c>
      <c r="J1482" s="347" t="s">
        <v>932</v>
      </c>
      <c r="K1482" s="156"/>
    </row>
    <row r="1483" spans="1:11" ht="15" customHeight="1" x14ac:dyDescent="0.25">
      <c r="A1483" s="331" t="s">
        <v>916</v>
      </c>
      <c r="B1483" s="332" t="s">
        <v>908</v>
      </c>
      <c r="C1483" s="332" t="s">
        <v>909</v>
      </c>
      <c r="D1483" s="332" t="s">
        <v>41</v>
      </c>
      <c r="E1483" s="333">
        <v>9.5499999999999996E-7</v>
      </c>
      <c r="F1483" s="332"/>
      <c r="G1483" s="156"/>
      <c r="H1483" s="348" t="s">
        <v>265</v>
      </c>
      <c r="I1483" s="223">
        <f>I1469/'Conversions_(X)'!$C$10</f>
        <v>1.1199370203644157E-2</v>
      </c>
      <c r="J1483" s="347" t="s">
        <v>932</v>
      </c>
      <c r="K1483" s="156"/>
    </row>
    <row r="1484" spans="1:11" ht="15" customHeight="1" x14ac:dyDescent="0.25">
      <c r="A1484" s="334" t="s">
        <v>917</v>
      </c>
      <c r="B1484" s="335" t="s">
        <v>908</v>
      </c>
      <c r="C1484" s="335" t="s">
        <v>909</v>
      </c>
      <c r="D1484" s="335" t="s">
        <v>41</v>
      </c>
      <c r="E1484" s="336">
        <v>8.1100000000000006E-5</v>
      </c>
      <c r="F1484" s="335" t="s">
        <v>918</v>
      </c>
      <c r="H1484" s="348" t="s">
        <v>928</v>
      </c>
      <c r="I1484" s="223">
        <f>I1470/'Conversions_(X)'!$C$10</f>
        <v>2.3898769560557337E-3</v>
      </c>
      <c r="J1484" s="347" t="s">
        <v>932</v>
      </c>
    </row>
    <row r="1485" spans="1:11" ht="15" customHeight="1" x14ac:dyDescent="0.25">
      <c r="A1485" s="334" t="s">
        <v>919</v>
      </c>
      <c r="B1485" s="335" t="s">
        <v>908</v>
      </c>
      <c r="C1485" s="335" t="s">
        <v>909</v>
      </c>
      <c r="D1485" s="335" t="s">
        <v>41</v>
      </c>
      <c r="E1485" s="336">
        <v>7.8700000000000002E-5</v>
      </c>
      <c r="F1485" s="335" t="s">
        <v>920</v>
      </c>
      <c r="H1485" s="348" t="s">
        <v>700</v>
      </c>
      <c r="I1485" s="223">
        <f>I1471/'Conversions_(X)'!$C$10</f>
        <v>1.0462067738478029E-4</v>
      </c>
      <c r="J1485" s="347" t="s">
        <v>932</v>
      </c>
    </row>
    <row r="1486" spans="1:11" ht="15" customHeight="1" x14ac:dyDescent="0.25">
      <c r="A1486" s="334" t="s">
        <v>360</v>
      </c>
      <c r="B1486" s="335" t="s">
        <v>908</v>
      </c>
      <c r="C1486" s="335" t="s">
        <v>909</v>
      </c>
      <c r="D1486" s="335" t="s">
        <v>41</v>
      </c>
      <c r="E1486" s="336">
        <v>3.8399999999999997E-6</v>
      </c>
      <c r="F1486" s="335"/>
      <c r="H1486" s="348" t="s">
        <v>720</v>
      </c>
      <c r="I1486" s="223">
        <f>I1472/'Conversions_(X)'!$C$10</f>
        <v>1.5763018220793141E-3</v>
      </c>
      <c r="J1486" s="347" t="s">
        <v>932</v>
      </c>
    </row>
    <row r="1487" spans="1:11" ht="15" customHeight="1" x14ac:dyDescent="0.25">
      <c r="A1487" s="334" t="s">
        <v>921</v>
      </c>
      <c r="B1487" s="337" t="s">
        <v>908</v>
      </c>
      <c r="C1487" s="337" t="s">
        <v>909</v>
      </c>
      <c r="D1487" s="337" t="s">
        <v>41</v>
      </c>
      <c r="E1487" s="338">
        <v>1.93E-4</v>
      </c>
      <c r="H1487" s="348" t="s">
        <v>721</v>
      </c>
      <c r="I1487" s="223">
        <f>I1473/'Conversions_(X)'!$C$10</f>
        <v>1.5635897106109325E-2</v>
      </c>
      <c r="J1487" s="347" t="s">
        <v>932</v>
      </c>
    </row>
    <row r="1488" spans="1:11" ht="15" customHeight="1" x14ac:dyDescent="0.25">
      <c r="H1488" s="348" t="s">
        <v>701</v>
      </c>
      <c r="I1488" s="223">
        <f>I1474/'Conversions_(X)'!$C$10</f>
        <v>1.2140066452304394E-5</v>
      </c>
      <c r="J1488" s="347" t="s">
        <v>932</v>
      </c>
    </row>
    <row r="1489" spans="1:10" ht="15" customHeight="1" x14ac:dyDescent="0.25">
      <c r="H1489" s="348" t="s">
        <v>929</v>
      </c>
      <c r="I1489" s="223">
        <f>I1475/'Conversions_(X)'!$C$10</f>
        <v>1.030952240085745E-3</v>
      </c>
      <c r="J1489" s="347" t="s">
        <v>932</v>
      </c>
    </row>
    <row r="1490" spans="1:10" ht="15" customHeight="1" x14ac:dyDescent="0.25">
      <c r="H1490" s="348" t="s">
        <v>930</v>
      </c>
      <c r="I1490" s="223">
        <f>I1476/'Conversions_(X)'!$C$10</f>
        <v>1.0004431725616292E-3</v>
      </c>
      <c r="J1490" s="347" t="s">
        <v>932</v>
      </c>
    </row>
    <row r="1491" spans="1:10" ht="15" customHeight="1" x14ac:dyDescent="0.25">
      <c r="A1491" s="331" t="s">
        <v>927</v>
      </c>
      <c r="B1491" s="339" t="s">
        <v>924</v>
      </c>
      <c r="C1491" s="339" t="s">
        <v>894</v>
      </c>
      <c r="D1491" s="339" t="s">
        <v>925</v>
      </c>
      <c r="E1491" s="340">
        <v>1</v>
      </c>
      <c r="F1491" s="339"/>
      <c r="H1491" s="348" t="s">
        <v>359</v>
      </c>
      <c r="I1491" s="223">
        <f>I1477/'Conversions_(X)'!$C$10</f>
        <v>4.8814508038585204E-5</v>
      </c>
      <c r="J1491" s="347" t="s">
        <v>932</v>
      </c>
    </row>
    <row r="1492" spans="1:10" ht="15.75" thickBot="1" x14ac:dyDescent="0.3">
      <c r="H1492" s="349" t="s">
        <v>364</v>
      </c>
      <c r="I1492" s="350">
        <f>I1478/'Conversions_(X)'!$C$10</f>
        <v>2.4534375133976423E-3</v>
      </c>
      <c r="J1492" s="351" t="s">
        <v>932</v>
      </c>
    </row>
  </sheetData>
  <autoFilter ref="A563:I563"/>
  <mergeCells count="6">
    <mergeCell ref="A1474:F1474"/>
    <mergeCell ref="B435:AD435"/>
    <mergeCell ref="B500:AD500"/>
    <mergeCell ref="B1014:C1014"/>
    <mergeCell ref="B1020:C1020"/>
    <mergeCell ref="A1445:F1445"/>
  </mergeCells>
  <hyperlinks>
    <hyperlink ref="A1439" r:id="rId1" tooltip="Click to view more details" display="https://www.lcacommons.gov/nrel/process/flowDetail/39c8152d-2215-49cf-8bd3-403fde0f83fa?pid=a2f7a82a-cd47-436d-97af-6cdc0ed4c19d&amp;eid=4d57c6c1-4841-4218-a0ea-e3fd5f9da830"/>
    <hyperlink ref="A1440" r:id="rId2" tooltip="Click to view more details" display="https://www.lcacommons.gov/nrel/process/flowDetail/77475995-1220-458b-baf0-859baa4074d8?pid=a2f7a82a-cd47-436d-97af-6cdc0ed4c19d&amp;eid=6243647a-64eb-470c-87ff-ed31a721ff6f"/>
    <hyperlink ref="A1441" r:id="rId3" tooltip="Click to view more details" display="https://www.lcacommons.gov/nrel/process/flowDetail/98f72450-f23a-4442-a415-faad7000ed1f?pid=a2f7a82a-cd47-436d-97af-6cdc0ed4c19d&amp;eid=d7c0fbee-6837-4195-bcb0-70193e3363a0"/>
    <hyperlink ref="A1442" r:id="rId4" tooltip="Click to view more details" display="https://www.lcacommons.gov/nrel/process/flowDetail/4c2411ab-714c-4a9e-aeed-e39902ee70e7?pid=a2f7a82a-cd47-436d-97af-6cdc0ed4c19d&amp;eid=33ee60e0-eb77-47c6-8ce9-fc177ed520d1"/>
    <hyperlink ref="A1443" r:id="rId5" tooltip="Click to view more details" display="https://www.lcacommons.gov/nrel/process/flowDetail/a074c6d9-efe1-4552-9157-116c7bc26dcd?pid=a2f7a82a-cd47-436d-97af-6cdc0ed4c19d&amp;eid=813716cf-1044-4e57-b7bc-c1fa677ce0b7"/>
    <hyperlink ref="A1444" r:id="rId6" tooltip="Click to view more details" display="https://www.lcacommons.gov/nrel/process/flowDetail/69577949-4f77-4340-8c6b-8083847523f2?pid=a2f7a82a-cd47-436d-97af-6cdc0ed4c19d&amp;eid=0a8f9a5a-1e51-4e24-a3bc-42c1ef6aeb04"/>
    <hyperlink ref="A1446" r:id="rId7" tooltip="Click to view more details" display="https://www.lcacommons.gov/nrel/process/flowDetail/d5ffcb13-2412-477b-859d-9e3828381e61?pid=a2f7a82a-cd47-436d-97af-6cdc0ed4c19d&amp;eid=1a5798ba-e085-4c84-b305-b5f2d2d4158f"/>
    <hyperlink ref="A1447" r:id="rId8" tooltip="Click to view more details" display="https://www.lcacommons.gov/nrel/process/flowDetail/50e0374a-a656-42c3-acca-70c3feb85cc6?pid=a2f7a82a-cd47-436d-97af-6cdc0ed4c19d&amp;eid=766b463b-46ca-416a-846a-91a64aa5d082"/>
    <hyperlink ref="A1448" r:id="rId9" tooltip="Click to view more details" display="https://www.lcacommons.gov/nrel/process/flowDetail/22e891af-7647-4210-9e11-530c17b89296?pid=a2f7a82a-cd47-436d-97af-6cdc0ed4c19d&amp;eid=6f6c37ef-85c0-4a50-bcc3-0fe51b367225"/>
    <hyperlink ref="A1449" r:id="rId10" tooltip="Click to view more details" display="https://www.lcacommons.gov/nrel/process/flowDetail/3bb76901-8f53-4668-8d3a-9e3b5eb569b0?pid=a2f7a82a-cd47-436d-97af-6cdc0ed4c19d&amp;eid=7d548c5d-c13c-4b2a-8599-15b14da54929"/>
    <hyperlink ref="A1450" r:id="rId11" tooltip="Click to view more details" display="https://www.lcacommons.gov/nrel/process/flowDetail/eb28062d-1f63-46ad-bdb8-05076b899b62?pid=a2f7a82a-cd47-436d-97af-6cdc0ed4c19d&amp;eid=a8d4acec-4c48-404b-8d89-3f7f287523ef"/>
    <hyperlink ref="A1451" r:id="rId12" tooltip="Click to view more details" display="https://www.lcacommons.gov/nrel/process/flowDetail/68414458-95e9-45a3-ad49-922b6714ad12?pid=a2f7a82a-cd47-436d-97af-6cdc0ed4c19d&amp;eid=7991b81f-a646-487d-bd22-db662b11b1b2"/>
    <hyperlink ref="A1452" r:id="rId13" tooltip="Click to view more details" display="https://www.lcacommons.gov/nrel/process/flowDetail/4823cd4c-b22f-4153-8222-2d3c73ba8606?pid=a2f7a82a-cd47-436d-97af-6cdc0ed4c19d&amp;eid=10d0c880-cf4e-46f5-a07f-3a3ad982e492"/>
    <hyperlink ref="A1458" r:id="rId14" tooltip="Click to view more details" display="https://www.lcacommons.gov/nrel/process/flowDetail/43155669-5139-4039-a7e1-2770ff1d1eed?pid=a2f7a82a-cd47-436d-97af-6cdc0ed4c19d&amp;eid=a430e764-2a53-408d-b03d-69a5d7be33d2"/>
    <hyperlink ref="A1453" r:id="rId15" tooltip="Click to view more details" display="https://www.lcacommons.gov/nrel/process/flowDetail/0b442507-66d3-494d-83aa-9c4e527ab93e?pid=a2f7a82a-cd47-436d-97af-6cdc0ed4c19d&amp;eid=370fa538-a461-498d-85a5-d5da92f73cd4"/>
    <hyperlink ref="A1454" r:id="rId16" tooltip="Click to view more details" display="https://www.lcacommons.gov/nrel/process/flowDetail/b3759130-6e5f-4bf0-a85b-5261232c6d73?pid=a2f7a82a-cd47-436d-97af-6cdc0ed4c19d&amp;eid=ec5bff1a-f305-44ef-b1a2-cfbc486105ab"/>
    <hyperlink ref="A1455" r:id="rId17" tooltip="Click to view more details" display="https://www.lcacommons.gov/nrel/process/flowDetail/6e32e627-9986-42c6-8840-b098b107a5c7?pid=a2f7a82a-cd47-436d-97af-6cdc0ed4c19d&amp;eid=4519a570-a3cd-43bd-b5cd-37763abf54b8"/>
    <hyperlink ref="A1456" r:id="rId18" tooltip="Click to view more details" display="https://www.lcacommons.gov/nrel/process/flowDetail/8e21f2e0-c605-45fa-9ca6-802bd74af929?pid=a2f7a82a-cd47-436d-97af-6cdc0ed4c19d&amp;eid=53bc6e80-a730-4e54-9c01-1c9b0a81c901"/>
    <hyperlink ref="A1459" r:id="rId19" tooltip="Click to view more details" display="https://www.lcacommons.gov/nrel/process/flowDetail/c7049c70-2bb5-428b-afeb-3d37d53eedc7?pid=a2f7a82a-cd47-436d-97af-6cdc0ed4c19d&amp;eid=f49a5d26-689e-46ff-ae61-a1b74be767fc"/>
    <hyperlink ref="A1457" r:id="rId20" tooltip="Click to view more details" display="https://www.lcacommons.gov/nrel/process/flowDetail/8d93eb15-3185-42df-9258-6b6537709deb?pid=a2f7a82a-cd47-436d-97af-6cdc0ed4c19d&amp;eid=c1ca800b-f9ae-4c5d-a9df-34c30584566c"/>
    <hyperlink ref="A1468" r:id="rId21" tooltip="Click to view more details" display="https://www.lcacommons.gov/nrel/process/flowDetail/39c8152d-2215-49cf-8bd3-403fde0f83fa?pid=8a1a1102-a870-44fa-acd6-52c844ac181f&amp;eid=9f9e23cd-985e-4b23-b8d3-137958d893c1"/>
    <hyperlink ref="A1469" r:id="rId22" tooltip="Click to view more details" display="https://www.lcacommons.gov/nrel/process/flowDetail/77475995-1220-458b-baf0-859baa4074d8?pid=8a1a1102-a870-44fa-acd6-52c844ac181f&amp;eid=3b8c8877-ee31-49c4-ad05-ea49ffcbae1b"/>
    <hyperlink ref="A1470" r:id="rId23" tooltip="Click to view more details" display="https://www.lcacommons.gov/nrel/process/flowDetail/98f72450-f23a-4442-a415-faad7000ed1f?pid=8a1a1102-a870-44fa-acd6-52c844ac181f&amp;eid=288a0b5a-b703-48b4-b387-36c98990210e"/>
    <hyperlink ref="A1471" r:id="rId24" tooltip="Click to view more details" display="https://www.lcacommons.gov/nrel/process/flowDetail/4c2411ab-714c-4a9e-aeed-e39902ee70e7?pid=8a1a1102-a870-44fa-acd6-52c844ac181f&amp;eid=a33678b4-afa1-49ca-a061-5f2cc47a0b3e"/>
    <hyperlink ref="A1472" r:id="rId25" tooltip="Click to view more details" display="https://www.lcacommons.gov/nrel/process/flowDetail/a074c6d9-efe1-4552-9157-116c7bc26dcd?pid=8a1a1102-a870-44fa-acd6-52c844ac181f&amp;eid=ddabb3e3-5d54-40d3-92f0-5df821493631"/>
    <hyperlink ref="A1473" r:id="rId26" tooltip="Click to view more details" display="https://www.lcacommons.gov/nrel/process/flowDetail/69577949-4f77-4340-8c6b-8083847523f2?pid=8a1a1102-a870-44fa-acd6-52c844ac181f&amp;eid=4c4f86eb-3189-4108-bc35-cefe46243b22"/>
    <hyperlink ref="A1475" r:id="rId27" tooltip="Click to view more details" display="https://www.lcacommons.gov/nrel/process/flowDetail/d5ffcb13-2412-477b-859d-9e3828381e61?pid=8a1a1102-a870-44fa-acd6-52c844ac181f&amp;eid=a14b8dd8-df58-4b61-8208-065d6ef7a07f"/>
    <hyperlink ref="A1476" r:id="rId28" tooltip="Click to view more details" display="https://www.lcacommons.gov/nrel/process/flowDetail/50e0374a-a656-42c3-acca-70c3feb85cc6?pid=8a1a1102-a870-44fa-acd6-52c844ac181f&amp;eid=9f84cd96-06c2-4fc1-8520-e736f75673e6"/>
    <hyperlink ref="A1477" r:id="rId29" tooltip="Click to view more details" display="https://www.lcacommons.gov/nrel/process/flowDetail/22e891af-7647-4210-9e11-530c17b89296?pid=8a1a1102-a870-44fa-acd6-52c844ac181f&amp;eid=515b92a3-edc0-4eb1-abcd-8bbeaf7c522d"/>
    <hyperlink ref="A1478" r:id="rId30" tooltip="Click to view more details" display="https://www.lcacommons.gov/nrel/process/flowDetail/3bb76901-8f53-4668-8d3a-9e3b5eb569b0?pid=8a1a1102-a870-44fa-acd6-52c844ac181f&amp;eid=ed402914-c50e-4c0b-83aa-ae67bf6a66cf"/>
    <hyperlink ref="A1479" r:id="rId31" tooltip="Click to view more details" display="https://www.lcacommons.gov/nrel/process/flowDetail/eb28062d-1f63-46ad-bdb8-05076b899b62?pid=8a1a1102-a870-44fa-acd6-52c844ac181f&amp;eid=4464db3f-f4c0-445d-ae2e-eb4010934d7f"/>
    <hyperlink ref="A1480" r:id="rId32" tooltip="Click to view more details" display="https://www.lcacommons.gov/nrel/process/flowDetail/68414458-95e9-45a3-ad49-922b6714ad12?pid=8a1a1102-a870-44fa-acd6-52c844ac181f&amp;eid=9433d4bd-5746-458b-9e77-9d6a71a34d23"/>
    <hyperlink ref="A1481" r:id="rId33" tooltip="Click to view more details" display="https://www.lcacommons.gov/nrel/process/flowDetail/4823cd4c-b22f-4153-8222-2d3c73ba8606?pid=8a1a1102-a870-44fa-acd6-52c844ac181f&amp;eid=2c0f68bb-3e6d-4d56-86ec-1addcf573850"/>
    <hyperlink ref="A1482" r:id="rId34" tooltip="Click to view more details" display="https://www.lcacommons.gov/nrel/process/flowDetail/43155669-5139-4039-a7e1-2770ff1d1eed?pid=8a1a1102-a870-44fa-acd6-52c844ac181f&amp;eid=1dca6c06-6e25-402d-9896-2c2e8fbd66e5"/>
    <hyperlink ref="A1483" r:id="rId35" tooltip="Click to view more details" display="https://www.lcacommons.gov/nrel/process/flowDetail/0b442507-66d3-494d-83aa-9c4e527ab93e?pid=8a1a1102-a870-44fa-acd6-52c844ac181f&amp;eid=c40a6fbf-f254-4128-a2c2-7df0d65e945d"/>
    <hyperlink ref="A1484" r:id="rId36" tooltip="Click to view more details" display="https://www.lcacommons.gov/nrel/process/flowDetail/b3759130-6e5f-4bf0-a85b-5261232c6d73?pid=8a1a1102-a870-44fa-acd6-52c844ac181f&amp;eid=492e3698-bd03-49fc-b15b-3eeef416b3b5"/>
    <hyperlink ref="A1485" r:id="rId37" tooltip="Click to view more details" display="https://www.lcacommons.gov/nrel/process/flowDetail/6e32e627-9986-42c6-8840-b098b107a5c7?pid=8a1a1102-a870-44fa-acd6-52c844ac181f&amp;eid=b90477c0-583e-4755-b6a7-c152ba127f3c"/>
    <hyperlink ref="A1486" r:id="rId38" tooltip="Click to view more details" display="https://www.lcacommons.gov/nrel/process/flowDetail/8e21f2e0-c605-45fa-9ca6-802bd74af929?pid=8a1a1102-a870-44fa-acd6-52c844ac181f&amp;eid=29177ef9-5bda-4196-a050-0ebf4a8e5c4e"/>
    <hyperlink ref="A1491" r:id="rId39" tooltip="Click to view more details" display="https://www.lcacommons.gov/nrel/process/flowDetail/168bea7e-0c90-4901-bfbb-519d7c30e4d6?pid=8a1a1102-a870-44fa-acd6-52c844ac181f&amp;eid=11d8f633-c4a1-4c89-add3-d7106688d3bb"/>
    <hyperlink ref="A1487" r:id="rId40" tooltip="Click to view more details" display="https://www.lcacommons.gov/nrel/process/flowDetail/8d93eb15-3185-42df-9258-6b6537709deb?pid=8a1a1102-a870-44fa-acd6-52c844ac181f&amp;eid=d06eaad8-6ad0-4f66-828f-d251c05ef2b1"/>
  </hyperlinks>
  <pageMargins left="0.7" right="0.7" top="0.75" bottom="0.75" header="0.3" footer="0.3"/>
  <pageSetup orientation="portrait" r:id="rId41"/>
  <legacyDrawing r:id="rId4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49"/>
  <sheetViews>
    <sheetView workbookViewId="0"/>
  </sheetViews>
  <sheetFormatPr defaultColWidth="8.85546875" defaultRowHeight="15" x14ac:dyDescent="0.25"/>
  <cols>
    <col min="1" max="1" width="21.42578125" customWidth="1"/>
    <col min="2" max="2" width="14.42578125" customWidth="1"/>
    <col min="4" max="4" width="10" bestFit="1" customWidth="1"/>
    <col min="5" max="5" width="12.140625" customWidth="1"/>
    <col min="8" max="8" width="22.28515625" customWidth="1"/>
    <col min="9" max="9" width="19.140625" customWidth="1"/>
    <col min="10" max="10" width="16.28515625" customWidth="1"/>
    <col min="11" max="11" width="22.42578125" customWidth="1"/>
    <col min="12" max="12" width="15.85546875" customWidth="1"/>
    <col min="14" max="14" width="14.28515625" customWidth="1"/>
    <col min="15" max="15" width="14.140625" customWidth="1"/>
    <col min="16" max="16" width="16.140625" customWidth="1"/>
    <col min="18" max="18" width="13.42578125" customWidth="1"/>
    <col min="19" max="19" width="15.140625" bestFit="1" customWidth="1"/>
  </cols>
  <sheetData>
    <row r="1" spans="1:10" ht="20.25" x14ac:dyDescent="0.3">
      <c r="A1" s="200"/>
      <c r="B1" s="184"/>
      <c r="C1" s="183"/>
      <c r="D1" s="181"/>
      <c r="E1" s="181"/>
      <c r="F1" s="181"/>
      <c r="G1" s="181"/>
      <c r="H1" s="318" t="s">
        <v>826</v>
      </c>
      <c r="I1" s="181"/>
      <c r="J1" s="181"/>
    </row>
    <row r="2" spans="1:10" ht="15.75" thickBot="1" x14ac:dyDescent="0.3">
      <c r="A2" s="321" t="s">
        <v>845</v>
      </c>
      <c r="B2" s="181"/>
      <c r="C2" s="181"/>
      <c r="D2" s="181"/>
      <c r="E2" s="181"/>
      <c r="F2" s="181"/>
      <c r="G2" s="181"/>
      <c r="H2" s="181"/>
      <c r="I2" s="181"/>
      <c r="J2" s="181"/>
    </row>
    <row r="3" spans="1:10" x14ac:dyDescent="0.25">
      <c r="A3" s="266" t="s">
        <v>698</v>
      </c>
      <c r="B3" s="206"/>
      <c r="C3" s="206"/>
      <c r="D3" s="206"/>
      <c r="E3" s="207"/>
      <c r="F3" s="181"/>
      <c r="G3" s="181"/>
      <c r="H3" s="181"/>
      <c r="I3" s="181"/>
      <c r="J3" s="181"/>
    </row>
    <row r="4" spans="1:10" x14ac:dyDescent="0.25">
      <c r="A4" s="221" t="s">
        <v>320</v>
      </c>
      <c r="B4" s="181"/>
      <c r="C4" s="181"/>
      <c r="D4" s="181">
        <v>10.210000000000001</v>
      </c>
      <c r="E4" s="220" t="s">
        <v>699</v>
      </c>
      <c r="F4" s="201"/>
      <c r="G4" s="201"/>
      <c r="H4" s="181"/>
      <c r="I4" s="181"/>
      <c r="J4" s="181"/>
    </row>
    <row r="5" spans="1:10" x14ac:dyDescent="0.25">
      <c r="A5" s="221" t="s">
        <v>700</v>
      </c>
      <c r="B5" s="181"/>
      <c r="C5" s="181"/>
      <c r="D5" s="222">
        <f>0.41/g_per_kg</f>
        <v>4.0999999999999999E-4</v>
      </c>
      <c r="E5" s="220" t="s">
        <v>699</v>
      </c>
      <c r="F5" s="223"/>
      <c r="G5" s="201"/>
      <c r="H5" s="181"/>
      <c r="I5" s="181"/>
      <c r="J5" s="181"/>
    </row>
    <row r="6" spans="1:10" ht="15.75" thickBot="1" x14ac:dyDescent="0.3">
      <c r="A6" s="224" t="s">
        <v>701</v>
      </c>
      <c r="B6" s="225"/>
      <c r="C6" s="225"/>
      <c r="D6" s="226">
        <f>0.08/g_per_kg</f>
        <v>8.0000000000000007E-5</v>
      </c>
      <c r="E6" s="227" t="s">
        <v>699</v>
      </c>
      <c r="F6" s="223"/>
      <c r="G6" s="201"/>
      <c r="H6" s="181"/>
      <c r="I6" s="181"/>
      <c r="J6" s="181"/>
    </row>
    <row r="8" spans="1:10" x14ac:dyDescent="0.25">
      <c r="A8" s="228"/>
      <c r="B8" s="229"/>
      <c r="C8" s="229"/>
    </row>
    <row r="15" spans="1:10" x14ac:dyDescent="0.25">
      <c r="G15" t="s">
        <v>846</v>
      </c>
    </row>
    <row r="24" spans="1:14" ht="15.75" thickBot="1" x14ac:dyDescent="0.3"/>
    <row r="25" spans="1:14" x14ac:dyDescent="0.25">
      <c r="A25" s="185" t="s">
        <v>703</v>
      </c>
      <c r="J25" s="230" t="s">
        <v>704</v>
      </c>
      <c r="K25" s="206"/>
      <c r="L25" s="206"/>
      <c r="M25" s="231"/>
    </row>
    <row r="26" spans="1:14" x14ac:dyDescent="0.25">
      <c r="A26">
        <v>35.1</v>
      </c>
      <c r="B26" t="s">
        <v>705</v>
      </c>
      <c r="C26" t="s">
        <v>846</v>
      </c>
      <c r="J26" s="232">
        <v>130000</v>
      </c>
      <c r="K26" s="233" t="s">
        <v>706</v>
      </c>
      <c r="L26" s="181" t="s">
        <v>846</v>
      </c>
      <c r="M26" s="234"/>
    </row>
    <row r="27" spans="1:14" ht="15.75" thickBot="1" x14ac:dyDescent="0.3">
      <c r="A27">
        <v>3737</v>
      </c>
      <c r="B27" t="s">
        <v>707</v>
      </c>
      <c r="C27" t="s">
        <v>846</v>
      </c>
      <c r="J27" s="235"/>
      <c r="K27" s="181"/>
      <c r="L27" s="181"/>
      <c r="M27" s="236"/>
    </row>
    <row r="28" spans="1:14" x14ac:dyDescent="0.25">
      <c r="H28" s="205" t="s">
        <v>708</v>
      </c>
      <c r="I28" s="237" t="s">
        <v>71</v>
      </c>
      <c r="J28" s="209" t="s">
        <v>709</v>
      </c>
      <c r="K28" s="210"/>
      <c r="L28" s="210" t="s">
        <v>710</v>
      </c>
      <c r="M28" s="238" t="s">
        <v>71</v>
      </c>
      <c r="N28" s="156"/>
    </row>
    <row r="29" spans="1:14" x14ac:dyDescent="0.25">
      <c r="A29" t="s">
        <v>320</v>
      </c>
      <c r="B29">
        <v>0.28599999999999998</v>
      </c>
      <c r="C29" t="s">
        <v>711</v>
      </c>
      <c r="D29" t="s">
        <v>320</v>
      </c>
      <c r="E29" t="s">
        <v>846</v>
      </c>
      <c r="H29" s="346">
        <f>B29/$A$27*1000000</f>
        <v>76.531977522076531</v>
      </c>
      <c r="I29" s="201" t="s">
        <v>712</v>
      </c>
      <c r="J29" s="239">
        <f>L29/$J$26*1000000</f>
        <v>78.538461538461547</v>
      </c>
      <c r="K29" s="240" t="s">
        <v>712</v>
      </c>
      <c r="L29" s="181">
        <v>10.210000000000001</v>
      </c>
      <c r="M29" s="241" t="s">
        <v>699</v>
      </c>
      <c r="N29" s="201" t="s">
        <v>845</v>
      </c>
    </row>
    <row r="30" spans="1:14" x14ac:dyDescent="0.25">
      <c r="A30" t="s">
        <v>700</v>
      </c>
      <c r="B30" s="154">
        <f>0.000000299</f>
        <v>2.9900000000000002E-7</v>
      </c>
      <c r="C30" t="s">
        <v>711</v>
      </c>
      <c r="D30" t="s">
        <v>700</v>
      </c>
      <c r="E30" t="s">
        <v>846</v>
      </c>
      <c r="H30" s="379">
        <f>B30/$A$27*1000000</f>
        <v>8.0010703773080016E-5</v>
      </c>
      <c r="I30" s="201" t="s">
        <v>713</v>
      </c>
      <c r="J30" s="242">
        <f>L30/$J$26*1000000</f>
        <v>3.1538461538461538E-3</v>
      </c>
      <c r="K30" s="240" t="s">
        <v>713</v>
      </c>
      <c r="L30" s="222">
        <v>4.0999999999999999E-4</v>
      </c>
      <c r="M30" s="241" t="s">
        <v>699</v>
      </c>
      <c r="N30" s="201" t="s">
        <v>845</v>
      </c>
    </row>
    <row r="31" spans="1:14" ht="15.75" thickBot="1" x14ac:dyDescent="0.3">
      <c r="A31" t="s">
        <v>701</v>
      </c>
      <c r="B31" s="154">
        <f>0.000000653</f>
        <v>6.5300000000000004E-7</v>
      </c>
      <c r="C31" t="s">
        <v>711</v>
      </c>
      <c r="D31" t="s">
        <v>701</v>
      </c>
      <c r="E31" t="s">
        <v>846</v>
      </c>
      <c r="H31" s="380">
        <f>B31/$A$27*1000000</f>
        <v>1.7473909553117475E-4</v>
      </c>
      <c r="I31" s="381" t="s">
        <v>714</v>
      </c>
      <c r="J31" s="245">
        <f>L31/$J$26*1000000</f>
        <v>6.1538461538461541E-4</v>
      </c>
      <c r="K31" s="246" t="s">
        <v>714</v>
      </c>
      <c r="L31" s="222">
        <v>8.0000000000000007E-5</v>
      </c>
      <c r="M31" s="241" t="s">
        <v>699</v>
      </c>
      <c r="N31" s="201" t="s">
        <v>845</v>
      </c>
    </row>
    <row r="32" spans="1:14" x14ac:dyDescent="0.25">
      <c r="J32" s="239">
        <f>L29/kg_per_dies_gas</f>
        <v>3.1989846278210283</v>
      </c>
      <c r="K32" s="240" t="s">
        <v>715</v>
      </c>
      <c r="L32" s="181"/>
      <c r="M32" s="220"/>
      <c r="N32" s="158"/>
    </row>
    <row r="33" spans="1:14" x14ac:dyDescent="0.25">
      <c r="A33" s="267"/>
      <c r="B33" s="156"/>
      <c r="C33" s="156"/>
      <c r="D33" s="156"/>
      <c r="E33" s="156"/>
      <c r="F33" s="156"/>
      <c r="G33" s="156"/>
      <c r="J33" s="242">
        <f>L30/kg_per_dies_gas</f>
        <v>1.2846069514266617E-4</v>
      </c>
      <c r="K33" s="240" t="s">
        <v>716</v>
      </c>
      <c r="L33" s="181"/>
      <c r="M33" s="220"/>
      <c r="N33" s="156"/>
    </row>
    <row r="34" spans="1:14" ht="15.75" thickBot="1" x14ac:dyDescent="0.3">
      <c r="A34" s="268"/>
      <c r="B34" s="268"/>
      <c r="C34" s="268"/>
      <c r="D34" s="156"/>
      <c r="E34" s="156"/>
      <c r="F34" s="156"/>
      <c r="G34" s="156"/>
      <c r="J34" s="243">
        <f>L31/kg_per_dies_gas</f>
        <v>2.5065501491251939E-5</v>
      </c>
      <c r="K34" s="244" t="s">
        <v>717</v>
      </c>
      <c r="L34" s="225"/>
      <c r="M34" s="227"/>
    </row>
    <row r="35" spans="1:14" x14ac:dyDescent="0.25">
      <c r="A35" s="156"/>
      <c r="B35" s="269"/>
      <c r="C35" s="156"/>
      <c r="D35" s="156"/>
      <c r="E35" s="156"/>
      <c r="F35" s="156"/>
      <c r="G35" s="156"/>
    </row>
    <row r="36" spans="1:14" x14ac:dyDescent="0.25">
      <c r="A36" s="156"/>
      <c r="B36" s="269"/>
      <c r="C36" s="156"/>
      <c r="D36" s="156"/>
      <c r="E36" s="156"/>
      <c r="F36" s="156"/>
      <c r="G36" s="156"/>
    </row>
    <row r="37" spans="1:14" x14ac:dyDescent="0.25">
      <c r="A37" s="156"/>
      <c r="B37" s="269"/>
      <c r="C37" s="156"/>
      <c r="D37" s="156"/>
      <c r="E37" s="156"/>
      <c r="F37" s="156"/>
      <c r="G37" s="156"/>
    </row>
    <row r="38" spans="1:14" x14ac:dyDescent="0.25">
      <c r="A38" s="156"/>
      <c r="B38" s="156"/>
      <c r="C38" s="156"/>
      <c r="D38" s="156"/>
      <c r="E38" s="156"/>
      <c r="F38" s="156"/>
      <c r="G38" s="156"/>
    </row>
    <row r="39" spans="1:14" x14ac:dyDescent="0.25">
      <c r="A39" s="268"/>
      <c r="B39" s="156"/>
      <c r="C39" s="156"/>
      <c r="D39" s="156"/>
      <c r="E39" s="156"/>
      <c r="F39" s="156"/>
      <c r="G39" s="156"/>
    </row>
    <row r="40" spans="1:14" x14ac:dyDescent="0.25">
      <c r="A40" s="156"/>
      <c r="B40" s="156"/>
      <c r="C40" s="156"/>
      <c r="D40" s="201"/>
      <c r="E40" s="270"/>
      <c r="F40" s="156"/>
      <c r="G40" s="156"/>
    </row>
    <row r="41" spans="1:14" x14ac:dyDescent="0.25">
      <c r="A41" s="271"/>
      <c r="B41" s="156"/>
      <c r="C41" s="156"/>
      <c r="D41" s="223"/>
      <c r="E41" s="270"/>
      <c r="F41" s="156"/>
      <c r="G41" s="156"/>
    </row>
    <row r="42" spans="1:14" x14ac:dyDescent="0.25">
      <c r="A42" s="272"/>
      <c r="B42" s="156"/>
      <c r="C42" s="156"/>
      <c r="D42" s="223"/>
      <c r="E42" s="270"/>
      <c r="F42" s="156"/>
      <c r="G42" s="156"/>
    </row>
    <row r="43" spans="1:14" x14ac:dyDescent="0.25">
      <c r="A43" s="156"/>
      <c r="B43" s="156"/>
      <c r="C43" s="156"/>
      <c r="D43" s="156"/>
      <c r="E43" s="156"/>
      <c r="F43" s="156"/>
      <c r="G43" s="156"/>
    </row>
    <row r="44" spans="1:14" x14ac:dyDescent="0.25">
      <c r="A44" s="268"/>
      <c r="B44" s="156"/>
      <c r="C44" s="156"/>
      <c r="D44" s="156"/>
      <c r="E44" s="156"/>
      <c r="F44" s="156"/>
      <c r="G44" s="156"/>
    </row>
    <row r="45" spans="1:14" x14ac:dyDescent="0.25">
      <c r="A45" s="156"/>
      <c r="B45" s="156"/>
      <c r="C45" s="156"/>
      <c r="D45" s="201"/>
      <c r="E45" s="270"/>
      <c r="F45" s="156"/>
      <c r="G45" s="156"/>
    </row>
    <row r="46" spans="1:14" x14ac:dyDescent="0.25">
      <c r="A46" s="269"/>
      <c r="B46" s="156"/>
      <c r="C46" s="156"/>
      <c r="D46" s="223"/>
      <c r="E46" s="270"/>
      <c r="F46" s="156"/>
      <c r="G46" s="156"/>
    </row>
    <row r="47" spans="1:14" x14ac:dyDescent="0.25">
      <c r="A47" s="156"/>
      <c r="B47" s="156"/>
      <c r="C47" s="156"/>
      <c r="D47" s="223"/>
      <c r="E47" s="270"/>
      <c r="F47" s="156"/>
      <c r="G47" s="156"/>
    </row>
    <row r="48" spans="1:14" x14ac:dyDescent="0.25">
      <c r="A48" s="156"/>
      <c r="B48" s="156"/>
      <c r="C48" s="156"/>
      <c r="D48" s="156"/>
      <c r="E48" s="156"/>
      <c r="F48" s="156"/>
      <c r="G48" s="156"/>
    </row>
    <row r="49" spans="1:7" x14ac:dyDescent="0.25">
      <c r="A49" s="156"/>
      <c r="B49" s="156"/>
      <c r="C49" s="156"/>
      <c r="D49" s="156"/>
      <c r="E49" s="156"/>
      <c r="F49" s="156"/>
      <c r="G49" s="156"/>
    </row>
  </sheetData>
  <conditionalFormatting sqref="J26:K26">
    <cfRule type="expression" dxfId="0" priority="1" stopIfTrue="1">
      <formula>$I$5="NETL: November 2008 Report Data"</formula>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FDC12CA-38F6-42E8-A312-B31465F0C310}">
  <ds:schemaRefs>
    <ds:schemaRef ds:uri="http://schemas.microsoft.com/sharepoint/v3/contenttype/forms"/>
  </ds:schemaRefs>
</ds:datastoreItem>
</file>

<file path=customXml/itemProps2.xml><?xml version="1.0" encoding="utf-8"?>
<ds:datastoreItem xmlns:ds="http://schemas.openxmlformats.org/officeDocument/2006/customXml" ds:itemID="{26162664-201E-4052-B4A5-CD852B2BC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A08C4-A0A5-46D9-9272-60E5B4B6CA9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Info</vt:lpstr>
      <vt:lpstr>Data Summary</vt:lpstr>
      <vt:lpstr>PS</vt:lpstr>
      <vt:lpstr>Reference Source Info</vt:lpstr>
      <vt:lpstr>DQI</vt:lpstr>
      <vt:lpstr>Definitions</vt:lpstr>
      <vt:lpstr>Diesel_(x)</vt:lpstr>
      <vt:lpstr>Diesel_Filter1_(X)</vt:lpstr>
      <vt:lpstr>Diesel_GHG</vt:lpstr>
      <vt:lpstr>NOx_Species_(X)</vt:lpstr>
      <vt:lpstr>NOx_Reduction_(X)</vt:lpstr>
      <vt:lpstr>Marine Data_(X)</vt:lpstr>
      <vt:lpstr>Diesel Scenarios_(X)</vt:lpstr>
      <vt:lpstr>Black Carbon_(X)</vt:lpstr>
      <vt:lpstr>Tier IV Regulations</vt:lpstr>
      <vt:lpstr>Tier IV Regulations (Trains)</vt:lpstr>
      <vt:lpstr>Conversions_(X)</vt:lpstr>
      <vt:lpstr>Assumptions_(X)</vt:lpstr>
      <vt:lpstr>Diesel_EmissionsTables_(X)</vt:lpstr>
      <vt:lpstr>Btu_per_gal_dies_LHV</vt:lpstr>
      <vt:lpstr>cm3_per_m3</vt:lpstr>
      <vt:lpstr>g_per_kg</vt:lpstr>
      <vt:lpstr>kg_per_dies_gas</vt:lpstr>
      <vt:lpstr>kg_per_gal_dies</vt:lpstr>
      <vt:lpstr>kg_per_ton</vt:lpstr>
      <vt:lpstr>kJ_per_Btu</vt:lpstr>
      <vt:lpstr>kL_per_USgal</vt:lpstr>
      <vt:lpstr>lb_per_kg</vt:lpstr>
      <vt:lpstr>mg_per_kg</vt:lpstr>
      <vt:lpstr>mg_to_kg</vt:lpstr>
      <vt:lpstr>mi_per_km</vt:lpstr>
      <vt:lpstr>ug_per_kg</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Stage3_Diesel_Combustion.01</dc:title>
  <dc:creator>Hakian, Jeremie [USA]</dc:creator>
  <cp:lastModifiedBy>Krynock, Michelle M. (CONTR)</cp:lastModifiedBy>
  <dcterms:created xsi:type="dcterms:W3CDTF">2014-03-26T00:27:16Z</dcterms:created>
  <dcterms:modified xsi:type="dcterms:W3CDTF">2017-01-03T20:31:48Z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