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16380" windowHeight="5310" activeTab="2"/>
  </bookViews>
  <sheets>
    <sheet name="Info" sheetId="1" r:id="rId1"/>
    <sheet name="Data Summary" sheetId="2" r:id="rId2"/>
    <sheet name="Reference Source Info" sheetId="4" r:id="rId3"/>
    <sheet name="DQI" sheetId="5" r:id="rId4"/>
    <sheet name="Baseline" sheetId="6" r:id="rId5"/>
    <sheet name="Consump &amp; Waste" sheetId="7" r:id="rId6"/>
    <sheet name="Aux Boiler" sheetId="8" r:id="rId7"/>
    <sheet name="Conversions" sheetId="10" r:id="rId8"/>
    <sheet name="Assumptions" sheetId="11" r:id="rId9"/>
    <sheet name="Chart" sheetId="13" r:id="rId10"/>
  </sheets>
  <definedNames>
    <definedName name="Pal_Workbook_GUID" hidden="1">"8LW2YRZCDAFDJWUNZM2ZL775"</definedName>
  </definedName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2" l="1"/>
  <c r="E25" i="2"/>
  <c r="D8" i="10"/>
  <c r="D5" i="10"/>
  <c r="B6" i="6" s="1"/>
  <c r="E32" i="2" s="1"/>
  <c r="E33" i="2" s="1"/>
  <c r="G115" i="2" s="1"/>
  <c r="I115" i="2" s="1"/>
  <c r="H114" i="2"/>
  <c r="H115" i="2"/>
  <c r="H116" i="2"/>
  <c r="H117" i="2"/>
  <c r="H118" i="2"/>
  <c r="H119" i="2"/>
  <c r="B56" i="6"/>
  <c r="D7" i="10"/>
  <c r="B29" i="6" s="1"/>
  <c r="E56" i="2" s="1"/>
  <c r="E57" i="2" s="1"/>
  <c r="G120" i="2" s="1"/>
  <c r="I120" i="2" s="1"/>
  <c r="B57" i="6"/>
  <c r="E55" i="2" s="1"/>
  <c r="B53" i="6"/>
  <c r="B54" i="6" s="1"/>
  <c r="E50" i="2" s="1"/>
  <c r="H120" i="2"/>
  <c r="D11" i="10"/>
  <c r="B73" i="7" s="1"/>
  <c r="B41" i="7"/>
  <c r="B43" i="7" s="1"/>
  <c r="D9" i="10"/>
  <c r="B21" i="8" s="1"/>
  <c r="H121" i="2"/>
  <c r="H122" i="2"/>
  <c r="H113" i="2"/>
  <c r="B5" i="7"/>
  <c r="B7" i="7" s="1"/>
  <c r="B89" i="2"/>
  <c r="B88" i="2"/>
  <c r="B87" i="2"/>
  <c r="B40" i="8"/>
  <c r="B32" i="8"/>
  <c r="B33" i="8" s="1"/>
  <c r="B14" i="8"/>
  <c r="B6" i="8"/>
  <c r="B10" i="8"/>
  <c r="D10" i="10"/>
  <c r="B48" i="7" s="1"/>
  <c r="B28" i="6"/>
  <c r="B25" i="6"/>
  <c r="B26" i="6" s="1"/>
  <c r="E51" i="2" s="1"/>
  <c r="E52" i="2" s="1"/>
  <c r="D4" i="1"/>
  <c r="D3" i="1"/>
  <c r="B38" i="8"/>
  <c r="B39" i="8" s="1"/>
  <c r="B41" i="8" s="1"/>
  <c r="B36" i="8"/>
  <c r="B12" i="8"/>
  <c r="I6" i="5"/>
  <c r="N5" i="2" s="1"/>
  <c r="I5" i="5"/>
  <c r="I4" i="5"/>
  <c r="D26" i="4"/>
  <c r="C26" i="4"/>
  <c r="B26"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AF2" i="4"/>
  <c r="AE2" i="4"/>
  <c r="AD2" i="4"/>
  <c r="H112" i="2"/>
  <c r="G112" i="2"/>
  <c r="I112" i="2"/>
  <c r="H106" i="2"/>
  <c r="H105" i="2"/>
  <c r="H104" i="2"/>
  <c r="H103" i="2"/>
  <c r="H102" i="2"/>
  <c r="H101" i="2"/>
  <c r="H100" i="2"/>
  <c r="H99" i="2"/>
  <c r="H98" i="2"/>
  <c r="H97" i="2"/>
  <c r="H96" i="2"/>
  <c r="H95" i="2"/>
  <c r="B86" i="2"/>
  <c r="B85" i="2"/>
  <c r="B84" i="2"/>
  <c r="B83" i="2"/>
  <c r="B82" i="2"/>
  <c r="B81" i="2"/>
  <c r="B80" i="2"/>
  <c r="B79" i="2"/>
  <c r="B78" i="2"/>
  <c r="B77" i="2"/>
  <c r="B76" i="2"/>
  <c r="B75" i="2"/>
  <c r="B74" i="2"/>
  <c r="B73" i="2"/>
  <c r="B72" i="2"/>
  <c r="B71" i="2"/>
  <c r="B70" i="2"/>
  <c r="B69" i="2"/>
  <c r="B68" i="2"/>
  <c r="B67" i="2"/>
  <c r="B66" i="2"/>
  <c r="B65" i="2"/>
  <c r="B64" i="2"/>
  <c r="B63" i="2"/>
  <c r="B62" i="2"/>
  <c r="B61" i="2"/>
  <c r="B60" i="2"/>
  <c r="E59" i="2"/>
  <c r="E27" i="2"/>
  <c r="E29" i="2" s="1"/>
  <c r="G95" i="2" s="1"/>
  <c r="I95" i="2" s="1"/>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G11" i="2"/>
  <c r="E78" i="2"/>
  <c r="G105" i="2"/>
  <c r="I105" i="2"/>
  <c r="B10" i="6"/>
  <c r="B11" i="6" s="1"/>
  <c r="E36" i="2" s="1"/>
  <c r="E37" i="2" s="1"/>
  <c r="G116" i="2" s="1"/>
  <c r="I116" i="2" s="1"/>
  <c r="E83" i="2"/>
  <c r="G121" i="2"/>
  <c r="I121" i="2"/>
  <c r="E34" i="2"/>
  <c r="G114" i="2"/>
  <c r="I114" i="2"/>
  <c r="E61" i="2"/>
  <c r="G97" i="2"/>
  <c r="I97" i="2" s="1"/>
  <c r="B49" i="7" l="1"/>
  <c r="E74" i="2" s="1"/>
  <c r="E53" i="2"/>
  <c r="G98" i="2" s="1"/>
  <c r="I98" i="2" s="1"/>
  <c r="E54" i="2"/>
  <c r="G99" i="2" s="1"/>
  <c r="I99" i="2" s="1"/>
  <c r="B74" i="7"/>
  <c r="B24" i="8"/>
  <c r="B25" i="8" s="1"/>
  <c r="B22" i="8"/>
  <c r="B23" i="8" s="1"/>
  <c r="B19" i="6"/>
  <c r="B20" i="6" s="1"/>
  <c r="E45" i="2" s="1"/>
  <c r="E46" i="2" s="1"/>
  <c r="G119" i="2" s="1"/>
  <c r="I119" i="2" s="1"/>
  <c r="B7" i="8"/>
  <c r="B34" i="6"/>
  <c r="E31" i="2" s="1"/>
  <c r="B15" i="7"/>
  <c r="B16" i="7" s="1"/>
  <c r="E72" i="2" s="1"/>
  <c r="E73" i="2" s="1"/>
  <c r="G103" i="2" s="1"/>
  <c r="I103" i="2" s="1"/>
  <c r="B51" i="7"/>
  <c r="B52" i="7" s="1"/>
  <c r="E77" i="2" s="1"/>
  <c r="B76" i="7"/>
  <c r="B77" i="7" s="1"/>
  <c r="B57" i="7"/>
  <c r="B58" i="7" s="1"/>
  <c r="E65" i="2" s="1"/>
  <c r="B50" i="6"/>
  <c r="B51" i="6" s="1"/>
  <c r="E47" i="2" s="1"/>
  <c r="B47" i="6"/>
  <c r="B48" i="6" s="1"/>
  <c r="E44" i="2" s="1"/>
  <c r="B38" i="6"/>
  <c r="B39" i="6" s="1"/>
  <c r="E35" i="2" s="1"/>
  <c r="B18" i="7"/>
  <c r="B19" i="7" s="1"/>
  <c r="E66" i="2" s="1"/>
  <c r="E67" i="2" s="1"/>
  <c r="G101" i="2" s="1"/>
  <c r="I101" i="2" s="1"/>
  <c r="B54" i="7"/>
  <c r="B55" i="7" s="1"/>
  <c r="E71" i="2" s="1"/>
  <c r="B79" i="7"/>
  <c r="B80" i="7" s="1"/>
  <c r="B81" i="7" s="1"/>
  <c r="E84" i="2" s="1"/>
  <c r="B24" i="7"/>
  <c r="B25" i="7" s="1"/>
  <c r="E63" i="2" s="1"/>
  <c r="E64" i="2" s="1"/>
  <c r="G100" i="2" s="1"/>
  <c r="I100" i="2" s="1"/>
  <c r="B60" i="7"/>
  <c r="B61" i="7" s="1"/>
  <c r="E68" i="2" s="1"/>
  <c r="B44" i="6"/>
  <c r="B45" i="6" s="1"/>
  <c r="E41" i="2" s="1"/>
  <c r="B28" i="7"/>
  <c r="B29" i="7" s="1"/>
  <c r="B63" i="7"/>
  <c r="B64" i="7" s="1"/>
  <c r="E62" i="2" s="1"/>
  <c r="B41" i="6"/>
  <c r="B42" i="6" s="1"/>
  <c r="E38" i="2" s="1"/>
  <c r="B16" i="6"/>
  <c r="B17" i="6" s="1"/>
  <c r="E42" i="2" s="1"/>
  <c r="E43" i="2" s="1"/>
  <c r="G118" i="2" s="1"/>
  <c r="I118" i="2" s="1"/>
  <c r="B31" i="7"/>
  <c r="B32" i="7" s="1"/>
  <c r="B67" i="7"/>
  <c r="B68" i="7" s="1"/>
  <c r="B13" i="6"/>
  <c r="B14" i="6" s="1"/>
  <c r="E39" i="2" s="1"/>
  <c r="E40" i="2" s="1"/>
  <c r="G117" i="2" s="1"/>
  <c r="I117" i="2" s="1"/>
  <c r="B21" i="7"/>
  <c r="B22" i="7" s="1"/>
  <c r="E69" i="2" s="1"/>
  <c r="E70" i="2" s="1"/>
  <c r="G102" i="2" s="1"/>
  <c r="I102" i="2" s="1"/>
  <c r="B22" i="6"/>
  <c r="B23" i="6" s="1"/>
  <c r="E48" i="2" s="1"/>
  <c r="E49" i="2" s="1"/>
  <c r="G96" i="2" s="1"/>
  <c r="I96" i="2" s="1"/>
  <c r="B9" i="7"/>
  <c r="B10" i="7" s="1"/>
  <c r="E80" i="2" s="1"/>
  <c r="E81" i="2" s="1"/>
  <c r="G106" i="2" s="1"/>
  <c r="I106" i="2" s="1"/>
  <c r="B45" i="7"/>
  <c r="B46" i="7" s="1"/>
  <c r="E79" i="2" s="1"/>
  <c r="B70" i="7"/>
  <c r="B71" i="7" s="1"/>
  <c r="B37" i="7"/>
  <c r="B38" i="7" s="1"/>
  <c r="E88" i="2" s="1"/>
  <c r="E89" i="2" s="1"/>
  <c r="G113" i="2" s="1"/>
  <c r="I113" i="2" s="1"/>
  <c r="B86" i="7"/>
  <c r="B87" i="7" s="1"/>
  <c r="E87" i="2" s="1"/>
  <c r="B12" i="7"/>
  <c r="B13" i="7" s="1"/>
  <c r="E75" i="2" s="1"/>
  <c r="E76" i="2" s="1"/>
  <c r="G104" i="2" s="1"/>
  <c r="I104" i="2" s="1"/>
  <c r="B82" i="7" l="1"/>
  <c r="E82" i="2" s="1"/>
  <c r="B33" i="7"/>
  <c r="E85" i="2" s="1"/>
  <c r="E86" i="2" s="1"/>
  <c r="G122" i="2" s="1"/>
  <c r="I122" i="2" s="1"/>
  <c r="B26" i="8"/>
  <c r="B27" i="8" s="1"/>
  <c r="B13" i="8"/>
  <c r="B15" i="8" s="1"/>
</calcChain>
</file>

<file path=xl/sharedStrings.xml><?xml version="1.0" encoding="utf-8"?>
<sst xmlns="http://schemas.openxmlformats.org/spreadsheetml/2006/main" count="1043" uniqueCount="579">
  <si>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</si>
  <si>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</si>
  <si>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</si>
  <si>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</si>
  <si>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</si>
  <si>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</si>
  <si>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</si>
  <si>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</si>
  <si>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</si>
  <si>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</si>
  <si>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</si>
  <si>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</si>
  <si>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</si>
  <si>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</si>
  <si>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</si>
  <si>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</si>
  <si>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</si>
  <si>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</si>
  <si>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</si>
  <si>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</si>
  <si>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Baseline</t>
  </si>
  <si>
    <t>Baseline emissions data</t>
  </si>
  <si>
    <t>Consump &amp; Waste</t>
  </si>
  <si>
    <t>Materials consumed and wastes produced</t>
  </si>
  <si>
    <t>Aux Boiler</t>
  </si>
  <si>
    <t>Natural gas use in auxiliary boiler</t>
  </si>
  <si>
    <t>Conversions</t>
  </si>
  <si>
    <t>Unit Conversions</t>
  </si>
  <si>
    <t>Assumptions</t>
  </si>
  <si>
    <t>GaBi Import</t>
  </si>
  <si>
    <t>Data Summary page formatted for importation into the GaBi 4.4 software</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</si>
  <si>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</si>
  <si>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</si>
  <si>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</si>
  <si>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</si>
  <si>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</si>
  <si>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</si>
  <si>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</si>
  <si>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</si>
  <si>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</si>
  <si>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1.0</t>
  </si>
  <si>
    <t>Data Module Summary</t>
  </si>
  <si>
    <t>Process Name:</t>
  </si>
  <si>
    <t>Reference Flow:</t>
  </si>
  <si>
    <t>MWh</t>
  </si>
  <si>
    <t>of</t>
  </si>
  <si>
    <t>Electricity</t>
  </si>
  <si>
    <t>(see DQI sheet for explanation)</t>
  </si>
  <si>
    <t>Brief Description:</t>
  </si>
  <si>
    <t>SECTION I: META DATA</t>
  </si>
  <si>
    <t>Geographical Coverage:</t>
  </si>
  <si>
    <t>USA</t>
  </si>
  <si>
    <t>Goal and Scope:</t>
  </si>
  <si>
    <t>Region</t>
  </si>
  <si>
    <t>Midwest</t>
  </si>
  <si>
    <t>Year Data Best Represents:</t>
  </si>
  <si>
    <t>Process Type:</t>
  </si>
  <si>
    <t>Energy Conversion (EC)</t>
  </si>
  <si>
    <t>Process Scope:</t>
  </si>
  <si>
    <t>Gate-to-Gate Process (GG)</t>
  </si>
  <si>
    <t>Allocation Applied:</t>
  </si>
  <si>
    <t>No</t>
  </si>
  <si>
    <t>Completeness:</t>
  </si>
  <si>
    <t>Individual Relevant Flows Captured</t>
  </si>
  <si>
    <t>Flows Aggregated in Data Set:</t>
  </si>
  <si>
    <r>
      <t>Note: All inputs and outputs are normalized per the reference flow (e.g., per MWh</t>
    </r>
    <r>
      <rPr>
        <b/>
        <sz val="10"/>
        <color indexed="8"/>
        <rFont val="Arial"/>
        <family val="2"/>
      </rPr>
      <t xml:space="preserve"> </t>
    </r>
    <r>
      <rPr>
        <sz val="10"/>
        <color indexed="8"/>
        <rFont val="Arial"/>
        <family val="2"/>
      </rPr>
      <t>of electricity)</t>
    </r>
  </si>
  <si>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</si>
  <si>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</si>
  <si>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</si>
  <si>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</si>
  <si>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</si>
  <si>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</si>
  <si>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</si>
  <si>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</si>
  <si>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</si>
  <si>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</si>
  <si>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CF</t>
  </si>
  <si>
    <t>CCS</t>
  </si>
  <si>
    <t>[binary] If CO2 in flue gas is routed to CO2 recovery, value = 1. If CO2 in flue gas is released to atmosphere, value = 0.</t>
  </si>
  <si>
    <t>Net_MW_noCCS</t>
  </si>
  <si>
    <t>Net_MW_CCS</t>
  </si>
  <si>
    <t>Net_MW</t>
  </si>
  <si>
    <t>IF(CCS=1;Net_MW_CCS;Net_MW_noCCS)</t>
  </si>
  <si>
    <t>Life_time</t>
  </si>
  <si>
    <t>yrs</t>
  </si>
  <si>
    <t>[Years] Life time of a power plant</t>
  </si>
  <si>
    <t>Plants</t>
  </si>
  <si>
    <t>1/(Life_time*365.25*24*Net_MW*CF)</t>
  </si>
  <si>
    <t>pce/MWh</t>
  </si>
  <si>
    <t>[Piece/MWh] Fraction of a power plant per MWH</t>
  </si>
  <si>
    <t>[dimensionless] Fraction of CO2 captured</t>
  </si>
  <si>
    <t>kg/MWh</t>
  </si>
  <si>
    <r>
      <t>[kg/MWh] CO</t>
    </r>
    <r>
      <rPr>
        <sz val="10"/>
        <rFont val="Calibri"/>
        <family val="2"/>
      </rPr>
      <t>₂</t>
    </r>
    <r>
      <rPr>
        <sz val="8"/>
        <rFont val="Arial"/>
        <family val="2"/>
      </rPr>
      <t xml:space="preserve"> </t>
    </r>
    <r>
      <rPr>
        <sz val="10"/>
        <rFont val="Arial"/>
        <family val="2"/>
      </rPr>
      <t>emissions to air per MWh with CCS</t>
    </r>
  </si>
  <si>
    <t>[kg/MWh] CO₂ emissions to air per MWh without CCS</t>
  </si>
  <si>
    <t>[kg/MWh] CO₂ emissions to air per MWh without or without CCS, depending on value of "CCS" parameter</t>
  </si>
  <si>
    <t>[kg/MWh] CO₂ captured for CCS</t>
  </si>
  <si>
    <t>[kg/MWh] NOx emissions to air per MWh with CCS</t>
  </si>
  <si>
    <t>[kg/MWh] NOx emissions to air per MWh without CCS</t>
  </si>
  <si>
    <t>[kg/MWh] NOx emissions to air per MWh with or without CCS, depending on value of "CCS" parameter</t>
  </si>
  <si>
    <r>
      <t>[kg/MWh] SO</t>
    </r>
    <r>
      <rPr>
        <sz val="10"/>
        <rFont val="Calibri"/>
        <family val="2"/>
      </rPr>
      <t>₂</t>
    </r>
    <r>
      <rPr>
        <sz val="10"/>
        <rFont val="Arial"/>
        <family val="2"/>
      </rPr>
      <t xml:space="preserve"> emissions to air per MWh with CCS</t>
    </r>
  </si>
  <si>
    <t>[kg/MWh] SO₂ emissions to air per MWh without CCS</t>
  </si>
  <si>
    <t>[kg/MWh] SO₂ emissions to air per MWh with or without CCS, depending on value of "CCS" parameter</t>
  </si>
  <si>
    <t>[kg/MWh] PM emissions to air per MWh with CCS</t>
  </si>
  <si>
    <t>[kg/MWh] PM emissions to air per MWh without CCS</t>
  </si>
  <si>
    <t>[kg/MWh] PM emissions to air per MWh with or without CCS, depending on value of "CCS" parameter</t>
  </si>
  <si>
    <t>[kg/MWh] Hg emissions to air per MWh with CCS</t>
  </si>
  <si>
    <t>[kg/MWh] Hg emissions to air per MWh without CCS</t>
  </si>
  <si>
    <t>[kg/MWh] Hg emissions to air per MWh with or without CCS, depending on value of "CCS" parameter</t>
  </si>
  <si>
    <t>[kg/MWh] Coal consumption per MWh with CCS</t>
  </si>
  <si>
    <t>[kg/MWh] Coal consumption per MWh without CCS</t>
  </si>
  <si>
    <t>[kg/MWh] Coal consumption per MWh with or without CCS, depending on value of "CCS" parameter</t>
  </si>
  <si>
    <t>L/MWh</t>
  </si>
  <si>
    <t>[L/MWh] Water withdrawal with CCS</t>
  </si>
  <si>
    <t>[L/MWh] Water withdrawal without CCS</t>
  </si>
  <si>
    <t>[L/MWh] Water withdrawal with or without CCS, depending on value of "CCS" parameter</t>
  </si>
  <si>
    <t>[L/MWh] Ground water withdrawal</t>
  </si>
  <si>
    <t>[L/MWh] Waste water with CCS</t>
  </si>
  <si>
    <t>[L/MWh] Waste water without CCS</t>
  </si>
  <si>
    <t>[L/Mwh] Waster water with or without CCS, depending on value of "CCS"Parameter</t>
  </si>
  <si>
    <t>CF_AuxB</t>
  </si>
  <si>
    <t>[Dimensionless] Fraction of downtime that auxliary boiler operates</t>
  </si>
  <si>
    <t>AuxB_opt_factor</t>
  </si>
  <si>
    <t>(1-CF)*CF_AuxB</t>
  </si>
  <si>
    <t>[Dimensionless] Fraction of total time that auxiliary boiler operates</t>
  </si>
  <si>
    <t>NG_AuxB_tot_kg</t>
  </si>
  <si>
    <t>kg/hr</t>
  </si>
  <si>
    <t>[kg/hr] Natural gas consumption for auxiliary boiler</t>
  </si>
  <si>
    <t>NG_AuxB</t>
  </si>
  <si>
    <t>(AuxB_opt_factor*NG_AuxB_tot_kg)/(Net_MW*CF)</t>
  </si>
  <si>
    <t>[kg/MWh] Natural gas consumption in auxiliary boiler</t>
  </si>
  <si>
    <t>act_carb_CCS</t>
  </si>
  <si>
    <t>[kg/MWh] Activated carbon consumed for operation with CCS</t>
  </si>
  <si>
    <t>act_carb_noCCS</t>
  </si>
  <si>
    <t>[kg/MWh] Activated carbon consumed for operation without CCS</t>
  </si>
  <si>
    <t>act_carb</t>
  </si>
  <si>
    <t>[kg/MWh] Activated carbon consumed for operation</t>
  </si>
  <si>
    <t>limestone_CCS</t>
  </si>
  <si>
    <t>[kg/MWh] Limestone consumed for operation with CCS</t>
  </si>
  <si>
    <t>limestone_noCCS</t>
  </si>
  <si>
    <t>[kg/MWh] Limestone consumed for operation without CCS</t>
  </si>
  <si>
    <t>limestone</t>
  </si>
  <si>
    <t>[kg/MWh] Limestone consumed for operation</t>
  </si>
  <si>
    <t>lime_CCS</t>
  </si>
  <si>
    <t>[kg/MWh] Hydrated lime consumed for operation with CCS</t>
  </si>
  <si>
    <t>lime_noCCS</t>
  </si>
  <si>
    <t>[kg/MWh] Hydrated lime consumed for operation without CCS</t>
  </si>
  <si>
    <t>lime</t>
  </si>
  <si>
    <t>[kg/MWh] Hydrated lime consumed for operation</t>
  </si>
  <si>
    <t>NH3_consum_CCS</t>
  </si>
  <si>
    <t>[kg/MWh] Ammonia consumed for operation with CCS</t>
  </si>
  <si>
    <t>NH3_consum_nCCS</t>
  </si>
  <si>
    <t>[kg/MWh] Ammonia consumed for operation without CCS</t>
  </si>
  <si>
    <t>NH3_consum</t>
  </si>
  <si>
    <t>[kg/MWh] Ammonia consumed for operation</t>
  </si>
  <si>
    <t>SCR_cat_CCS</t>
  </si>
  <si>
    <t>[L/MWh] SCR catalyst required for operation with CCS</t>
  </si>
  <si>
    <t>SCR_cat_noCCS</t>
  </si>
  <si>
    <t>[L/MWh] SCR catalyst required for operation without CCS</t>
  </si>
  <si>
    <t>SCR_cat</t>
  </si>
  <si>
    <t>[L/MWh] SCR catalyst required for operation</t>
  </si>
  <si>
    <t>trieth_glyc_CCS</t>
  </si>
  <si>
    <t>[L/MWh] Triethylene glycol required for CCS</t>
  </si>
  <si>
    <t>trieth_glyc</t>
  </si>
  <si>
    <t>water_chem_CCS</t>
  </si>
  <si>
    <t>[kg/MWh] Makeup water chemical demand with CCS</t>
  </si>
  <si>
    <t>water_chem_nCCS</t>
  </si>
  <si>
    <t>[kg/MWh] Makeup water chemical demand without CCS</t>
  </si>
  <si>
    <t>water_chem</t>
  </si>
  <si>
    <t>[kg/MWh] Makeup water chemical demand</t>
  </si>
  <si>
    <t>unsp_Waste_CCS</t>
  </si>
  <si>
    <t>[kg/MWh] Unspecified type waste produced for disposal with CCS</t>
  </si>
  <si>
    <t>unsp_Waste</t>
  </si>
  <si>
    <t>[kg/MWh] Unspecified type waste produced for disposal</t>
  </si>
  <si>
    <t>sol_waste_CCS</t>
  </si>
  <si>
    <t>[kg/MWh] Solid waste produced for disposal with CCS</t>
  </si>
  <si>
    <t>sol_waste_noCCS</t>
  </si>
  <si>
    <t>[kg/MWh] Solid waste produced for disposal without CCS</t>
  </si>
  <si>
    <t>sol_waste</t>
  </si>
  <si>
    <t>[kg/MWh] Solid waste produced for disposal</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</si>
  <si>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</si>
  <si>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</si>
  <si>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</si>
  <si>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</si>
  <si>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</si>
  <si>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</si>
  <si>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</si>
  <si>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</si>
  <si>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</si>
  <si>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</si>
  <si>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</si>
  <si>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kg</t>
  </si>
  <si>
    <t>X</t>
  </si>
  <si>
    <t>Hard Coal (Illinois No 6) [Hard coal (resource)]</t>
  </si>
  <si>
    <t>[Technosphere] Coal for combustion</t>
  </si>
  <si>
    <t>Natural gas combustion in auxiliary boiler</t>
  </si>
  <si>
    <t>[Technosphere] Natural gas combusted in auxiliary boiler</t>
  </si>
  <si>
    <t>Water (ground water) [Water]</t>
  </si>
  <si>
    <t>L</t>
  </si>
  <si>
    <t xml:space="preserve"> [Resource] Ground water withdrawal</t>
  </si>
  <si>
    <t>Ammonia [Material]</t>
  </si>
  <si>
    <t>SCR catalyst [Material]</t>
  </si>
  <si>
    <t>Triethylene glycol [Material]</t>
  </si>
  <si>
    <t>Makeup water treatment chemicals [Material]</t>
  </si>
  <si>
    <t>Factor</t>
  </si>
  <si>
    <t>Amount</t>
  </si>
  <si>
    <t>&lt;select from list&gt;</t>
  </si>
  <si>
    <t>SECTION IV: OUTPUT FLOWS</t>
  </si>
  <si>
    <t>This section includes all output flows considered for this unit process</t>
  </si>
  <si>
    <t>Power [Electric Power]</t>
  </si>
  <si>
    <t>Reference flow</t>
  </si>
  <si>
    <t>Carbon dioxide [Inorganic intermediate products]</t>
  </si>
  <si>
    <r>
      <t>CO</t>
    </r>
    <r>
      <rPr>
        <sz val="10"/>
        <rFont val="Calibri"/>
        <family val="2"/>
      </rPr>
      <t>₂</t>
    </r>
    <r>
      <rPr>
        <sz val="10"/>
        <rFont val="Arial"/>
        <family val="2"/>
      </rPr>
      <t xml:space="preserve"> captured for CCS</t>
    </r>
  </si>
  <si>
    <t>Carbon dioxide [Inorganic emissions to air]</t>
  </si>
  <si>
    <t>Emission to air</t>
  </si>
  <si>
    <t>Nitrogen oxides [Inorganic emissions to air]</t>
  </si>
  <si>
    <t>Sulphur dioxide [Inorganic emissions to air]</t>
  </si>
  <si>
    <t>Dust (unspecified) [Particles to air]</t>
  </si>
  <si>
    <t>Mercury (+II) [Heavy metals to air]</t>
  </si>
  <si>
    <t>Water (wastewater) [Water]</t>
  </si>
  <si>
    <t>Renewable resources</t>
  </si>
  <si>
    <t>Waste</t>
  </si>
  <si>
    <t>Waste [Solid Waste]</t>
  </si>
  <si>
    <t>Solid Waste</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</si>
  <si>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</si>
  <si>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</si>
  <si>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</si>
  <si>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</si>
  <si>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</si>
  <si>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</si>
  <si>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</si>
  <si>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</si>
  <si>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</si>
  <si>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</si>
  <si>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All Relevant Flows Captured</t>
  </si>
  <si>
    <t>Calculated</t>
  </si>
  <si>
    <t>*</t>
  </si>
  <si>
    <t>Installation Process (IP)</t>
  </si>
  <si>
    <t>Literature</t>
  </si>
  <si>
    <t>Basic Process (BP)</t>
  </si>
  <si>
    <t>Gate-to-Grave (End-of-Life) Process (GE)</t>
  </si>
  <si>
    <t>Some Relevant Flows Not Captured</t>
  </si>
  <si>
    <t>Estimated</t>
  </si>
  <si>
    <t>No Statement</t>
  </si>
  <si>
    <t>Transport Process (TP)</t>
  </si>
  <si>
    <t>Recovery Process (RP)</t>
  </si>
  <si>
    <t>Waste Treatment Process (WT)</t>
  </si>
  <si>
    <t>Auxiliary Process (AP)</t>
  </si>
  <si>
    <t>Field Name</t>
  </si>
  <si>
    <t>Number</t>
  </si>
  <si>
    <t>SourceType</t>
  </si>
  <si>
    <t>Separate Publication</t>
  </si>
  <si>
    <t>Title</t>
  </si>
  <si>
    <t>Cost and Performance Baseline for Fossil Energy Plants
Volume 1a: Bituminous Coal (PC) and Natural Gas to Electricity
Revision 3</t>
  </si>
  <si>
    <t>Toxic Releases Inventory</t>
  </si>
  <si>
    <t>40000 PPH Nebraska, Watertube, trailer mounted, 350 psi, gas/oil (3)</t>
  </si>
  <si>
    <t>FirstAuthor</t>
  </si>
  <si>
    <t>NETL</t>
  </si>
  <si>
    <t>EPA</t>
  </si>
  <si>
    <t>Wabash Power Equipment Co</t>
  </si>
  <si>
    <t>AdditionalAuthors</t>
  </si>
  <si>
    <t>Tim Fout, Alexander Zoelle, Dale Keairns, Lora Pinkerton, Marc Turner, Mark Woods, Norma Kuehn, Vasant Shah, Vincent Chou</t>
  </si>
  <si>
    <t>Year</t>
  </si>
  <si>
    <t>2015</t>
  </si>
  <si>
    <t>2012</t>
  </si>
  <si>
    <t>2008</t>
  </si>
  <si>
    <t>Date</t>
  </si>
  <si>
    <t>PlaceOfPublication</t>
  </si>
  <si>
    <t>Pittsburgh, PA</t>
  </si>
  <si>
    <t>Wheeling, IL</t>
  </si>
  <si>
    <t>Publisher</t>
  </si>
  <si>
    <t>DOE, National Energy Technology Laboratory</t>
  </si>
  <si>
    <t>PageNumbers</t>
  </si>
  <si>
    <t>Table or Figure Number</t>
  </si>
  <si>
    <t>NameOfEditors</t>
  </si>
  <si>
    <t>TitleOfAnthology</t>
  </si>
  <si>
    <t>Journal</t>
  </si>
  <si>
    <t>VolumeNo</t>
  </si>
  <si>
    <t>IssueNo</t>
  </si>
  <si>
    <t>Docket Number</t>
  </si>
  <si>
    <t>Copyright</t>
  </si>
  <si>
    <t>Internet Address</t>
  </si>
  <si>
    <t>http://www.epa.gov/enviro/facts/tri/search.html</t>
  </si>
  <si>
    <t xml:space="preserve"> </t>
  </si>
  <si>
    <t>Internet Access Date</t>
  </si>
  <si>
    <t>August 14, 2012</t>
  </si>
  <si>
    <t>Data Type (Origin)</t>
  </si>
  <si>
    <t>Database</t>
  </si>
  <si>
    <t>Year Data Represents</t>
  </si>
  <si>
    <t>2006-2011</t>
  </si>
  <si>
    <t>Estimated 1999</t>
  </si>
  <si>
    <t>Geographical Representation</t>
  </si>
  <si>
    <t>N/A</t>
  </si>
  <si>
    <t>Representativeness</t>
  </si>
  <si>
    <t>Average industry</t>
  </si>
  <si>
    <t>Specific site data</t>
  </si>
  <si>
    <t>Product Representative from Brochure</t>
  </si>
  <si>
    <t>BibliographicText</t>
  </si>
  <si>
    <t>Text/Description</t>
  </si>
  <si>
    <t>Lead emissions for 6 coal power plants</t>
  </si>
  <si>
    <t>Reference Source Info Lists</t>
  </si>
  <si>
    <t>Source Type</t>
  </si>
  <si>
    <t>Undefined</t>
  </si>
  <si>
    <t>Article</t>
  </si>
  <si>
    <t>Chapters in Anthology</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</si>
  <si>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</si>
  <si>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</si>
  <si>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</si>
  <si>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</si>
  <si>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</si>
  <si>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</si>
  <si>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</si>
  <si>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</si>
  <si>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</si>
  <si>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</si>
  <si>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</si>
  <si>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</si>
  <si>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</si>
  <si>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</si>
  <si>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</si>
  <si>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Aux boiler natural gas</t>
  </si>
  <si>
    <t>1,3</t>
  </si>
  <si>
    <t>Water discharge</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</si>
  <si>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</si>
  <si>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</si>
  <si>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</si>
  <si>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</si>
  <si>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</si>
  <si>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</si>
  <si>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</si>
  <si>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</si>
  <si>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</si>
  <si>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</si>
  <si>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</si>
  <si>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</si>
  <si>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</si>
  <si>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</si>
  <si>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</si>
  <si>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</si>
  <si>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</si>
  <si>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</si>
  <si>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</si>
  <si>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</si>
  <si>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</si>
  <si>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</si>
  <si>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</si>
  <si>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</si>
  <si>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</si>
  <si>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</si>
  <si>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</si>
  <si>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</si>
  <si>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</si>
  <si>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</si>
  <si>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</si>
  <si>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</si>
  <si>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</si>
  <si>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</si>
  <si>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</si>
  <si>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</si>
  <si>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</si>
  <si>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</si>
  <si>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</si>
  <si>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</si>
  <si>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</si>
  <si>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</si>
  <si>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</si>
  <si>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</si>
  <si>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</si>
  <si>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</si>
  <si>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</si>
  <si>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</si>
  <si>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</si>
  <si>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</si>
  <si>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</si>
  <si>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</si>
  <si>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</si>
  <si>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</si>
  <si>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</si>
  <si>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</si>
  <si>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</si>
  <si>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</si>
  <si>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</si>
  <si>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</si>
  <si>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</si>
  <si>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Emissions w/o CCS</t>
  </si>
  <si>
    <t>Flow</t>
  </si>
  <si>
    <t>Notes</t>
  </si>
  <si>
    <t>CO2</t>
  </si>
  <si>
    <t>lb/MWhnet</t>
  </si>
  <si>
    <t>[1]</t>
  </si>
  <si>
    <t>kg/MWhnet</t>
  </si>
  <si>
    <t>Emissions per net MWh</t>
  </si>
  <si>
    <t>Gross Power Output</t>
  </si>
  <si>
    <t>MWhgross</t>
  </si>
  <si>
    <t>Gross power output for 1 hour</t>
  </si>
  <si>
    <t>Net Power Output</t>
  </si>
  <si>
    <t>MWhnet</t>
  </si>
  <si>
    <t>Net power output for 1 hour</t>
  </si>
  <si>
    <t>NOx</t>
  </si>
  <si>
    <t>lb/MWhgross</t>
  </si>
  <si>
    <t>kg/MWhgross</t>
  </si>
  <si>
    <t>SO2</t>
  </si>
  <si>
    <t>PM</t>
  </si>
  <si>
    <t>Hg</t>
  </si>
  <si>
    <t>Coal Flowrate</t>
  </si>
  <si>
    <t>lb/hr</t>
  </si>
  <si>
    <t>Raw water withdrawal</t>
  </si>
  <si>
    <t>gpm</t>
  </si>
  <si>
    <t>gal/MWh</t>
  </si>
  <si>
    <t>L/MWhnet</t>
  </si>
  <si>
    <t>gal/MWhnet</t>
  </si>
  <si>
    <t>Emissions w/ CCS</t>
  </si>
  <si>
    <t>gpm/MWnet</t>
  </si>
  <si>
    <t>NGCC Baseline Cases</t>
  </si>
  <si>
    <t>Consumption w/out CCS</t>
  </si>
  <si>
    <t>Net Power</t>
  </si>
  <si>
    <t>MW</t>
  </si>
  <si>
    <t>Makeup and Waste Water Treamtent Chemicals</t>
  </si>
  <si>
    <t>lb/day</t>
  </si>
  <si>
    <t>kg/yr</t>
  </si>
  <si>
    <t>SCR Catalyst</t>
  </si>
  <si>
    <t>m3/day</t>
  </si>
  <si>
    <t>l/MWh</t>
  </si>
  <si>
    <t>Ammonia</t>
  </si>
  <si>
    <t>ton/day</t>
  </si>
  <si>
    <t>Limestone</t>
  </si>
  <si>
    <t>Hydrated Lime</t>
  </si>
  <si>
    <t>Activated Carbon</t>
  </si>
  <si>
    <t>Waste Disposal w/out CCS</t>
  </si>
  <si>
    <t>Fly Ash</t>
  </si>
  <si>
    <t>Bottom Ash</t>
  </si>
  <si>
    <t>total solid waste</t>
  </si>
  <si>
    <t>Consumption w/ CCS</t>
  </si>
  <si>
    <t>Triethylene Glycol</t>
  </si>
  <si>
    <t>gal/day</t>
  </si>
  <si>
    <t>Waste Disposal w/CCS</t>
  </si>
  <si>
    <t>Amine Purification Unit Waste</t>
  </si>
  <si>
    <t>Thermal Reclaimer Unit waste</t>
  </si>
  <si>
    <t>Prescrubber Blowdown waste</t>
  </si>
  <si>
    <t>total unspecified waste</t>
  </si>
  <si>
    <t>Sheet Name Here</t>
  </si>
  <si>
    <t>Auxiliary Boiler</t>
  </si>
  <si>
    <t>Without CCS</t>
  </si>
  <si>
    <t>Auxiliary boiler NG consumption</t>
  </si>
  <si>
    <t>SCF/hr</t>
  </si>
  <si>
    <t>[3]</t>
  </si>
  <si>
    <t>This consumption rate is correlated with several other internet sources:</t>
  </si>
  <si>
    <t>54,650 SCF/hr</t>
  </si>
  <si>
    <t>http://www.nationwideboiler.com/pdfs/specs/equipment/40KPPH700TM_G2_LN_B420.pdf</t>
  </si>
  <si>
    <t>Time NGCC plant up</t>
  </si>
  <si>
    <t>yr</t>
  </si>
  <si>
    <t>[1] Capacity factor</t>
  </si>
  <si>
    <t>or</t>
  </si>
  <si>
    <t>hr</t>
  </si>
  <si>
    <t>NGCC PLant downtime</t>
  </si>
  <si>
    <t>Fraction of downtime Aux. boiler runs</t>
  </si>
  <si>
    <t>Aux boiler NG consumption during downtime</t>
  </si>
  <si>
    <t>Power plant net output</t>
  </si>
  <si>
    <t>Aux boiler NG consumed per MWh</t>
  </si>
  <si>
    <t>The power plant is able to produce 1MWh of power in a fraction of an hour (actually 0.1 minutes), so the auxiliary boiler operation is scaled accordingly and also scaled due to the fraction of an hour that the plant is operating (85%).</t>
  </si>
  <si>
    <t>Aux boiler alternative calculation</t>
  </si>
  <si>
    <t>Power plant life</t>
  </si>
  <si>
    <t>years</t>
  </si>
  <si>
    <t>hours</t>
  </si>
  <si>
    <t>Plant operating time</t>
  </si>
  <si>
    <t>85% of 30 years</t>
  </si>
  <si>
    <t>Power plant total MWh</t>
  </si>
  <si>
    <t>549.990 MW * operating time</t>
  </si>
  <si>
    <t>Downtime</t>
  </si>
  <si>
    <t>15% of 30 years</t>
  </si>
  <si>
    <t>Aux boiler time</t>
  </si>
  <si>
    <t>50% of downtime</t>
  </si>
  <si>
    <t>Aux boiler NG consumption</t>
  </si>
  <si>
    <t>1010.10 kg/hr * boiler time</t>
  </si>
  <si>
    <t>Aux boiler NG consumption/MWh</t>
  </si>
  <si>
    <t>total boiler NG consumption/Power plant total MWh</t>
  </si>
  <si>
    <t>With CCS</t>
  </si>
  <si>
    <t>m3</t>
  </si>
  <si>
    <t>Conversion Factors</t>
  </si>
  <si>
    <t>lb NG@STP</t>
  </si>
  <si>
    <t>SCF NG</t>
  </si>
  <si>
    <t>[2]</t>
  </si>
  <si>
    <t>lbm</t>
  </si>
  <si>
    <t>minutes</t>
  </si>
  <si>
    <t>l</t>
  </si>
  <si>
    <t>gal</t>
  </si>
  <si>
    <t>day</t>
  </si>
  <si>
    <t>ton</t>
  </si>
  <si>
    <t>Assumption #</t>
  </si>
  <si>
    <t>Auxiliary boiler operates 50% of the time during plant shutdown periods</t>
  </si>
  <si>
    <t>Auxiliary boiler emissions are not captured</t>
  </si>
  <si>
    <t>Operation of NETL Baseline SubCPC Power Plant</t>
  </si>
  <si>
    <t>The operations of the NETL baseline Subcritical Pulverized Coal (SubCPC) power plants with or without carbon capture and sequestration (CCS) on the basis of 1 MWh electricity output.</t>
  </si>
  <si>
    <t>By-Products w/out CCS</t>
  </si>
  <si>
    <t>Gypsum</t>
  </si>
  <si>
    <t>gypsum_CCS</t>
  </si>
  <si>
    <t>gypsum_noCCS</t>
  </si>
  <si>
    <t>[kg/MWh] Gypsum produced as byproduct with CCS</t>
  </si>
  <si>
    <t>[kg/MWh] Gypsum produced as byproduct without CCS</t>
  </si>
  <si>
    <t>[kg/MWh] Gypsum produced as byproduct</t>
  </si>
  <si>
    <t>By-Products w/ CCS</t>
  </si>
  <si>
    <t>gypsum</t>
  </si>
  <si>
    <t>By-product</t>
  </si>
  <si>
    <t>Abbreviations used throughout this DS: Subrcritical Pulverized Coal (SubCPC)</t>
  </si>
  <si>
    <t>Selective catalytic reduction (SCR)</t>
  </si>
  <si>
    <t>[L/MWh] Municipal water withdrawal</t>
  </si>
  <si>
    <t>SubCPC power plant [Construction]</t>
  </si>
  <si>
    <t>Sub_CO2caprate</t>
  </si>
  <si>
    <t>Sub_CO2_CCS</t>
  </si>
  <si>
    <t>Sub_CO2_noCCS</t>
  </si>
  <si>
    <t>Sub_CO2</t>
  </si>
  <si>
    <t>Sub_CO2_cap</t>
  </si>
  <si>
    <t>Sub_NOx_CCS</t>
  </si>
  <si>
    <t>Sub_NOx_noCCS</t>
  </si>
  <si>
    <t>Sub_NOx</t>
  </si>
  <si>
    <t>Sub_SO2_CCS</t>
  </si>
  <si>
    <t>Sub_SO2_noCCS</t>
  </si>
  <si>
    <t>Sub_SO2</t>
  </si>
  <si>
    <t>Sub_PM_CCS</t>
  </si>
  <si>
    <t>Sub_PM_noCCS</t>
  </si>
  <si>
    <t>Sub_PM</t>
  </si>
  <si>
    <t>Sub_Hg_CCS</t>
  </si>
  <si>
    <t>Sub_Hg_noCCS</t>
  </si>
  <si>
    <t>Sub_Hg</t>
  </si>
  <si>
    <t>Sub_coal_CCS</t>
  </si>
  <si>
    <t>Sub_coal_noCCS</t>
  </si>
  <si>
    <t>Sub_coal</t>
  </si>
  <si>
    <t>Sub_H2OinCCS</t>
  </si>
  <si>
    <t>Sub_H2OinnoCCS</t>
  </si>
  <si>
    <t>Sub_H2Oin</t>
  </si>
  <si>
    <t>Sub_H2OinGnd</t>
  </si>
  <si>
    <t>Sub_H2OinMun</t>
  </si>
  <si>
    <t>Sub_H2OoutCCS</t>
  </si>
  <si>
    <t>Sub_H2OoutnCCS</t>
  </si>
  <si>
    <t>Sub_H2Oout</t>
  </si>
  <si>
    <t>[MWh] Net Power Output for a single hour of SubCPC without CCS operation</t>
  </si>
  <si>
    <t>[MWh] Net Power Output for a single hour of SubCPC with CCS operation</t>
  </si>
  <si>
    <t>[MWh] Net Power Output for a single hour of SubCPC operation with or without CCS, depending on value of "CCS" parameter</t>
  </si>
  <si>
    <t>[dimensionless] Capacity Factor of SubCPC plant</t>
  </si>
  <si>
    <t>IF(CCS=1;sub_CO2_CCS;sub_CO2_noCCS)</t>
  </si>
  <si>
    <t>IF(CCS=1;(Sub_CO2*Sub_CO2caprate/(1-Sub_CO2caprate); 0)</t>
  </si>
  <si>
    <t>IF(CCS=1;Sub_NOx_CCS;Sub_NOx_noCCS)</t>
  </si>
  <si>
    <t>IF(CCS=1;Sub_SO2_CCS;Sub_SO2_noCCS)</t>
  </si>
  <si>
    <t>IF(CCS=1;Sub_PM_CCS;Sub_PM_noCCS)</t>
  </si>
  <si>
    <t>IF(CCS=1;Sub_Hg_CCS;Sub_Hg_noCCS)</t>
  </si>
  <si>
    <t>IF(CCS=1;Sub_coal_CCS;Sub_coal_noCCS)</t>
  </si>
  <si>
    <t>IF(CCS=1;Sub_H2OinCCS;Sub_H2OinnoCCS)</t>
  </si>
  <si>
    <t>Sub_H2Oin/2</t>
  </si>
  <si>
    <t>IF(CCS=1;Sub_H2OoutCCS;Sub_H2OoutnCCS)</t>
  </si>
  <si>
    <t>[Technosphere] SubCPC power plant</t>
  </si>
  <si>
    <t>Specifications and analysis results from baseline SubCPC plants.</t>
  </si>
  <si>
    <t>IF(CCS=1;act_carb_CCS;act_carb_noCCS)</t>
  </si>
  <si>
    <t>IF(CCS=1;limestone_CCS;limestone_noCCS)</t>
  </si>
  <si>
    <t>IF(CCS=1;lime_CCS;lime_noCCS)</t>
  </si>
  <si>
    <t>IF(CCS=1;NH3_consum_CCS;NH3_consum_nCCS)</t>
  </si>
  <si>
    <t>IF(CCS=1;SCR_cat_CCS;SCR_cat_noCCS)</t>
  </si>
  <si>
    <t>If(CCS=1;trieth_glyc_CCS;0)</t>
  </si>
  <si>
    <t>IF(CCS=1;water_chem_CCS;water_chem_nCCS)</t>
  </si>
  <si>
    <t>IF(CCS=1;Waste_CCS;0)</t>
  </si>
  <si>
    <t>IF(CCS=1;sol_waste_CCS;sol_waste_noCCS)</t>
  </si>
  <si>
    <r>
      <t xml:space="preserve">This document should be cited as: NETL (2015). </t>
    </r>
    <r>
      <rPr>
        <i/>
        <sz val="10"/>
        <rFont val="Arial"/>
        <family val="2"/>
      </rPr>
      <t xml:space="preserve">NETL Life Cycle Inventory Data – Unit Process: Operation of NETL Baseline SubCPC Power Plant - Version 01. </t>
    </r>
    <r>
      <rPr>
        <sz val="10"/>
        <rFont val="Arial"/>
        <family val="2"/>
      </rPr>
      <t>U.S. Department of Energy, National Energy Technology Laboratory. Retrieved [DATE] from http://www.netl.doe.gov/LCA</t>
    </r>
  </si>
  <si>
    <t>kg/day</t>
  </si>
  <si>
    <t>l/day</t>
  </si>
  <si>
    <t>ton/year</t>
  </si>
  <si>
    <t>Activated carbon</t>
  </si>
  <si>
    <t>[Technosphere] Activated carbon consumption</t>
  </si>
  <si>
    <t>[Technosphere] limestone for treatment consumption</t>
  </si>
  <si>
    <t>[Technosphere] Hydrated lime consumption</t>
  </si>
  <si>
    <t>[Technosphere] Ammonia consumption</t>
  </si>
  <si>
    <t>[Technosphere] SCR catalyst consumption</t>
  </si>
  <si>
    <t>[Technosphere] Triethylene glycol consumption</t>
  </si>
  <si>
    <t>[Technosphere] Makeup water treatment chemicals</t>
  </si>
  <si>
    <t>Waste (unspecified)</t>
  </si>
  <si>
    <t>Daily Generation</t>
  </si>
  <si>
    <t>MWh/day</t>
  </si>
  <si>
    <t>Water (municipal) [Water]</t>
  </si>
  <si>
    <t xml:space="preserve"> [Technosphere] Municipal water withdrawal</t>
  </si>
  <si>
    <t>This unit process provides a summary of relevant input and output flows associated with the production of electricity by the combustion of coal in the subcritical pulverized coal power plants defined in the NETL baseline studies. This process can be used for scenarios with and without CCS. Key inputs include Illinois No. 6 coal and water from ground and municipal sources and combustion of natural gas in an auxiliary boiler. Key outputs include electricity, greenhouse gas emissions to air, and waste water.</t>
  </si>
  <si>
    <t>All other flows</t>
  </si>
  <si>
    <t>This unit process is composed of this document and the file, DF_Stage3_O_SubCPC_Power_Plant_Baseline_2015.01.docx,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</si>
</sst>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0.000"/>
    <numFmt numFmtId="166" formatCode="0.000000"/>
    <numFmt numFmtId="167" formatCode="0.0"/>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name val="Calibri"/>
      <family val="2"/>
    </font>
    <font>
      <sz val="8"/>
      <name val="Arial"/>
      <family val="2"/>
    </font>
    <font>
      <b/>
      <i/>
      <sz val="10"/>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u/>
      <sz val="14"/>
      <color theme="1"/>
      <name val="Arial"/>
      <family val="2"/>
    </font>
    <font>
      <b/>
      <sz val="10"/>
      <color theme="1"/>
      <name val="Arial"/>
      <family val="2"/>
    </font>
    <font>
      <b/>
      <i/>
      <sz val="12"/>
      <color theme="1"/>
      <name val="Arial"/>
      <family val="2"/>
    </font>
    <font>
      <b/>
      <u/>
      <sz val="10"/>
      <color theme="1"/>
      <name val="Arial"/>
      <family val="2"/>
    </font>
    <font>
      <sz val="8"/>
      <color rgb="FF000000"/>
      <name val="Segoe UI"/>
      <family val="2"/>
    </font>
  </fonts>
  <fills count="1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0" tint="-0.34998626667073579"/>
        <bgColor indexed="64"/>
      </patternFill>
    </fill>
  </fills>
  <borders count="3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20" fillId="0" borderId="0" applyNumberFormat="0" applyFill="0" applyBorder="0" applyAlignment="0" applyProtection="0">
      <alignment vertical="top"/>
      <protection locked="0"/>
    </xf>
  </cellStyleXfs>
  <cellXfs count="340">
    <xf numFmtId="0" fontId="0" fillId="0" borderId="0" xfId="0"/>
    <xf numFmtId="0" fontId="4" fillId="2" borderId="0" xfId="2" applyFont="1" applyFill="1" applyAlignment="1"/>
    <xf numFmtId="0" fontId="3" fillId="2" borderId="0" xfId="2" applyFill="1"/>
    <xf numFmtId="0" fontId="3" fillId="0" borderId="0" xfId="2"/>
    <xf numFmtId="0" fontId="5" fillId="3" borderId="1" xfId="2" applyFont="1" applyFill="1" applyBorder="1" applyAlignment="1">
      <alignment horizontal="left" vertical="center"/>
    </xf>
    <xf numFmtId="0" fontId="3" fillId="3" borderId="2" xfId="2" applyFont="1" applyFill="1" applyBorder="1" applyAlignment="1">
      <alignment horizontal="left" vertical="center"/>
    </xf>
    <xf numFmtId="0" fontId="3" fillId="3" borderId="3" xfId="2" applyFont="1" applyFill="1" applyBorder="1" applyAlignment="1">
      <alignment horizontal="left" vertical="center"/>
    </xf>
    <xf numFmtId="0" fontId="3" fillId="3" borderId="4" xfId="2" applyFont="1" applyFill="1" applyBorder="1" applyAlignment="1">
      <alignment horizontal="left" vertical="center"/>
    </xf>
    <xf numFmtId="0" fontId="5" fillId="3" borderId="1" xfId="2" applyFont="1" applyFill="1" applyBorder="1" applyAlignment="1">
      <alignment horizontal="left" vertical="center" wrapText="1"/>
    </xf>
    <xf numFmtId="0" fontId="5" fillId="2" borderId="0" xfId="2" applyFont="1" applyFill="1"/>
    <xf numFmtId="0" fontId="3" fillId="4" borderId="6" xfId="2" applyFont="1" applyFill="1" applyBorder="1" applyAlignment="1">
      <alignment horizontal="left" vertical="center"/>
    </xf>
    <xf numFmtId="0" fontId="3" fillId="0" borderId="0" xfId="2" applyFill="1"/>
    <xf numFmtId="0" fontId="3" fillId="4" borderId="9" xfId="2" applyFont="1" applyFill="1" applyBorder="1" applyAlignment="1">
      <alignment horizontal="left" vertical="center"/>
    </xf>
    <xf numFmtId="0" fontId="3" fillId="5" borderId="9" xfId="2" applyFont="1" applyFill="1" applyBorder="1" applyAlignment="1">
      <alignment horizontal="left" vertical="center"/>
    </xf>
    <xf numFmtId="0" fontId="3" fillId="5" borderId="10" xfId="2" applyFont="1" applyFill="1" applyBorder="1" applyAlignment="1">
      <alignment horizontal="left" vertical="center"/>
    </xf>
    <xf numFmtId="0" fontId="3" fillId="5" borderId="13" xfId="2" applyFont="1" applyFill="1" applyBorder="1" applyAlignment="1">
      <alignment horizontal="left" vertical="center"/>
    </xf>
    <xf numFmtId="0" fontId="3" fillId="2" borderId="0" xfId="2" applyFont="1" applyFill="1"/>
    <xf numFmtId="0" fontId="3" fillId="6" borderId="0" xfId="2" applyFont="1" applyFill="1"/>
    <xf numFmtId="0" fontId="3" fillId="6" borderId="0" xfId="2" applyFill="1"/>
    <xf numFmtId="49" fontId="3" fillId="2" borderId="0" xfId="2" applyNumberFormat="1" applyFont="1" applyFill="1"/>
    <xf numFmtId="0" fontId="3" fillId="0" borderId="1" xfId="2" applyFont="1" applyBorder="1" applyAlignment="1" applyProtection="1">
      <protection locked="0"/>
    </xf>
    <xf numFmtId="0" fontId="3" fillId="0" borderId="17" xfId="2" applyFont="1" applyBorder="1" applyAlignment="1" applyProtection="1">
      <protection locked="0"/>
    </xf>
    <xf numFmtId="0" fontId="3" fillId="0" borderId="18" xfId="2" applyFont="1" applyBorder="1" applyProtection="1">
      <protection locked="0"/>
    </xf>
    <xf numFmtId="0" fontId="3" fillId="2" borderId="0" xfId="2" applyFont="1" applyFill="1" applyAlignment="1">
      <alignment horizontal="center"/>
    </xf>
    <xf numFmtId="0" fontId="3" fillId="7" borderId="0" xfId="2" applyFont="1" applyFill="1" applyBorder="1" applyAlignment="1" applyProtection="1">
      <alignment horizontal="left"/>
      <protection locked="0"/>
    </xf>
    <xf numFmtId="0" fontId="3" fillId="2" borderId="0" xfId="2" applyFont="1" applyFill="1" applyAlignment="1">
      <alignment horizontal="right"/>
    </xf>
    <xf numFmtId="0" fontId="3" fillId="0" borderId="2" xfId="2" applyFont="1" applyFill="1" applyBorder="1"/>
    <xf numFmtId="0" fontId="3" fillId="0" borderId="4" xfId="2" applyFont="1" applyFill="1" applyBorder="1"/>
    <xf numFmtId="0" fontId="3" fillId="2" borderId="0" xfId="2" applyFill="1" applyBorder="1" applyAlignment="1">
      <alignment vertical="top" wrapText="1"/>
    </xf>
    <xf numFmtId="0" fontId="7" fillId="2" borderId="0" xfId="2" applyFont="1" applyFill="1"/>
    <xf numFmtId="0" fontId="9" fillId="8" borderId="19" xfId="2" applyFont="1" applyFill="1" applyBorder="1"/>
    <xf numFmtId="0" fontId="3" fillId="8" borderId="20" xfId="2" applyFill="1" applyBorder="1"/>
    <xf numFmtId="0" fontId="3" fillId="8" borderId="21" xfId="2" applyFill="1" applyBorder="1"/>
    <xf numFmtId="0" fontId="3" fillId="8" borderId="22" xfId="2" applyFill="1" applyBorder="1"/>
    <xf numFmtId="0" fontId="3" fillId="8" borderId="0" xfId="2" applyFill="1" applyBorder="1"/>
    <xf numFmtId="0" fontId="3" fillId="8" borderId="23" xfId="2" applyFill="1" applyBorder="1"/>
    <xf numFmtId="0" fontId="10" fillId="8" borderId="24" xfId="0" applyFont="1" applyFill="1" applyBorder="1"/>
    <xf numFmtId="0" fontId="3" fillId="8" borderId="9" xfId="2" applyFill="1" applyBorder="1"/>
    <xf numFmtId="0" fontId="3" fillId="8" borderId="25" xfId="2" applyFill="1" applyBorder="1"/>
    <xf numFmtId="0" fontId="6" fillId="2" borderId="0" xfId="2" applyFont="1" applyFill="1" applyAlignment="1">
      <alignment horizontal="center"/>
    </xf>
    <xf numFmtId="0" fontId="5" fillId="3" borderId="16" xfId="2" applyFont="1" applyFill="1" applyBorder="1" applyAlignment="1">
      <alignment horizontal="center"/>
    </xf>
    <xf numFmtId="0" fontId="3" fillId="0" borderId="16" xfId="2" applyFont="1" applyBorder="1" applyProtection="1">
      <protection locked="0"/>
    </xf>
    <xf numFmtId="0" fontId="13" fillId="0" borderId="16" xfId="0" applyFont="1" applyFill="1" applyBorder="1" applyAlignment="1">
      <alignment wrapText="1"/>
    </xf>
    <xf numFmtId="164" fontId="13" fillId="0" borderId="16" xfId="0" applyNumberFormat="1" applyFont="1" applyFill="1" applyBorder="1"/>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11" fontId="13" fillId="0" borderId="16" xfId="0" applyNumberFormat="1" applyFont="1" applyFill="1" applyBorder="1"/>
    <xf numFmtId="0" fontId="3" fillId="0" borderId="16" xfId="3" applyFont="1" applyBorder="1" applyProtection="1">
      <protection locked="0"/>
    </xf>
    <xf numFmtId="0" fontId="3" fillId="0" borderId="16" xfId="3" applyBorder="1" applyProtection="1">
      <protection locked="0"/>
    </xf>
    <xf numFmtId="0" fontId="3" fillId="0" borderId="16" xfId="3" applyFont="1" applyBorder="1"/>
    <xf numFmtId="0" fontId="3" fillId="0" borderId="16" xfId="3" applyBorder="1"/>
    <xf numFmtId="11" fontId="3" fillId="0" borderId="16" xfId="3" applyNumberFormat="1" applyBorder="1"/>
    <xf numFmtId="11" fontId="3" fillId="0" borderId="16" xfId="3" applyNumberFormat="1" applyBorder="1" applyProtection="1">
      <protection locked="0"/>
    </xf>
    <xf numFmtId="0" fontId="3" fillId="0" borderId="16" xfId="3" quotePrefix="1" applyFont="1" applyBorder="1" applyProtection="1">
      <protection locked="0"/>
    </xf>
    <xf numFmtId="0" fontId="3" fillId="0" borderId="16" xfId="3" applyFont="1" applyFill="1" applyBorder="1"/>
    <xf numFmtId="0" fontId="3" fillId="0" borderId="16" xfId="3" applyFill="1" applyBorder="1"/>
    <xf numFmtId="0" fontId="3" fillId="0" borderId="16" xfId="3" applyFill="1" applyBorder="1" applyProtection="1">
      <protection locked="0"/>
    </xf>
    <xf numFmtId="0" fontId="5" fillId="9" borderId="16" xfId="2" applyFont="1" applyFill="1" applyBorder="1"/>
    <xf numFmtId="0" fontId="3" fillId="9" borderId="16" xfId="2" applyFill="1" applyBorder="1" applyAlignment="1">
      <alignment vertical="top"/>
    </xf>
    <xf numFmtId="0" fontId="3" fillId="9" borderId="16" xfId="2" applyFill="1" applyBorder="1"/>
    <xf numFmtId="0" fontId="3" fillId="9" borderId="16" xfId="2" applyFill="1" applyBorder="1" applyAlignment="1">
      <alignment horizontal="left"/>
    </xf>
    <xf numFmtId="0" fontId="3" fillId="9" borderId="16" xfId="2" applyFill="1" applyBorder="1" applyAlignment="1"/>
    <xf numFmtId="0" fontId="3" fillId="9" borderId="10" xfId="2" applyFill="1" applyBorder="1" applyAlignment="1"/>
    <xf numFmtId="0" fontId="3"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3"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11" fontId="13" fillId="10" borderId="16" xfId="0" applyNumberFormat="1" applyFont="1" applyFill="1" applyBorder="1" applyAlignment="1" applyProtection="1">
      <alignment vertical="top"/>
      <protection hidden="1"/>
    </xf>
    <xf numFmtId="0" fontId="3" fillId="0" borderId="16" xfId="2" applyBorder="1" applyAlignment="1" applyProtection="1">
      <alignment horizontal="center" vertical="top"/>
      <protection locked="0"/>
    </xf>
    <xf numFmtId="0" fontId="3" fillId="0" borderId="16" xfId="2" applyBorder="1" applyAlignment="1" applyProtection="1">
      <alignment vertical="top" wrapText="1"/>
      <protection locked="0"/>
    </xf>
    <xf numFmtId="0" fontId="13" fillId="0" borderId="16" xfId="0" applyFont="1" applyFill="1" applyBorder="1"/>
    <xf numFmtId="0" fontId="3" fillId="0" borderId="16" xfId="2" applyFont="1" applyBorder="1" applyAlignment="1" applyProtection="1">
      <alignment vertical="top"/>
      <protection locked="0"/>
    </xf>
    <xf numFmtId="0" fontId="13" fillId="0" borderId="16" xfId="0" applyFont="1" applyBorder="1"/>
    <xf numFmtId="0" fontId="5" fillId="9" borderId="16" xfId="2" applyFont="1" applyFill="1" applyBorder="1" applyAlignment="1">
      <alignment vertical="top"/>
    </xf>
    <xf numFmtId="0" fontId="3" fillId="9" borderId="16" xfId="2" applyFill="1" applyBorder="1" applyAlignment="1">
      <alignment horizontal="center" vertical="top"/>
    </xf>
    <xf numFmtId="0" fontId="3" fillId="9" borderId="16" xfId="2" applyFill="1" applyBorder="1" applyAlignment="1">
      <alignment vertical="top" wrapText="1"/>
    </xf>
    <xf numFmtId="0" fontId="3" fillId="0" borderId="16" xfId="2" applyFont="1" applyFill="1" applyBorder="1" applyAlignment="1" applyProtection="1">
      <alignment vertical="top"/>
      <protection locked="0"/>
    </xf>
    <xf numFmtId="0" fontId="3" fillId="0" borderId="16" xfId="2" applyFont="1" applyFill="1" applyBorder="1"/>
    <xf numFmtId="0" fontId="13" fillId="0" borderId="16" xfId="0" applyFont="1" applyBorder="1" applyAlignment="1" applyProtection="1">
      <alignment vertical="top"/>
      <protection locked="0"/>
    </xf>
    <xf numFmtId="0" fontId="3" fillId="0" borderId="16" xfId="2" applyFill="1" applyBorder="1" applyAlignment="1" applyProtection="1">
      <alignment horizontal="center" vertical="top" wrapText="1"/>
      <protection locked="0"/>
    </xf>
    <xf numFmtId="0" fontId="13" fillId="0" borderId="16" xfId="0" applyFont="1" applyBorder="1" applyAlignment="1">
      <alignment vertical="top"/>
    </xf>
    <xf numFmtId="0" fontId="3" fillId="0" borderId="16" xfId="0" applyFont="1" applyBorder="1" applyAlignment="1">
      <alignment vertical="top"/>
    </xf>
    <xf numFmtId="0" fontId="3" fillId="5" borderId="16" xfId="0" applyFont="1" applyFill="1" applyBorder="1" applyAlignment="1" applyProtection="1">
      <alignment vertical="top"/>
      <protection locked="0"/>
    </xf>
    <xf numFmtId="0" fontId="3" fillId="9" borderId="16" xfId="2" applyFont="1" applyFill="1" applyBorder="1" applyAlignment="1">
      <alignment vertical="top"/>
    </xf>
    <xf numFmtId="11" fontId="3" fillId="9" borderId="16" xfId="1" applyNumberFormat="1" applyFont="1" applyFill="1" applyBorder="1" applyAlignment="1" applyProtection="1">
      <alignment vertical="top"/>
      <protection hidden="1"/>
    </xf>
    <xf numFmtId="0" fontId="3" fillId="9" borderId="16" xfId="2" applyFill="1" applyBorder="1" applyAlignment="1" applyProtection="1">
      <alignment vertical="top"/>
      <protection hidden="1"/>
    </xf>
    <xf numFmtId="0" fontId="8" fillId="2" borderId="0" xfId="2" applyFont="1" applyFill="1"/>
    <xf numFmtId="0" fontId="17" fillId="2" borderId="0" xfId="2" applyFont="1" applyFill="1"/>
    <xf numFmtId="0" fontId="18" fillId="0" borderId="0" xfId="2" applyFont="1" applyFill="1" applyAlignment="1">
      <alignment horizontal="center"/>
    </xf>
    <xf numFmtId="2" fontId="13" fillId="0" borderId="16" xfId="0" applyNumberFormat="1" applyFont="1" applyFill="1" applyBorder="1"/>
    <xf numFmtId="0" fontId="5" fillId="3" borderId="0" xfId="2" applyFont="1" applyFill="1" applyAlignment="1">
      <alignment vertical="top" wrapText="1"/>
    </xf>
    <xf numFmtId="0" fontId="19" fillId="3" borderId="0" xfId="2" applyFont="1" applyFill="1" applyAlignment="1">
      <alignment horizontal="left" vertical="top" wrapText="1"/>
    </xf>
    <xf numFmtId="0" fontId="3" fillId="3" borderId="0" xfId="2" applyFont="1" applyFill="1" applyAlignment="1">
      <alignment horizontal="left" vertical="top" wrapText="1"/>
    </xf>
    <xf numFmtId="0" fontId="3" fillId="3" borderId="0" xfId="2" applyFill="1" applyAlignment="1">
      <alignment horizontal="left" vertical="top" wrapText="1"/>
    </xf>
    <xf numFmtId="0" fontId="3" fillId="3" borderId="0" xfId="2" applyFill="1" applyAlignment="1">
      <alignment vertical="top" wrapText="1"/>
    </xf>
    <xf numFmtId="0" fontId="3" fillId="11" borderId="0" xfId="2" applyFont="1" applyFill="1" applyAlignment="1" applyProtection="1">
      <alignment vertical="top" wrapText="1"/>
      <protection hidden="1"/>
    </xf>
    <xf numFmtId="0" fontId="5" fillId="11" borderId="0" xfId="2" applyFont="1" applyFill="1" applyAlignment="1" applyProtection="1">
      <alignment horizontal="left" vertical="top" wrapText="1"/>
      <protection hidden="1"/>
    </xf>
    <xf numFmtId="0" fontId="5" fillId="11" borderId="0" xfId="2" applyFont="1" applyFill="1" applyAlignment="1" applyProtection="1">
      <alignment horizontal="center" vertical="top" wrapText="1"/>
      <protection hidden="1"/>
    </xf>
    <xf numFmtId="0" fontId="5" fillId="11" borderId="0" xfId="2" applyFont="1" applyFill="1" applyAlignment="1" applyProtection="1">
      <alignment vertical="top" wrapText="1"/>
      <protection hidden="1"/>
    </xf>
    <xf numFmtId="0" fontId="3" fillId="0" borderId="0" xfId="2" applyFont="1" applyFill="1" applyAlignment="1">
      <alignment vertical="top" wrapText="1"/>
    </xf>
    <xf numFmtId="0" fontId="3" fillId="0" borderId="0" xfId="2" applyFont="1"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3" fillId="0" borderId="0" xfId="2" applyFill="1" applyAlignment="1" applyProtection="1">
      <alignment horizontal="left" vertical="top" wrapText="1"/>
      <protection locked="0"/>
    </xf>
    <xf numFmtId="0" fontId="3" fillId="0" borderId="0" xfId="2" applyFill="1" applyAlignment="1" applyProtection="1">
      <alignment vertical="top" wrapText="1"/>
      <protection locked="0"/>
    </xf>
    <xf numFmtId="0" fontId="3" fillId="0" borderId="0" xfId="2" applyFill="1" applyProtection="1">
      <protection locked="0"/>
    </xf>
    <xf numFmtId="0" fontId="12" fillId="0" borderId="0" xfId="2" applyFont="1" applyFill="1" applyAlignment="1" applyProtection="1">
      <alignment horizontal="left" vertical="top" wrapText="1"/>
      <protection locked="0"/>
    </xf>
    <xf numFmtId="0" fontId="3" fillId="0" borderId="0" xfId="2" applyFont="1" applyFill="1" applyAlignment="1" applyProtection="1">
      <alignment vertical="top" wrapText="1"/>
      <protection locked="0"/>
    </xf>
    <xf numFmtId="0" fontId="3" fillId="12" borderId="0" xfId="2" applyFont="1" applyFill="1" applyAlignment="1">
      <alignment vertical="top" wrapText="1"/>
    </xf>
    <xf numFmtId="0" fontId="3" fillId="12" borderId="0" xfId="2" applyFont="1"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3" fillId="12" borderId="0" xfId="2" applyFill="1" applyAlignment="1" applyProtection="1">
      <alignment horizontal="left" vertical="top" wrapText="1"/>
      <protection locked="0"/>
    </xf>
    <xf numFmtId="0" fontId="3" fillId="12" borderId="0" xfId="2" applyFill="1" applyAlignment="1" applyProtection="1">
      <alignment vertical="top" wrapText="1"/>
      <protection locked="0"/>
    </xf>
    <xf numFmtId="0" fontId="3" fillId="12" borderId="0" xfId="2" applyFont="1" applyFill="1" applyAlignment="1" applyProtection="1">
      <alignment vertical="top" wrapText="1"/>
      <protection locked="0"/>
    </xf>
    <xf numFmtId="0" fontId="3" fillId="12" borderId="0" xfId="2" applyFill="1" applyProtection="1">
      <protection locked="0"/>
    </xf>
    <xf numFmtId="0" fontId="6" fillId="12" borderId="0" xfId="2" applyFont="1" applyFill="1" applyProtection="1">
      <protection locked="0"/>
    </xf>
    <xf numFmtId="49" fontId="3" fillId="0" borderId="0" xfId="2" applyNumberFormat="1" applyFon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3" fillId="0" borderId="0" xfId="2" applyNumberFormat="1" applyFill="1" applyAlignment="1" applyProtection="1">
      <alignment horizontal="left" vertical="top" wrapText="1"/>
      <protection locked="0"/>
    </xf>
    <xf numFmtId="49" fontId="3" fillId="0" borderId="0" xfId="2" applyNumberFormat="1" applyFill="1" applyAlignment="1" applyProtection="1">
      <alignment vertical="top" wrapText="1"/>
      <protection locked="0"/>
    </xf>
    <xf numFmtId="49" fontId="3" fillId="0" borderId="0" xfId="2" applyNumberFormat="1" applyFill="1" applyProtection="1">
      <protection locked="0"/>
    </xf>
    <xf numFmtId="0" fontId="3" fillId="12" borderId="0" xfId="4" applyFont="1" applyFill="1" applyAlignment="1" applyProtection="1">
      <alignment horizontal="left" vertical="top" wrapText="1"/>
      <protection locked="0"/>
    </xf>
    <xf numFmtId="49" fontId="3" fillId="12" borderId="0" xfId="2" applyNumberFormat="1" applyFon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3" fillId="12" borderId="0" xfId="2" applyNumberFormat="1" applyFill="1" applyAlignment="1" applyProtection="1">
      <alignment horizontal="left" vertical="top" wrapText="1"/>
      <protection locked="0"/>
    </xf>
    <xf numFmtId="49" fontId="3" fillId="12" borderId="0" xfId="2" applyNumberFormat="1" applyFill="1" applyAlignment="1" applyProtection="1">
      <alignment vertical="top" wrapText="1"/>
      <protection locked="0"/>
    </xf>
    <xf numFmtId="49" fontId="3" fillId="12" borderId="0" xfId="2" applyNumberFormat="1" applyFill="1" applyProtection="1">
      <protection locked="0"/>
    </xf>
    <xf numFmtId="0" fontId="12" fillId="12" borderId="0" xfId="2" applyFont="1" applyFill="1" applyAlignment="1" applyProtection="1">
      <alignment horizontal="left"/>
      <protection locked="0"/>
    </xf>
    <xf numFmtId="0" fontId="3" fillId="0" borderId="0" xfId="2" applyFont="1" applyFill="1" applyAlignment="1">
      <alignment horizontal="left" vertical="top"/>
    </xf>
    <xf numFmtId="0" fontId="20" fillId="0" borderId="0" xfId="4" applyAlignment="1" applyProtection="1">
      <alignment horizontal="left" vertical="top"/>
    </xf>
    <xf numFmtId="0" fontId="12" fillId="0" borderId="0" xfId="0" applyFont="1" applyAlignment="1">
      <alignment horizontal="left" vertical="top"/>
    </xf>
    <xf numFmtId="0" fontId="20" fillId="0" borderId="0" xfId="4" applyFill="1" applyAlignment="1" applyProtection="1">
      <alignment horizontal="left" vertical="top"/>
      <protection locked="0"/>
    </xf>
    <xf numFmtId="0" fontId="20" fillId="0" borderId="0" xfId="4" applyFont="1" applyFill="1" applyAlignment="1" applyProtection="1">
      <alignment horizontal="left" vertical="top"/>
      <protection locked="0"/>
    </xf>
    <xf numFmtId="0" fontId="3" fillId="0" borderId="0" xfId="2" applyFont="1" applyAlignment="1">
      <alignment horizontal="left" vertical="top"/>
    </xf>
    <xf numFmtId="0" fontId="3" fillId="0" borderId="0" xfId="2" applyFont="1" applyFill="1" applyAlignment="1" applyProtection="1">
      <alignment horizontal="left" vertical="top"/>
      <protection locked="0"/>
    </xf>
    <xf numFmtId="0" fontId="3" fillId="0" borderId="0" xfId="4" applyFont="1" applyFill="1" applyAlignment="1" applyProtection="1">
      <alignment horizontal="left" vertical="top"/>
      <protection locked="0"/>
    </xf>
    <xf numFmtId="49" fontId="3" fillId="0" borderId="0" xfId="2" applyNumberFormat="1" applyFont="1" applyFill="1" applyAlignment="1">
      <alignment horizontal="left" vertical="top" wrapText="1"/>
    </xf>
    <xf numFmtId="49" fontId="12" fillId="0" borderId="0" xfId="0" applyNumberFormat="1" applyFont="1" applyAlignment="1">
      <alignment horizontal="left" vertical="top" wrapText="1"/>
    </xf>
    <xf numFmtId="49" fontId="3" fillId="0" borderId="0" xfId="0" applyNumberFormat="1" applyFont="1" applyFill="1" applyAlignment="1" applyProtection="1">
      <alignment horizontal="left" vertical="top" wrapText="1"/>
      <protection locked="0"/>
    </xf>
    <xf numFmtId="49" fontId="20" fillId="0" borderId="0" xfId="4" applyNumberFormat="1" applyFont="1" applyFill="1" applyAlignment="1" applyProtection="1">
      <alignment horizontal="left" vertical="top" wrapText="1"/>
      <protection locked="0"/>
    </xf>
    <xf numFmtId="49" fontId="3" fillId="0" borderId="0" xfId="2" applyNumberFormat="1" applyFont="1" applyAlignment="1">
      <alignment horizontal="left" vertical="top" wrapText="1"/>
    </xf>
    <xf numFmtId="49" fontId="3" fillId="0" borderId="0" xfId="4"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3" fillId="12" borderId="0" xfId="2" applyFont="1" applyFill="1" applyProtection="1">
      <protection locked="0"/>
    </xf>
    <xf numFmtId="0" fontId="3" fillId="13" borderId="0" xfId="2" applyFill="1" applyAlignment="1">
      <alignment vertical="top" wrapText="1"/>
    </xf>
    <xf numFmtId="0" fontId="3" fillId="13" borderId="0" xfId="2" applyFill="1" applyAlignment="1">
      <alignment horizontal="left" vertical="top" wrapText="1"/>
    </xf>
    <xf numFmtId="0" fontId="8" fillId="0" borderId="0" xfId="2" applyFont="1" applyFill="1" applyAlignment="1">
      <alignment wrapText="1"/>
    </xf>
    <xf numFmtId="0" fontId="3" fillId="0" borderId="0" xfId="2" applyAlignment="1">
      <alignment horizontal="left" vertical="top" wrapText="1"/>
    </xf>
    <xf numFmtId="0" fontId="3" fillId="0" borderId="0" xfId="2" applyAlignment="1">
      <alignment vertical="top" wrapText="1"/>
    </xf>
    <xf numFmtId="0" fontId="5" fillId="0" borderId="0" xfId="2" applyFont="1" applyAlignment="1">
      <alignment vertical="top" wrapText="1"/>
    </xf>
    <xf numFmtId="0" fontId="5" fillId="0" borderId="0" xfId="2" applyFont="1" applyAlignment="1">
      <alignment horizontal="left" vertical="top" wrapText="1"/>
    </xf>
    <xf numFmtId="0" fontId="17" fillId="0" borderId="0" xfId="2" applyFont="1" applyAlignment="1">
      <alignment horizontal="left"/>
    </xf>
    <xf numFmtId="0" fontId="3" fillId="0" borderId="0" xfId="2" applyAlignment="1">
      <alignment horizontal="left"/>
    </xf>
    <xf numFmtId="0" fontId="21" fillId="0" borderId="0" xfId="2" applyFont="1" applyFill="1"/>
    <xf numFmtId="0" fontId="3" fillId="0" borderId="0" xfId="2" applyFont="1" applyAlignment="1">
      <alignment horizontal="left" wrapText="1"/>
    </xf>
    <xf numFmtId="0" fontId="5" fillId="0" borderId="16" xfId="2" applyFont="1" applyBorder="1" applyAlignment="1">
      <alignment horizontal="left"/>
    </xf>
    <xf numFmtId="0" fontId="3" fillId="0" borderId="16" xfId="2" applyFont="1" applyBorder="1" applyAlignment="1">
      <alignment horizontal="left" wrapText="1"/>
    </xf>
    <xf numFmtId="0" fontId="3" fillId="0" borderId="16" xfId="2" applyFont="1" applyBorder="1" applyAlignment="1">
      <alignment horizontal="left"/>
    </xf>
    <xf numFmtId="0" fontId="3" fillId="0" borderId="16" xfId="2" applyFont="1" applyBorder="1"/>
    <xf numFmtId="0" fontId="3" fillId="0" borderId="16" xfId="2" applyBorder="1"/>
    <xf numFmtId="0" fontId="3"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3" fillId="0" borderId="16" xfId="2" applyBorder="1" applyAlignment="1">
      <alignment horizontal="left"/>
    </xf>
    <xf numFmtId="0" fontId="5" fillId="0" borderId="16" xfId="2" applyFont="1" applyFill="1" applyBorder="1" applyAlignment="1">
      <alignment horizontal="left"/>
    </xf>
    <xf numFmtId="0" fontId="5" fillId="6" borderId="16" xfId="2" applyFont="1" applyFill="1" applyBorder="1" applyAlignment="1">
      <alignment horizontal="left" wrapText="1"/>
    </xf>
    <xf numFmtId="0" fontId="22" fillId="7" borderId="0" xfId="2" applyFont="1" applyFill="1"/>
    <xf numFmtId="0" fontId="3" fillId="7" borderId="0" xfId="2" applyFill="1"/>
    <xf numFmtId="0" fontId="5" fillId="10" borderId="28" xfId="2" applyFont="1" applyFill="1" applyBorder="1" applyAlignment="1">
      <alignment horizontal="center"/>
    </xf>
    <xf numFmtId="0" fontId="23" fillId="0" borderId="28" xfId="2" applyFont="1" applyBorder="1" applyAlignment="1">
      <alignment wrapText="1"/>
    </xf>
    <xf numFmtId="0" fontId="24" fillId="0" borderId="28" xfId="2" applyFont="1" applyBorder="1" applyAlignment="1">
      <alignment wrapText="1"/>
    </xf>
    <xf numFmtId="0" fontId="5" fillId="0" borderId="27" xfId="2" applyFont="1" applyBorder="1" applyAlignment="1">
      <alignment wrapText="1"/>
    </xf>
    <xf numFmtId="0" fontId="5" fillId="0" borderId="0" xfId="2" applyFont="1" applyFill="1" applyBorder="1" applyAlignment="1">
      <alignment wrapText="1"/>
    </xf>
    <xf numFmtId="0" fontId="23" fillId="0" borderId="0" xfId="2" applyFont="1" applyBorder="1" applyAlignment="1">
      <alignment wrapText="1"/>
    </xf>
    <xf numFmtId="0" fontId="22" fillId="0" borderId="0" xfId="0" applyFont="1" applyFill="1"/>
    <xf numFmtId="0" fontId="3" fillId="0" borderId="0" xfId="0" applyFont="1"/>
    <xf numFmtId="0" fontId="5" fillId="0" borderId="19" xfId="0" applyFont="1" applyBorder="1" applyAlignment="1">
      <alignment horizontal="left" vertical="center"/>
    </xf>
    <xf numFmtId="0" fontId="3" fillId="0" borderId="20" xfId="0" applyFont="1" applyBorder="1"/>
    <xf numFmtId="0" fontId="3" fillId="0" borderId="21" xfId="0" applyFont="1" applyBorder="1"/>
    <xf numFmtId="0" fontId="0" fillId="0" borderId="22" xfId="0" applyBorder="1"/>
    <xf numFmtId="0" fontId="5" fillId="0" borderId="0" xfId="0" applyFont="1" applyAlignment="1">
      <alignment wrapText="1"/>
    </xf>
    <xf numFmtId="0" fontId="5" fillId="0" borderId="1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lef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0" xfId="0" applyFont="1" applyAlignment="1">
      <alignment wrapText="1"/>
    </xf>
    <xf numFmtId="0" fontId="0" fillId="0" borderId="24" xfId="0" applyBorder="1"/>
    <xf numFmtId="0" fontId="25" fillId="0" borderId="0" xfId="0" applyFont="1"/>
    <xf numFmtId="0" fontId="22" fillId="0" borderId="0" xfId="0" applyFont="1" applyFill="1" applyBorder="1" applyAlignment="1">
      <alignment horizontal="left"/>
    </xf>
    <xf numFmtId="0" fontId="26" fillId="0" borderId="0" xfId="0" applyFont="1"/>
    <xf numFmtId="0" fontId="0" fillId="0" borderId="9" xfId="0" applyBorder="1"/>
    <xf numFmtId="0" fontId="0" fillId="0" borderId="25" xfId="0" applyBorder="1"/>
    <xf numFmtId="0" fontId="3" fillId="0" borderId="24" xfId="0" applyFont="1" applyBorder="1"/>
    <xf numFmtId="0" fontId="27" fillId="0" borderId="0" xfId="2" applyFont="1" applyFill="1"/>
    <xf numFmtId="0" fontId="13" fillId="0" borderId="0" xfId="2" applyFont="1" applyFill="1"/>
    <xf numFmtId="0" fontId="28" fillId="0" borderId="0" xfId="2" applyFont="1" applyFill="1" applyAlignment="1">
      <alignment horizontal="left"/>
    </xf>
    <xf numFmtId="0" fontId="28" fillId="0" borderId="0" xfId="2" applyFont="1" applyFill="1"/>
    <xf numFmtId="0" fontId="29" fillId="0" borderId="0" xfId="2" applyFont="1" applyFill="1"/>
    <xf numFmtId="0" fontId="13" fillId="0" borderId="0" xfId="2" applyFont="1" applyFill="1" applyAlignment="1">
      <alignment horizontal="left"/>
    </xf>
    <xf numFmtId="0" fontId="30" fillId="0" borderId="0" xfId="2" applyFont="1" applyFill="1" applyAlignment="1">
      <alignment horizontal="left"/>
    </xf>
    <xf numFmtId="0" fontId="9" fillId="0" borderId="0" xfId="2" applyFont="1" applyFill="1"/>
    <xf numFmtId="0" fontId="3" fillId="0" borderId="0" xfId="2" applyFont="1" applyFill="1"/>
    <xf numFmtId="0" fontId="13" fillId="6" borderId="0" xfId="2" applyFont="1" applyFill="1" applyAlignment="1">
      <alignment horizontal="left"/>
    </xf>
    <xf numFmtId="11" fontId="13" fillId="0" borderId="0" xfId="2" applyNumberFormat="1" applyFont="1" applyFill="1" applyAlignment="1">
      <alignment horizontal="left"/>
    </xf>
    <xf numFmtId="0" fontId="0" fillId="0" borderId="0" xfId="0" applyFont="1"/>
    <xf numFmtId="0" fontId="13" fillId="0" borderId="0" xfId="0" applyFont="1"/>
    <xf numFmtId="0" fontId="28" fillId="0" borderId="0" xfId="0" applyFont="1"/>
    <xf numFmtId="3" fontId="13" fillId="0" borderId="0" xfId="2" applyNumberFormat="1" applyFont="1" applyFill="1" applyAlignment="1">
      <alignment horizontal="left"/>
    </xf>
    <xf numFmtId="0" fontId="20" fillId="0" borderId="0" xfId="4" applyFill="1" applyAlignment="1" applyProtection="1"/>
    <xf numFmtId="0" fontId="13" fillId="6" borderId="0" xfId="0" applyFont="1" applyFill="1"/>
    <xf numFmtId="0" fontId="13" fillId="0" borderId="0" xfId="0" applyFont="1" applyAlignment="1">
      <alignment horizontal="right"/>
    </xf>
    <xf numFmtId="0" fontId="13" fillId="0" borderId="0" xfId="0" applyFont="1" applyAlignment="1">
      <alignment horizontal="left"/>
    </xf>
    <xf numFmtId="0" fontId="13" fillId="0" borderId="0" xfId="0" applyFont="1" applyFill="1"/>
    <xf numFmtId="0" fontId="13" fillId="0" borderId="0" xfId="0" applyFont="1" applyAlignment="1">
      <alignment wrapText="1"/>
    </xf>
    <xf numFmtId="0" fontId="13" fillId="0" borderId="0" xfId="2" applyFont="1" applyFill="1" applyAlignment="1">
      <alignment wrapText="1"/>
    </xf>
    <xf numFmtId="0" fontId="2" fillId="0" borderId="0" xfId="0" applyFont="1"/>
    <xf numFmtId="0" fontId="3" fillId="0" borderId="0" xfId="2" applyFont="1" applyFill="1" applyAlignment="1">
      <alignment horizontal="right"/>
    </xf>
    <xf numFmtId="0" fontId="3" fillId="0" borderId="0" xfId="2" applyFont="1"/>
    <xf numFmtId="0" fontId="9" fillId="0" borderId="0" xfId="2" applyFont="1"/>
    <xf numFmtId="2" fontId="13" fillId="0" borderId="0" xfId="0" applyNumberFormat="1" applyFont="1"/>
    <xf numFmtId="2" fontId="13" fillId="0" borderId="0" xfId="0" applyNumberFormat="1" applyFont="1" applyFill="1" applyBorder="1"/>
    <xf numFmtId="0" fontId="3" fillId="0" borderId="0" xfId="2" applyNumberFormat="1" applyFont="1"/>
    <xf numFmtId="166" fontId="3" fillId="0" borderId="0" xfId="2" applyNumberFormat="1" applyFont="1"/>
    <xf numFmtId="165" fontId="12" fillId="0" borderId="0" xfId="0" applyNumberFormat="1" applyFont="1" applyFill="1" applyBorder="1" applyAlignment="1">
      <alignment horizontal="right" vertical="center"/>
    </xf>
    <xf numFmtId="0" fontId="3" fillId="0" borderId="0" xfId="0" applyFont="1" applyBorder="1"/>
    <xf numFmtId="165" fontId="3" fillId="0" borderId="0" xfId="0" applyNumberFormat="1" applyFont="1"/>
    <xf numFmtId="0" fontId="3" fillId="0" borderId="0" xfId="0" applyFont="1" applyFill="1" applyBorder="1"/>
    <xf numFmtId="0" fontId="20" fillId="0" borderId="0" xfId="4" applyFont="1" applyAlignment="1" applyProtection="1"/>
    <xf numFmtId="0" fontId="3" fillId="0" borderId="10" xfId="2" applyFont="1" applyFill="1" applyBorder="1" applyAlignment="1">
      <alignment horizontal="center" vertical="center" wrapText="1"/>
    </xf>
    <xf numFmtId="164" fontId="3" fillId="0" borderId="16" xfId="3" applyNumberFormat="1" applyBorder="1"/>
    <xf numFmtId="164" fontId="3" fillId="0" borderId="16" xfId="3" applyNumberFormat="1" applyBorder="1" applyProtection="1">
      <protection locked="0"/>
    </xf>
    <xf numFmtId="2" fontId="3" fillId="0" borderId="16" xfId="3" applyNumberFormat="1" applyBorder="1" applyProtection="1">
      <protection locked="0"/>
    </xf>
    <xf numFmtId="167" fontId="3" fillId="0" borderId="16" xfId="3" applyNumberFormat="1" applyBorder="1"/>
    <xf numFmtId="167" fontId="3" fillId="0" borderId="16" xfId="3" applyNumberFormat="1" applyBorder="1" applyProtection="1">
      <protection locked="0"/>
    </xf>
    <xf numFmtId="1" fontId="13" fillId="0" borderId="16" xfId="0" applyNumberFormat="1" applyFont="1" applyFill="1" applyBorder="1"/>
    <xf numFmtId="0" fontId="3" fillId="14" borderId="0" xfId="2" applyFont="1" applyFill="1" applyAlignment="1">
      <alignment horizontal="left" vertical="top" wrapText="1"/>
    </xf>
    <xf numFmtId="0" fontId="5" fillId="14" borderId="0" xfId="2" applyFont="1" applyFill="1" applyAlignment="1" applyProtection="1">
      <alignment horizontal="left" vertical="top" wrapText="1"/>
      <protection hidden="1"/>
    </xf>
    <xf numFmtId="0" fontId="3" fillId="14" borderId="0" xfId="2" applyFont="1" applyFill="1" applyAlignment="1" applyProtection="1">
      <alignment horizontal="left" vertical="top" wrapText="1"/>
      <protection locked="0"/>
    </xf>
    <xf numFmtId="49" fontId="3" fillId="14" borderId="0" xfId="2" applyNumberFormat="1" applyFont="1" applyFill="1" applyAlignment="1" applyProtection="1">
      <alignment horizontal="left" vertical="top" wrapText="1"/>
      <protection locked="0"/>
    </xf>
    <xf numFmtId="0" fontId="3" fillId="14" borderId="0" xfId="4" applyFont="1" applyFill="1" applyAlignment="1" applyProtection="1">
      <alignment horizontal="left" vertical="top" wrapText="1"/>
      <protection locked="0"/>
    </xf>
    <xf numFmtId="0" fontId="20" fillId="14" borderId="0" xfId="4" applyFill="1" applyAlignment="1" applyProtection="1">
      <alignment horizontal="left" vertical="top"/>
    </xf>
    <xf numFmtId="49" fontId="13" fillId="14" borderId="0" xfId="0" applyNumberFormat="1" applyFont="1" applyFill="1" applyAlignment="1">
      <alignment horizontal="left" vertical="top" wrapText="1"/>
    </xf>
    <xf numFmtId="0" fontId="5" fillId="4" borderId="5" xfId="2" applyFont="1" applyFill="1" applyBorder="1" applyAlignment="1">
      <alignment horizontal="center" vertical="center" textRotation="90"/>
    </xf>
    <xf numFmtId="0" fontId="5" fillId="4" borderId="8" xfId="2" applyFont="1" applyFill="1" applyBorder="1" applyAlignment="1">
      <alignment horizontal="center" vertical="center" textRotation="90"/>
    </xf>
    <xf numFmtId="0" fontId="3" fillId="4" borderId="6"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4" borderId="10" xfId="2" applyFont="1" applyFill="1" applyBorder="1" applyAlignment="1">
      <alignment horizontal="left" vertical="center" wrapText="1"/>
    </xf>
    <xf numFmtId="0" fontId="3" fillId="4" borderId="11" xfId="2" applyFont="1" applyFill="1" applyBorder="1" applyAlignment="1">
      <alignment horizontal="left" vertical="center" wrapText="1"/>
    </xf>
    <xf numFmtId="0" fontId="4" fillId="2" borderId="0" xfId="2" applyFont="1" applyFill="1" applyAlignment="1">
      <alignment horizontal="center"/>
    </xf>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xf numFmtId="0" fontId="3" fillId="3" borderId="4" xfId="2" applyFont="1" applyFill="1" applyBorder="1" applyAlignment="1">
      <alignment horizontal="left" vertical="center" wrapText="1"/>
    </xf>
    <xf numFmtId="0" fontId="3" fillId="2" borderId="0" xfId="2" applyFont="1" applyFill="1" applyAlignment="1">
      <alignment horizontal="left" wrapText="1"/>
    </xf>
    <xf numFmtId="0" fontId="3" fillId="2" borderId="0" xfId="2" applyFont="1" applyFill="1" applyAlignment="1">
      <alignment horizontal="left" vertical="center" wrapText="1"/>
    </xf>
    <xf numFmtId="0" fontId="5" fillId="5" borderId="8" xfId="2" applyFont="1" applyFill="1" applyBorder="1" applyAlignment="1">
      <alignment horizontal="center" vertical="center" textRotation="90"/>
    </xf>
    <xf numFmtId="0" fontId="5" fillId="5" borderId="12" xfId="2" applyFont="1" applyFill="1" applyBorder="1" applyAlignment="1">
      <alignment horizontal="center" vertical="center" textRotation="90"/>
    </xf>
    <xf numFmtId="0" fontId="3" fillId="5" borderId="10" xfId="2" applyFont="1" applyFill="1" applyBorder="1" applyAlignment="1">
      <alignment horizontal="left" vertical="center" wrapText="1"/>
    </xf>
    <xf numFmtId="0" fontId="3" fillId="5" borderId="11" xfId="2" applyFont="1" applyFill="1" applyBorder="1" applyAlignment="1">
      <alignment horizontal="left" vertical="center" wrapText="1"/>
    </xf>
    <xf numFmtId="0" fontId="3" fillId="5" borderId="14" xfId="2" applyFont="1" applyFill="1" applyBorder="1" applyAlignment="1">
      <alignment horizontal="left" vertical="center" wrapText="1"/>
    </xf>
    <xf numFmtId="0" fontId="3" fillId="5" borderId="15" xfId="2" applyFont="1" applyFill="1" applyBorder="1" applyAlignment="1">
      <alignment horizontal="left" vertical="center" wrapText="1"/>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5" fillId="3" borderId="16" xfId="2" applyFont="1" applyFill="1" applyBorder="1" applyAlignment="1">
      <alignment horizontal="left"/>
    </xf>
    <xf numFmtId="0" fontId="3" fillId="0" borderId="1" xfId="2" applyBorder="1" applyAlignment="1" applyProtection="1">
      <alignment horizontal="left"/>
      <protection locked="0"/>
    </xf>
    <xf numFmtId="0" fontId="3" fillId="0" borderId="17" xfId="2" applyBorder="1" applyAlignment="1" applyProtection="1">
      <alignment horizontal="left"/>
      <protection locked="0"/>
    </xf>
    <xf numFmtId="0" fontId="5" fillId="3" borderId="1" xfId="2" applyFont="1" applyFill="1" applyBorder="1" applyAlignment="1">
      <alignment horizontal="left"/>
    </xf>
    <xf numFmtId="0" fontId="5" fillId="3" borderId="17" xfId="2" applyFont="1" applyFill="1" applyBorder="1" applyAlignment="1">
      <alignment horizontal="left"/>
    </xf>
    <xf numFmtId="0" fontId="3" fillId="0" borderId="1" xfId="2" applyFont="1" applyBorder="1" applyAlignment="1" applyProtection="1">
      <alignment horizontal="left"/>
      <protection locked="0"/>
    </xf>
    <xf numFmtId="0" fontId="3" fillId="0" borderId="16" xfId="2" applyBorder="1" applyAlignment="1" applyProtection="1">
      <alignment horizontal="left"/>
      <protection locked="0"/>
    </xf>
    <xf numFmtId="0" fontId="3" fillId="7" borderId="16" xfId="2" applyFont="1" applyFill="1" applyBorder="1" applyAlignment="1" applyProtection="1">
      <alignment horizontal="left"/>
      <protection locked="0"/>
    </xf>
    <xf numFmtId="0" fontId="5" fillId="3" borderId="1" xfId="2" applyFont="1" applyFill="1" applyBorder="1" applyAlignment="1">
      <alignment horizontal="left" vertical="top"/>
    </xf>
    <xf numFmtId="0" fontId="5" fillId="3" borderId="17" xfId="2" applyFont="1" applyFill="1" applyBorder="1" applyAlignment="1">
      <alignment horizontal="left" vertical="top"/>
    </xf>
    <xf numFmtId="0" fontId="3" fillId="0" borderId="1" xfId="2" applyFont="1" applyBorder="1" applyAlignment="1" applyProtection="1">
      <alignment horizontal="left" vertical="top" wrapText="1"/>
      <protection locked="0"/>
    </xf>
    <xf numFmtId="0" fontId="3" fillId="0" borderId="10" xfId="2" applyFont="1" applyBorder="1" applyAlignment="1" applyProtection="1">
      <alignment horizontal="left" vertical="top" wrapText="1"/>
      <protection locked="0"/>
    </xf>
    <xf numFmtId="0" fontId="3" fillId="0" borderId="17" xfId="2" applyFont="1" applyBorder="1" applyAlignment="1" applyProtection="1">
      <alignment horizontal="left" vertical="top" wrapText="1"/>
      <protection locked="0"/>
    </xf>
    <xf numFmtId="0" fontId="5" fillId="3" borderId="1" xfId="2" applyFont="1" applyFill="1" applyBorder="1" applyAlignment="1">
      <alignment horizontal="left" vertical="center"/>
    </xf>
    <xf numFmtId="0" fontId="5" fillId="3" borderId="17" xfId="2" applyFont="1" applyFill="1" applyBorder="1" applyAlignment="1">
      <alignment horizontal="left" vertical="center"/>
    </xf>
    <xf numFmtId="0" fontId="3" fillId="0" borderId="16" xfId="2" applyBorder="1" applyAlignment="1" applyProtection="1">
      <alignment horizontal="center"/>
      <protection locked="0"/>
    </xf>
    <xf numFmtId="0" fontId="5" fillId="3" borderId="1" xfId="2" applyFont="1" applyFill="1" applyBorder="1" applyAlignment="1">
      <alignment horizontal="center"/>
    </xf>
    <xf numFmtId="0" fontId="5" fillId="3" borderId="10" xfId="2" applyFont="1" applyFill="1" applyBorder="1" applyAlignment="1">
      <alignment horizontal="center"/>
    </xf>
    <xf numFmtId="0" fontId="5" fillId="3" borderId="17" xfId="2" applyFont="1" applyFill="1" applyBorder="1" applyAlignment="1">
      <alignment horizontal="center"/>
    </xf>
    <xf numFmtId="0" fontId="3" fillId="0" borderId="10"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3" fillId="0" borderId="16" xfId="0" applyFont="1" applyBorder="1" applyAlignment="1" applyProtection="1">
      <alignment horizontal="left" vertical="top" wrapText="1"/>
      <protection locked="0"/>
    </xf>
    <xf numFmtId="0" fontId="5" fillId="3" borderId="16" xfId="2" applyFont="1" applyFill="1" applyBorder="1" applyAlignment="1">
      <alignment horizontal="center"/>
    </xf>
    <xf numFmtId="0" fontId="16" fillId="0" borderId="16" xfId="0" applyFont="1" applyBorder="1" applyAlignment="1" applyProtection="1">
      <alignment horizontal="left" vertical="top" wrapText="1"/>
      <protection locked="0"/>
    </xf>
    <xf numFmtId="0" fontId="3" fillId="0" borderId="16" xfId="2" applyFont="1" applyFill="1" applyBorder="1" applyAlignment="1" applyProtection="1">
      <alignment horizontal="left" vertical="top" wrapText="1"/>
      <protection locked="0"/>
    </xf>
    <xf numFmtId="0" fontId="3" fillId="9" borderId="16" xfId="2" applyFill="1" applyBorder="1" applyAlignment="1">
      <alignment horizontal="center" vertical="top" wrapText="1"/>
    </xf>
    <xf numFmtId="0" fontId="3" fillId="0" borderId="1" xfId="2" applyFont="1" applyFill="1" applyBorder="1" applyAlignment="1" applyProtection="1">
      <alignment horizontal="left" vertical="top" wrapText="1"/>
      <protection locked="0"/>
    </xf>
    <xf numFmtId="0" fontId="3" fillId="0" borderId="10" xfId="2" applyFont="1" applyFill="1" applyBorder="1" applyAlignment="1" applyProtection="1">
      <alignment horizontal="left" vertical="top" wrapText="1"/>
      <protection locked="0"/>
    </xf>
    <xf numFmtId="0" fontId="3" fillId="0" borderId="17" xfId="2" applyFont="1" applyFill="1" applyBorder="1" applyAlignment="1" applyProtection="1">
      <alignment horizontal="left" vertical="top" wrapText="1"/>
      <protection locked="0"/>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7" xfId="0" applyFont="1" applyBorder="1" applyAlignment="1">
      <alignment horizontal="left" vertical="center" wrapText="1"/>
    </xf>
    <xf numFmtId="0" fontId="18" fillId="0" borderId="0" xfId="2" applyFont="1" applyFill="1" applyAlignment="1">
      <alignment horizontal="center"/>
    </xf>
    <xf numFmtId="0" fontId="5" fillId="0" borderId="16" xfId="2" applyFont="1" applyFill="1" applyBorder="1" applyAlignment="1">
      <alignment horizontal="left" wrapText="1"/>
    </xf>
    <xf numFmtId="0" fontId="5" fillId="10" borderId="26" xfId="2" applyFont="1" applyFill="1" applyBorder="1" applyAlignment="1">
      <alignment horizontal="center" wrapText="1"/>
    </xf>
    <xf numFmtId="0" fontId="5" fillId="10" borderId="27" xfId="2" applyFont="1" applyFill="1" applyBorder="1" applyAlignment="1">
      <alignment horizontal="center" wrapText="1"/>
    </xf>
    <xf numFmtId="0" fontId="5" fillId="10" borderId="2" xfId="2" applyFont="1" applyFill="1" applyBorder="1" applyAlignment="1">
      <alignment horizontal="center"/>
    </xf>
    <xf numFmtId="0" fontId="5" fillId="10" borderId="3" xfId="2" applyFont="1" applyFill="1" applyBorder="1" applyAlignment="1">
      <alignment horizontal="center"/>
    </xf>
    <xf numFmtId="0" fontId="5" fillId="10" borderId="4" xfId="2" applyFont="1" applyFill="1" applyBorder="1" applyAlignment="1">
      <alignment horizontal="center"/>
    </xf>
    <xf numFmtId="0" fontId="5" fillId="0" borderId="26" xfId="2" applyFont="1" applyBorder="1" applyAlignment="1">
      <alignment horizontal="center" wrapText="1"/>
    </xf>
    <xf numFmtId="0" fontId="5" fillId="0" borderId="29" xfId="2" applyFont="1" applyBorder="1" applyAlignment="1">
      <alignment horizontal="center" wrapText="1"/>
    </xf>
    <xf numFmtId="0" fontId="5" fillId="0" borderId="27" xfId="2" applyFont="1" applyBorder="1" applyAlignment="1">
      <alignment horizontal="center" wrapText="1"/>
    </xf>
    <xf numFmtId="0" fontId="23" fillId="0" borderId="2" xfId="2" applyFont="1" applyBorder="1" applyAlignment="1">
      <alignment wrapText="1"/>
    </xf>
    <xf numFmtId="0" fontId="23" fillId="0" borderId="4" xfId="2" applyFont="1" applyBorder="1" applyAlignment="1">
      <alignment wrapText="1"/>
    </xf>
    <xf numFmtId="0" fontId="23" fillId="0" borderId="3" xfId="2" applyFont="1" applyBorder="1" applyAlignment="1">
      <alignment wrapText="1"/>
    </xf>
    <xf numFmtId="0" fontId="24" fillId="0" borderId="2" xfId="2" applyFont="1" applyBorder="1" applyAlignment="1">
      <alignment wrapText="1"/>
    </xf>
    <xf numFmtId="0" fontId="24" fillId="0" borderId="4" xfId="2" applyFont="1" applyBorder="1" applyAlignment="1">
      <alignment wrapText="1"/>
    </xf>
    <xf numFmtId="0" fontId="24" fillId="0" borderId="2" xfId="2" applyFont="1" applyBorder="1"/>
    <xf numFmtId="0" fontId="24" fillId="0" borderId="4" xfId="2" applyFont="1" applyBorder="1"/>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3" fillId="0" borderId="24" xfId="0" applyFont="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9" fillId="0" borderId="0" xfId="2" applyFont="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5">
    <cellStyle name="Comma" xfId="1" builtinId="3"/>
    <cellStyle name="Hyperlink" xfId="4" builtinId="8"/>
    <cellStyle name="Normal" xfId="0" builtinId="0"/>
    <cellStyle name="Normal 2" xfId="2"/>
    <cellStyle name="Normal 5" xfId="3"/>
  </cellStyles>
  <dxfs count="4">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13</xdr:col>
      <xdr:colOff>0</xdr:colOff>
      <xdr:row>42</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684847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16</xdr:row>
          <xdr:rowOff>47625</xdr:rowOff>
        </xdr:from>
        <xdr:to>
          <xdr:col>3</xdr:col>
          <xdr:colOff>942975</xdr:colOff>
          <xdr:row>16</xdr:row>
          <xdr:rowOff>257175</xdr:rowOff>
        </xdr:to>
        <xdr:sp macro="" textlink="">
          <xdr:nvSpPr>
            <xdr:cNvPr id="12289" name="Process"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1171575</xdr:colOff>
          <xdr:row>16</xdr:row>
          <xdr:rowOff>47625</xdr:rowOff>
        </xdr:from>
        <xdr:to>
          <xdr:col>3</xdr:col>
          <xdr:colOff>2038350</xdr:colOff>
          <xdr:row>16</xdr:row>
          <xdr:rowOff>257175</xdr:rowOff>
        </xdr:to>
        <xdr:sp macro="" textlink="">
          <xdr:nvSpPr>
            <xdr:cNvPr id="12290" name="Energy Use"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2276475</xdr:colOff>
          <xdr:row>16</xdr:row>
          <xdr:rowOff>57150</xdr:rowOff>
        </xdr:from>
        <xdr:to>
          <xdr:col>3</xdr:col>
          <xdr:colOff>3190875</xdr:colOff>
          <xdr:row>16</xdr:row>
          <xdr:rowOff>257175</xdr:rowOff>
        </xdr:to>
        <xdr:sp macro="" textlink="">
          <xdr:nvSpPr>
            <xdr:cNvPr id="12291" name="Energy P&amp;D"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3419475</xdr:colOff>
          <xdr:row>16</xdr:row>
          <xdr:rowOff>47625</xdr:rowOff>
        </xdr:from>
        <xdr:to>
          <xdr:col>4</xdr:col>
          <xdr:colOff>657225</xdr:colOff>
          <xdr:row>16</xdr:row>
          <xdr:rowOff>257175</xdr:rowOff>
        </xdr:to>
        <xdr:sp macro="" textlink="">
          <xdr:nvSpPr>
            <xdr:cNvPr id="12292" name="Material P&amp;D"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258533</xdr:colOff>
      <xdr:row>0</xdr:row>
      <xdr:rowOff>140577</xdr:rowOff>
    </xdr:from>
    <xdr:to>
      <xdr:col>15</xdr:col>
      <xdr:colOff>907</xdr:colOff>
      <xdr:row>28</xdr:row>
      <xdr:rowOff>165164</xdr:rowOff>
    </xdr:to>
    <xdr:grpSp>
      <xdr:nvGrpSpPr>
        <xdr:cNvPr id="70" name="Group 69">
          <a:extLst>
            <a:ext uri="{FF2B5EF4-FFF2-40B4-BE49-F238E27FC236}">
              <a16:creationId xmlns:a16="http://schemas.microsoft.com/office/drawing/2014/main" id="{00000000-0008-0000-0900-000046000000}"/>
            </a:ext>
          </a:extLst>
        </xdr:cNvPr>
        <xdr:cNvGrpSpPr/>
      </xdr:nvGrpSpPr>
      <xdr:grpSpPr>
        <a:xfrm>
          <a:off x="258533" y="140577"/>
          <a:ext cx="8927195" cy="5358587"/>
          <a:chOff x="258533" y="140577"/>
          <a:chExt cx="8927195" cy="5358587"/>
        </a:xfrm>
      </xdr:grpSpPr>
      <xdr:grpSp>
        <xdr:nvGrpSpPr>
          <xdr:cNvPr id="2" name="Legend">
            <a:extLst>
              <a:ext uri="{FF2B5EF4-FFF2-40B4-BE49-F238E27FC236}">
                <a16:creationId xmlns:a16="http://schemas.microsoft.com/office/drawing/2014/main" id="{00000000-0008-0000-0900-000002000000}"/>
              </a:ext>
            </a:extLst>
          </xdr:cNvPr>
          <xdr:cNvGrpSpPr/>
        </xdr:nvGrpSpPr>
        <xdr:grpSpPr>
          <a:xfrm>
            <a:off x="1700892" y="4740731"/>
            <a:ext cx="1821248" cy="758433"/>
            <a:chOff x="7457181" y="3134295"/>
            <a:chExt cx="1821248" cy="726993"/>
          </a:xfrm>
        </xdr:grpSpPr>
        <xdr:sp macro="" textlink="">
          <xdr:nvSpPr>
            <xdr:cNvPr id="3" name="LegendBox">
              <a:extLst>
                <a:ext uri="{FF2B5EF4-FFF2-40B4-BE49-F238E27FC236}">
                  <a16:creationId xmlns:a16="http://schemas.microsoft.com/office/drawing/2014/main" id="{00000000-0008-0000-09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9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7766540" y="3345961"/>
              <a:ext cx="58156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Process</a:t>
              </a:r>
            </a:p>
          </xdr:txBody>
        </xdr:sp>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7766540" y="3622753"/>
              <a:ext cx="151188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Upstream Emissions</a:t>
              </a:r>
              <a:r>
                <a:rPr lang="en-US" sz="1000" baseline="0"/>
                <a:t> Data</a:t>
              </a:r>
              <a:endParaRPr lang="en-US" sz="1000"/>
            </a:p>
          </xdr:txBody>
        </xdr:sp>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7457181" y="3134295"/>
              <a:ext cx="380104"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t>Key</a:t>
              </a:r>
            </a:p>
          </xdr:txBody>
        </xdr:sp>
      </xdr:grpSp>
      <xdr:sp macro="" textlink="">
        <xdr:nvSpPr>
          <xdr:cNvPr id="10" name="Reference Flow">
            <a:extLst>
              <a:ext uri="{FF2B5EF4-FFF2-40B4-BE49-F238E27FC236}">
                <a16:creationId xmlns:a16="http://schemas.microsoft.com/office/drawing/2014/main" id="{00000000-0008-0000-0900-00000A000000}"/>
              </a:ext>
            </a:extLst>
          </xdr:cNvPr>
          <xdr:cNvSpPr/>
        </xdr:nvSpPr>
        <xdr:spPr>
          <a:xfrm>
            <a:off x="4337050" y="4659085"/>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Electric Power</a:t>
            </a:r>
            <a:endParaRPr lang="en-US" sz="1000" baseline="0">
              <a:solidFill>
                <a:schemeClr val="tx1"/>
              </a:solidFill>
              <a:latin typeface="Arial" pitchFamily="34" charset="0"/>
              <a:cs typeface="Arial" pitchFamily="34" charset="0"/>
            </a:endParaRPr>
          </a:p>
        </xdr:txBody>
      </xdr:sp>
      <xdr:cxnSp macro="">
        <xdr:nvCxnSpPr>
          <xdr:cNvPr id="19" name="Straight Arrow Connector 1">
            <a:extLst>
              <a:ext uri="{FF2B5EF4-FFF2-40B4-BE49-F238E27FC236}">
                <a16:creationId xmlns:a16="http://schemas.microsoft.com/office/drawing/2014/main" id="{00000000-0008-0000-0900-000013000000}"/>
              </a:ext>
            </a:extLst>
          </xdr:cNvPr>
          <xdr:cNvCxnSpPr>
            <a:stCxn id="18" idx="2"/>
            <a:endCxn id="17" idx="1"/>
          </xdr:cNvCxnSpPr>
        </xdr:nvCxnSpPr>
        <xdr:spPr>
          <a:xfrm>
            <a:off x="1658956" y="489146"/>
            <a:ext cx="1910651"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
            <a:extLst>
              <a:ext uri="{FF2B5EF4-FFF2-40B4-BE49-F238E27FC236}">
                <a16:creationId xmlns:a16="http://schemas.microsoft.com/office/drawing/2014/main" id="{00000000-0008-0000-0900-000016000000}"/>
              </a:ext>
            </a:extLst>
          </xdr:cNvPr>
          <xdr:cNvCxnSpPr>
            <a:stCxn id="21" idx="2"/>
            <a:endCxn id="20" idx="1"/>
          </xdr:cNvCxnSpPr>
        </xdr:nvCxnSpPr>
        <xdr:spPr>
          <a:xfrm>
            <a:off x="3188339" y="881248"/>
            <a:ext cx="38121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3">
            <a:extLst>
              <a:ext uri="{FF2B5EF4-FFF2-40B4-BE49-F238E27FC236}">
                <a16:creationId xmlns:a16="http://schemas.microsoft.com/office/drawing/2014/main" id="{00000000-0008-0000-0900-000019000000}"/>
              </a:ext>
            </a:extLst>
          </xdr:cNvPr>
          <xdr:cNvCxnSpPr>
            <a:stCxn id="24" idx="2"/>
            <a:endCxn id="23" idx="1"/>
          </xdr:cNvCxnSpPr>
        </xdr:nvCxnSpPr>
        <xdr:spPr>
          <a:xfrm>
            <a:off x="1659989" y="1259743"/>
            <a:ext cx="1909566"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4">
            <a:extLst>
              <a:ext uri="{FF2B5EF4-FFF2-40B4-BE49-F238E27FC236}">
                <a16:creationId xmlns:a16="http://schemas.microsoft.com/office/drawing/2014/main" id="{00000000-0008-0000-0900-00001C000000}"/>
              </a:ext>
            </a:extLst>
          </xdr:cNvPr>
          <xdr:cNvCxnSpPr>
            <a:stCxn id="27" idx="2"/>
            <a:endCxn id="26" idx="1"/>
          </xdr:cNvCxnSpPr>
        </xdr:nvCxnSpPr>
        <xdr:spPr>
          <a:xfrm>
            <a:off x="3188339" y="1651845"/>
            <a:ext cx="38121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5">
            <a:extLst>
              <a:ext uri="{FF2B5EF4-FFF2-40B4-BE49-F238E27FC236}">
                <a16:creationId xmlns:a16="http://schemas.microsoft.com/office/drawing/2014/main" id="{00000000-0008-0000-0900-00001F000000}"/>
              </a:ext>
            </a:extLst>
          </xdr:cNvPr>
          <xdr:cNvCxnSpPr>
            <a:stCxn id="30" idx="2"/>
            <a:endCxn id="29" idx="1"/>
          </xdr:cNvCxnSpPr>
        </xdr:nvCxnSpPr>
        <xdr:spPr>
          <a:xfrm>
            <a:off x="1659989" y="2043950"/>
            <a:ext cx="1909566"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4" name="Straight Arrow Connector 6">
            <a:extLst>
              <a:ext uri="{FF2B5EF4-FFF2-40B4-BE49-F238E27FC236}">
                <a16:creationId xmlns:a16="http://schemas.microsoft.com/office/drawing/2014/main" id="{00000000-0008-0000-0900-000022000000}"/>
              </a:ext>
            </a:extLst>
          </xdr:cNvPr>
          <xdr:cNvCxnSpPr>
            <a:stCxn id="33" idx="2"/>
            <a:endCxn id="32" idx="1"/>
          </xdr:cNvCxnSpPr>
        </xdr:nvCxnSpPr>
        <xdr:spPr>
          <a:xfrm>
            <a:off x="3188339" y="2436054"/>
            <a:ext cx="38121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7">
            <a:extLst>
              <a:ext uri="{FF2B5EF4-FFF2-40B4-BE49-F238E27FC236}">
                <a16:creationId xmlns:a16="http://schemas.microsoft.com/office/drawing/2014/main" id="{00000000-0008-0000-0900-000025000000}"/>
              </a:ext>
            </a:extLst>
          </xdr:cNvPr>
          <xdr:cNvCxnSpPr>
            <a:stCxn id="36" idx="2"/>
            <a:endCxn id="35" idx="1"/>
          </xdr:cNvCxnSpPr>
        </xdr:nvCxnSpPr>
        <xdr:spPr>
          <a:xfrm>
            <a:off x="1659989" y="2828152"/>
            <a:ext cx="1909566"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8">
            <a:extLst>
              <a:ext uri="{FF2B5EF4-FFF2-40B4-BE49-F238E27FC236}">
                <a16:creationId xmlns:a16="http://schemas.microsoft.com/office/drawing/2014/main" id="{00000000-0008-0000-0900-000028000000}"/>
              </a:ext>
            </a:extLst>
          </xdr:cNvPr>
          <xdr:cNvCxnSpPr>
            <a:stCxn id="39" idx="2"/>
            <a:endCxn id="38" idx="1"/>
          </xdr:cNvCxnSpPr>
        </xdr:nvCxnSpPr>
        <xdr:spPr>
          <a:xfrm>
            <a:off x="3188339" y="3220262"/>
            <a:ext cx="38121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43" name="Straight Arrow Connector 9">
            <a:extLst>
              <a:ext uri="{FF2B5EF4-FFF2-40B4-BE49-F238E27FC236}">
                <a16:creationId xmlns:a16="http://schemas.microsoft.com/office/drawing/2014/main" id="{00000000-0008-0000-0900-00002B000000}"/>
              </a:ext>
            </a:extLst>
          </xdr:cNvPr>
          <xdr:cNvCxnSpPr>
            <a:stCxn id="42" idx="2"/>
            <a:endCxn id="41" idx="1"/>
          </xdr:cNvCxnSpPr>
        </xdr:nvCxnSpPr>
        <xdr:spPr>
          <a:xfrm>
            <a:off x="1659989" y="3612357"/>
            <a:ext cx="1909566"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10">
            <a:extLst>
              <a:ext uri="{FF2B5EF4-FFF2-40B4-BE49-F238E27FC236}">
                <a16:creationId xmlns:a16="http://schemas.microsoft.com/office/drawing/2014/main" id="{00000000-0008-0000-0900-00002E000000}"/>
              </a:ext>
            </a:extLst>
          </xdr:cNvPr>
          <xdr:cNvCxnSpPr>
            <a:stCxn id="45" idx="2"/>
            <a:endCxn id="44" idx="1"/>
          </xdr:cNvCxnSpPr>
        </xdr:nvCxnSpPr>
        <xdr:spPr>
          <a:xfrm>
            <a:off x="3188339" y="3998132"/>
            <a:ext cx="38121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a:extLst>
              <a:ext uri="{FF2B5EF4-FFF2-40B4-BE49-F238E27FC236}">
                <a16:creationId xmlns:a16="http://schemas.microsoft.com/office/drawing/2014/main" id="{00000000-0008-0000-0900-000008000000}"/>
              </a:ext>
            </a:extLst>
          </xdr:cNvPr>
          <xdr:cNvSpPr/>
        </xdr:nvSpPr>
        <xdr:spPr>
          <a:xfrm>
            <a:off x="3569607" y="304799"/>
            <a:ext cx="3676558" cy="4212772"/>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Operation of NETL Baseline SubCPC Power Plant: System Boundary</a:t>
            </a:r>
          </a:p>
        </xdr:txBody>
      </xdr:sp>
      <xdr:sp macro="" textlink="">
        <xdr:nvSpPr>
          <xdr:cNvPr id="9" name="Process">
            <a:extLst>
              <a:ext uri="{FF2B5EF4-FFF2-40B4-BE49-F238E27FC236}">
                <a16:creationId xmlns:a16="http://schemas.microsoft.com/office/drawing/2014/main" id="{00000000-0008-0000-0900-000009000000}"/>
              </a:ext>
            </a:extLst>
          </xdr:cNvPr>
          <xdr:cNvSpPr/>
        </xdr:nvSpPr>
        <xdr:spPr>
          <a:xfrm>
            <a:off x="4334974" y="1066800"/>
            <a:ext cx="2299317"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The operations of the NETL baseline Subcritical Pulverized Coal (SubCPC) power plants with or without carbon capture and sequestration (CCS) on the basis of 1 MWh electricity output.</a:t>
            </a:r>
          </a:p>
        </xdr:txBody>
      </xdr:sp>
      <xdr:grpSp>
        <xdr:nvGrpSpPr>
          <xdr:cNvPr id="68" name="Group 67">
            <a:extLst>
              <a:ext uri="{FF2B5EF4-FFF2-40B4-BE49-F238E27FC236}">
                <a16:creationId xmlns:a16="http://schemas.microsoft.com/office/drawing/2014/main" id="{00000000-0008-0000-0900-000044000000}"/>
              </a:ext>
            </a:extLst>
          </xdr:cNvPr>
          <xdr:cNvGrpSpPr/>
        </xdr:nvGrpSpPr>
        <xdr:grpSpPr>
          <a:xfrm>
            <a:off x="7255273" y="849082"/>
            <a:ext cx="1915941" cy="1408176"/>
            <a:chOff x="7255273" y="849082"/>
            <a:chExt cx="1915941" cy="1408176"/>
          </a:xfrm>
        </xdr:grpSpPr>
        <xdr:sp macro="" textlink="">
          <xdr:nvSpPr>
            <xdr:cNvPr id="12" name="Reference Flow 1">
              <a:extLst>
                <a:ext uri="{FF2B5EF4-FFF2-40B4-BE49-F238E27FC236}">
                  <a16:creationId xmlns:a16="http://schemas.microsoft.com/office/drawing/2014/main" id="{00000000-0008-0000-0900-00000C000000}"/>
                </a:ext>
              </a:extLst>
            </xdr:cNvPr>
            <xdr:cNvSpPr/>
          </xdr:nvSpPr>
          <xdr:spPr>
            <a:xfrm>
              <a:off x="7639050" y="1267420"/>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Gypsum</a:t>
              </a:r>
              <a:endParaRPr lang="en-US" sz="1000" baseline="0">
                <a:solidFill>
                  <a:schemeClr val="tx1"/>
                </a:solidFill>
                <a:latin typeface="Arial" pitchFamily="34" charset="0"/>
                <a:cs typeface="Arial" pitchFamily="34" charset="0"/>
              </a:endParaRPr>
            </a:p>
          </xdr:txBody>
        </xdr:sp>
        <xdr:cxnSp macro="">
          <xdr:nvCxnSpPr>
            <xdr:cNvPr id="13" name="Connector Ref 1">
              <a:extLst>
                <a:ext uri="{FF2B5EF4-FFF2-40B4-BE49-F238E27FC236}">
                  <a16:creationId xmlns:a16="http://schemas.microsoft.com/office/drawing/2014/main" id="{00000000-0008-0000-0900-00000D000000}"/>
                </a:ext>
              </a:extLst>
            </xdr:cNvPr>
            <xdr:cNvCxnSpPr>
              <a:stCxn id="11" idx="3"/>
              <a:endCxn id="12" idx="1"/>
            </xdr:cNvCxnSpPr>
          </xdr:nvCxnSpPr>
          <xdr:spPr>
            <a:xfrm>
              <a:off x="7268029" y="1553170"/>
              <a:ext cx="371021"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1" name="LinkRef 1">
              <a:extLst>
                <a:ext uri="{FF2B5EF4-FFF2-40B4-BE49-F238E27FC236}">
                  <a16:creationId xmlns:a16="http://schemas.microsoft.com/office/drawing/2014/main" id="{00000000-0008-0000-0900-00000B000000}"/>
                </a:ext>
              </a:extLst>
            </xdr:cNvPr>
            <xdr:cNvSpPr/>
          </xdr:nvSpPr>
          <xdr:spPr>
            <a:xfrm>
              <a:off x="7255273" y="849082"/>
              <a:ext cx="12756"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67" name="Group 66">
            <a:extLst>
              <a:ext uri="{FF2B5EF4-FFF2-40B4-BE49-F238E27FC236}">
                <a16:creationId xmlns:a16="http://schemas.microsoft.com/office/drawing/2014/main" id="{00000000-0008-0000-0900-000043000000}"/>
              </a:ext>
            </a:extLst>
          </xdr:cNvPr>
          <xdr:cNvGrpSpPr/>
        </xdr:nvGrpSpPr>
        <xdr:grpSpPr>
          <a:xfrm>
            <a:off x="7268880" y="1712976"/>
            <a:ext cx="1916848" cy="1408176"/>
            <a:chOff x="7268880" y="1712976"/>
            <a:chExt cx="1916848" cy="1408176"/>
          </a:xfrm>
        </xdr:grpSpPr>
        <xdr:sp macro="" textlink="">
          <xdr:nvSpPr>
            <xdr:cNvPr id="15" name="Reference Flow 2">
              <a:extLst>
                <a:ext uri="{FF2B5EF4-FFF2-40B4-BE49-F238E27FC236}">
                  <a16:creationId xmlns:a16="http://schemas.microsoft.com/office/drawing/2014/main" id="{00000000-0008-0000-0900-00000F000000}"/>
                </a:ext>
              </a:extLst>
            </xdr:cNvPr>
            <xdr:cNvSpPr/>
          </xdr:nvSpPr>
          <xdr:spPr>
            <a:xfrm>
              <a:off x="7656285" y="2131314"/>
              <a:ext cx="152944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Carbon dioxide</a:t>
              </a:r>
              <a:endParaRPr lang="en-US" sz="1000" baseline="0">
                <a:solidFill>
                  <a:schemeClr val="tx1"/>
                </a:solidFill>
                <a:latin typeface="Arial" pitchFamily="34" charset="0"/>
                <a:cs typeface="Arial" pitchFamily="34" charset="0"/>
              </a:endParaRPr>
            </a:p>
          </xdr:txBody>
        </xdr:sp>
        <xdr:cxnSp macro="">
          <xdr:nvCxnSpPr>
            <xdr:cNvPr id="16" name="Connector Ref 2">
              <a:extLst>
                <a:ext uri="{FF2B5EF4-FFF2-40B4-BE49-F238E27FC236}">
                  <a16:creationId xmlns:a16="http://schemas.microsoft.com/office/drawing/2014/main" id="{00000000-0008-0000-0900-000010000000}"/>
                </a:ext>
              </a:extLst>
            </xdr:cNvPr>
            <xdr:cNvCxnSpPr>
              <a:stCxn id="14" idx="3"/>
              <a:endCxn id="15" idx="1"/>
            </xdr:cNvCxnSpPr>
          </xdr:nvCxnSpPr>
          <xdr:spPr>
            <a:xfrm>
              <a:off x="7281636" y="2417064"/>
              <a:ext cx="37464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4" name="LinkRef 2">
              <a:extLst>
                <a:ext uri="{FF2B5EF4-FFF2-40B4-BE49-F238E27FC236}">
                  <a16:creationId xmlns:a16="http://schemas.microsoft.com/office/drawing/2014/main" id="{00000000-0008-0000-0900-00000E000000}"/>
                </a:ext>
              </a:extLst>
            </xdr:cNvPr>
            <xdr:cNvSpPr/>
          </xdr:nvSpPr>
          <xdr:spPr>
            <a:xfrm>
              <a:off x="7268880" y="1712976"/>
              <a:ext cx="12756"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3" name="Group 52">
            <a:extLst>
              <a:ext uri="{FF2B5EF4-FFF2-40B4-BE49-F238E27FC236}">
                <a16:creationId xmlns:a16="http://schemas.microsoft.com/office/drawing/2014/main" id="{00000000-0008-0000-0900-000035000000}"/>
              </a:ext>
            </a:extLst>
          </xdr:cNvPr>
          <xdr:cNvGrpSpPr/>
        </xdr:nvGrpSpPr>
        <xdr:grpSpPr>
          <a:xfrm>
            <a:off x="258533" y="140577"/>
            <a:ext cx="3323830" cy="697138"/>
            <a:chOff x="258533" y="140577"/>
            <a:chExt cx="3310223" cy="697138"/>
          </a:xfrm>
        </xdr:grpSpPr>
        <xdr:sp macro="" textlink="">
          <xdr:nvSpPr>
            <xdr:cNvPr id="18" name="Upstream Emssion Data 1">
              <a:extLst>
                <a:ext uri="{FF2B5EF4-FFF2-40B4-BE49-F238E27FC236}">
                  <a16:creationId xmlns:a16="http://schemas.microsoft.com/office/drawing/2014/main" id="{00000000-0008-0000-0900-000012000000}"/>
                </a:ext>
              </a:extLst>
            </xdr:cNvPr>
            <xdr:cNvSpPr/>
          </xdr:nvSpPr>
          <xdr:spPr>
            <a:xfrm>
              <a:off x="258533" y="140577"/>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SubCPC power plant construction</a:t>
              </a:r>
            </a:p>
          </xdr:txBody>
        </xdr:sp>
        <xdr:sp macro="" textlink="">
          <xdr:nvSpPr>
            <xdr:cNvPr id="17" name="Link 1">
              <a:extLst>
                <a:ext uri="{FF2B5EF4-FFF2-40B4-BE49-F238E27FC236}">
                  <a16:creationId xmlns:a16="http://schemas.microsoft.com/office/drawing/2014/main" id="{00000000-0008-0000-0900-000011000000}"/>
                </a:ext>
              </a:extLst>
            </xdr:cNvPr>
            <xdr:cNvSpPr/>
          </xdr:nvSpPr>
          <xdr:spPr>
            <a:xfrm>
              <a:off x="3556000" y="361130"/>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4" name="Group 53">
            <a:extLst>
              <a:ext uri="{FF2B5EF4-FFF2-40B4-BE49-F238E27FC236}">
                <a16:creationId xmlns:a16="http://schemas.microsoft.com/office/drawing/2014/main" id="{00000000-0008-0000-0900-000036000000}"/>
              </a:ext>
            </a:extLst>
          </xdr:cNvPr>
          <xdr:cNvGrpSpPr/>
        </xdr:nvGrpSpPr>
        <xdr:grpSpPr>
          <a:xfrm>
            <a:off x="1783443" y="532679"/>
            <a:ext cx="1798920" cy="697138"/>
            <a:chOff x="1778000" y="396609"/>
            <a:chExt cx="1790756" cy="697138"/>
          </a:xfrm>
        </xdr:grpSpPr>
        <xdr:sp macro="" textlink="">
          <xdr:nvSpPr>
            <xdr:cNvPr id="21" name="Upstream Emssion Data 2">
              <a:extLst>
                <a:ext uri="{FF2B5EF4-FFF2-40B4-BE49-F238E27FC236}">
                  <a16:creationId xmlns:a16="http://schemas.microsoft.com/office/drawing/2014/main" id="{00000000-0008-0000-0900-000015000000}"/>
                </a:ext>
              </a:extLst>
            </xdr:cNvPr>
            <xdr:cNvSpPr/>
          </xdr:nvSpPr>
          <xdr:spPr>
            <a:xfrm>
              <a:off x="1778000" y="396609"/>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Hard Coal (Illinois No 6)</a:t>
              </a:r>
            </a:p>
          </xdr:txBody>
        </xdr:sp>
        <xdr:sp macro="" textlink="">
          <xdr:nvSpPr>
            <xdr:cNvPr id="20" name="Link 2">
              <a:extLst>
                <a:ext uri="{FF2B5EF4-FFF2-40B4-BE49-F238E27FC236}">
                  <a16:creationId xmlns:a16="http://schemas.microsoft.com/office/drawing/2014/main" id="{00000000-0008-0000-0900-000014000000}"/>
                </a:ext>
              </a:extLst>
            </xdr:cNvPr>
            <xdr:cNvSpPr/>
          </xdr:nvSpPr>
          <xdr:spPr>
            <a:xfrm>
              <a:off x="3556000" y="617162"/>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5" name="Group 54">
            <a:extLst>
              <a:ext uri="{FF2B5EF4-FFF2-40B4-BE49-F238E27FC236}">
                <a16:creationId xmlns:a16="http://schemas.microsoft.com/office/drawing/2014/main" id="{00000000-0008-0000-0900-000037000000}"/>
              </a:ext>
            </a:extLst>
          </xdr:cNvPr>
          <xdr:cNvGrpSpPr/>
        </xdr:nvGrpSpPr>
        <xdr:grpSpPr>
          <a:xfrm>
            <a:off x="258533" y="911174"/>
            <a:ext cx="3323830" cy="697138"/>
            <a:chOff x="258533" y="652641"/>
            <a:chExt cx="3310223" cy="697138"/>
          </a:xfrm>
        </xdr:grpSpPr>
        <xdr:sp macro="" textlink="">
          <xdr:nvSpPr>
            <xdr:cNvPr id="24" name="Upstream Emssion Data 3">
              <a:extLst>
                <a:ext uri="{FF2B5EF4-FFF2-40B4-BE49-F238E27FC236}">
                  <a16:creationId xmlns:a16="http://schemas.microsoft.com/office/drawing/2014/main" id="{00000000-0008-0000-0900-000018000000}"/>
                </a:ext>
              </a:extLst>
            </xdr:cNvPr>
            <xdr:cNvSpPr/>
          </xdr:nvSpPr>
          <xdr:spPr>
            <a:xfrm>
              <a:off x="258533" y="652641"/>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Natural gas combustion in auxiliary boiler</a:t>
              </a:r>
            </a:p>
          </xdr:txBody>
        </xdr:sp>
        <xdr:sp macro="" textlink="">
          <xdr:nvSpPr>
            <xdr:cNvPr id="23" name="Link 3">
              <a:extLst>
                <a:ext uri="{FF2B5EF4-FFF2-40B4-BE49-F238E27FC236}">
                  <a16:creationId xmlns:a16="http://schemas.microsoft.com/office/drawing/2014/main" id="{00000000-0008-0000-0900-000017000000}"/>
                </a:ext>
              </a:extLst>
            </xdr:cNvPr>
            <xdr:cNvSpPr/>
          </xdr:nvSpPr>
          <xdr:spPr>
            <a:xfrm>
              <a:off x="3556000" y="873194"/>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6" name="Group 55">
            <a:extLst>
              <a:ext uri="{FF2B5EF4-FFF2-40B4-BE49-F238E27FC236}">
                <a16:creationId xmlns:a16="http://schemas.microsoft.com/office/drawing/2014/main" id="{00000000-0008-0000-0900-000038000000}"/>
              </a:ext>
            </a:extLst>
          </xdr:cNvPr>
          <xdr:cNvGrpSpPr/>
        </xdr:nvGrpSpPr>
        <xdr:grpSpPr>
          <a:xfrm>
            <a:off x="1783443" y="1303276"/>
            <a:ext cx="1798920" cy="697138"/>
            <a:chOff x="1778000" y="908673"/>
            <a:chExt cx="1790756" cy="697138"/>
          </a:xfrm>
        </xdr:grpSpPr>
        <xdr:sp macro="" textlink="">
          <xdr:nvSpPr>
            <xdr:cNvPr id="27" name="Upstream Emssion Data 4">
              <a:extLst>
                <a:ext uri="{FF2B5EF4-FFF2-40B4-BE49-F238E27FC236}">
                  <a16:creationId xmlns:a16="http://schemas.microsoft.com/office/drawing/2014/main" id="{00000000-0008-0000-0900-00001B000000}"/>
                </a:ext>
              </a:extLst>
            </xdr:cNvPr>
            <xdr:cNvSpPr/>
          </xdr:nvSpPr>
          <xdr:spPr>
            <a:xfrm>
              <a:off x="1778000" y="908673"/>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Water (municipal)</a:t>
              </a:r>
            </a:p>
          </xdr:txBody>
        </xdr:sp>
        <xdr:sp macro="" textlink="">
          <xdr:nvSpPr>
            <xdr:cNvPr id="26" name="Link 4">
              <a:extLst>
                <a:ext uri="{FF2B5EF4-FFF2-40B4-BE49-F238E27FC236}">
                  <a16:creationId xmlns:a16="http://schemas.microsoft.com/office/drawing/2014/main" id="{00000000-0008-0000-0900-00001A000000}"/>
                </a:ext>
              </a:extLst>
            </xdr:cNvPr>
            <xdr:cNvSpPr/>
          </xdr:nvSpPr>
          <xdr:spPr>
            <a:xfrm>
              <a:off x="3556000" y="1129226"/>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7" name="Group 56">
            <a:extLst>
              <a:ext uri="{FF2B5EF4-FFF2-40B4-BE49-F238E27FC236}">
                <a16:creationId xmlns:a16="http://schemas.microsoft.com/office/drawing/2014/main" id="{00000000-0008-0000-0900-000039000000}"/>
              </a:ext>
            </a:extLst>
          </xdr:cNvPr>
          <xdr:cNvGrpSpPr/>
        </xdr:nvGrpSpPr>
        <xdr:grpSpPr>
          <a:xfrm>
            <a:off x="258533" y="1695381"/>
            <a:ext cx="3323830" cy="697138"/>
            <a:chOff x="258533" y="1164705"/>
            <a:chExt cx="3310223" cy="697138"/>
          </a:xfrm>
        </xdr:grpSpPr>
        <xdr:sp macro="" textlink="">
          <xdr:nvSpPr>
            <xdr:cNvPr id="30" name="Upstream Emssion Data 5">
              <a:extLst>
                <a:ext uri="{FF2B5EF4-FFF2-40B4-BE49-F238E27FC236}">
                  <a16:creationId xmlns:a16="http://schemas.microsoft.com/office/drawing/2014/main" id="{00000000-0008-0000-0900-00001E000000}"/>
                </a:ext>
              </a:extLst>
            </xdr:cNvPr>
            <xdr:cNvSpPr/>
          </xdr:nvSpPr>
          <xdr:spPr>
            <a:xfrm>
              <a:off x="258533" y="1164705"/>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Activated carbon</a:t>
              </a:r>
            </a:p>
          </xdr:txBody>
        </xdr:sp>
        <xdr:sp macro="" textlink="">
          <xdr:nvSpPr>
            <xdr:cNvPr id="29" name="Link 5">
              <a:extLst>
                <a:ext uri="{FF2B5EF4-FFF2-40B4-BE49-F238E27FC236}">
                  <a16:creationId xmlns:a16="http://schemas.microsoft.com/office/drawing/2014/main" id="{00000000-0008-0000-0900-00001D000000}"/>
                </a:ext>
              </a:extLst>
            </xdr:cNvPr>
            <xdr:cNvSpPr/>
          </xdr:nvSpPr>
          <xdr:spPr>
            <a:xfrm>
              <a:off x="3556000" y="1385258"/>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8" name="Group 57">
            <a:extLst>
              <a:ext uri="{FF2B5EF4-FFF2-40B4-BE49-F238E27FC236}">
                <a16:creationId xmlns:a16="http://schemas.microsoft.com/office/drawing/2014/main" id="{00000000-0008-0000-0900-00003A000000}"/>
              </a:ext>
            </a:extLst>
          </xdr:cNvPr>
          <xdr:cNvGrpSpPr/>
        </xdr:nvGrpSpPr>
        <xdr:grpSpPr>
          <a:xfrm>
            <a:off x="1783443" y="2087485"/>
            <a:ext cx="1798920" cy="697138"/>
            <a:chOff x="1778000" y="1420737"/>
            <a:chExt cx="1790756" cy="697138"/>
          </a:xfrm>
        </xdr:grpSpPr>
        <xdr:sp macro="" textlink="">
          <xdr:nvSpPr>
            <xdr:cNvPr id="33" name="Upstream Emssion Data 6">
              <a:extLst>
                <a:ext uri="{FF2B5EF4-FFF2-40B4-BE49-F238E27FC236}">
                  <a16:creationId xmlns:a16="http://schemas.microsoft.com/office/drawing/2014/main" id="{00000000-0008-0000-0900-000021000000}"/>
                </a:ext>
              </a:extLst>
            </xdr:cNvPr>
            <xdr:cNvSpPr/>
          </xdr:nvSpPr>
          <xdr:spPr>
            <a:xfrm>
              <a:off x="1778000" y="1420737"/>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Limestone</a:t>
              </a:r>
            </a:p>
          </xdr:txBody>
        </xdr:sp>
        <xdr:sp macro="" textlink="">
          <xdr:nvSpPr>
            <xdr:cNvPr id="32" name="Link 6">
              <a:extLst>
                <a:ext uri="{FF2B5EF4-FFF2-40B4-BE49-F238E27FC236}">
                  <a16:creationId xmlns:a16="http://schemas.microsoft.com/office/drawing/2014/main" id="{00000000-0008-0000-0900-000020000000}"/>
                </a:ext>
              </a:extLst>
            </xdr:cNvPr>
            <xdr:cNvSpPr/>
          </xdr:nvSpPr>
          <xdr:spPr>
            <a:xfrm>
              <a:off x="3556000" y="1641290"/>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59" name="Group 58">
            <a:extLst>
              <a:ext uri="{FF2B5EF4-FFF2-40B4-BE49-F238E27FC236}">
                <a16:creationId xmlns:a16="http://schemas.microsoft.com/office/drawing/2014/main" id="{00000000-0008-0000-0900-00003B000000}"/>
              </a:ext>
            </a:extLst>
          </xdr:cNvPr>
          <xdr:cNvGrpSpPr/>
        </xdr:nvGrpSpPr>
        <xdr:grpSpPr>
          <a:xfrm>
            <a:off x="258533" y="2479583"/>
            <a:ext cx="3323830" cy="697138"/>
            <a:chOff x="258533" y="1676770"/>
            <a:chExt cx="3310223" cy="697138"/>
          </a:xfrm>
        </xdr:grpSpPr>
        <xdr:sp macro="" textlink="">
          <xdr:nvSpPr>
            <xdr:cNvPr id="36" name="Upstream Emssion Data 7">
              <a:extLst>
                <a:ext uri="{FF2B5EF4-FFF2-40B4-BE49-F238E27FC236}">
                  <a16:creationId xmlns:a16="http://schemas.microsoft.com/office/drawing/2014/main" id="{00000000-0008-0000-0900-000024000000}"/>
                </a:ext>
              </a:extLst>
            </xdr:cNvPr>
            <xdr:cNvSpPr/>
          </xdr:nvSpPr>
          <xdr:spPr>
            <a:xfrm>
              <a:off x="258533" y="1676770"/>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Hydrate Lime</a:t>
              </a:r>
            </a:p>
          </xdr:txBody>
        </xdr:sp>
        <xdr:sp macro="" textlink="">
          <xdr:nvSpPr>
            <xdr:cNvPr id="35" name="Link 7">
              <a:extLst>
                <a:ext uri="{FF2B5EF4-FFF2-40B4-BE49-F238E27FC236}">
                  <a16:creationId xmlns:a16="http://schemas.microsoft.com/office/drawing/2014/main" id="{00000000-0008-0000-0900-000023000000}"/>
                </a:ext>
              </a:extLst>
            </xdr:cNvPr>
            <xdr:cNvSpPr/>
          </xdr:nvSpPr>
          <xdr:spPr>
            <a:xfrm>
              <a:off x="3556000" y="1897323"/>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60" name="Group 59">
            <a:extLst>
              <a:ext uri="{FF2B5EF4-FFF2-40B4-BE49-F238E27FC236}">
                <a16:creationId xmlns:a16="http://schemas.microsoft.com/office/drawing/2014/main" id="{00000000-0008-0000-0900-00003C000000}"/>
              </a:ext>
            </a:extLst>
          </xdr:cNvPr>
          <xdr:cNvGrpSpPr/>
        </xdr:nvGrpSpPr>
        <xdr:grpSpPr>
          <a:xfrm>
            <a:off x="1783443" y="2871693"/>
            <a:ext cx="1798920" cy="697138"/>
            <a:chOff x="1778000" y="1932801"/>
            <a:chExt cx="1790756" cy="697138"/>
          </a:xfrm>
        </xdr:grpSpPr>
        <xdr:sp macro="" textlink="">
          <xdr:nvSpPr>
            <xdr:cNvPr id="39" name="Upstream Emssion Data 8">
              <a:extLst>
                <a:ext uri="{FF2B5EF4-FFF2-40B4-BE49-F238E27FC236}">
                  <a16:creationId xmlns:a16="http://schemas.microsoft.com/office/drawing/2014/main" id="{00000000-0008-0000-0900-000027000000}"/>
                </a:ext>
              </a:extLst>
            </xdr:cNvPr>
            <xdr:cNvSpPr/>
          </xdr:nvSpPr>
          <xdr:spPr>
            <a:xfrm>
              <a:off x="1778000" y="193280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Ammonia</a:t>
              </a:r>
            </a:p>
          </xdr:txBody>
        </xdr:sp>
        <xdr:sp macro="" textlink="">
          <xdr:nvSpPr>
            <xdr:cNvPr id="38" name="Link 8">
              <a:extLst>
                <a:ext uri="{FF2B5EF4-FFF2-40B4-BE49-F238E27FC236}">
                  <a16:creationId xmlns:a16="http://schemas.microsoft.com/office/drawing/2014/main" id="{00000000-0008-0000-0900-000026000000}"/>
                </a:ext>
              </a:extLst>
            </xdr:cNvPr>
            <xdr:cNvSpPr/>
          </xdr:nvSpPr>
          <xdr:spPr>
            <a:xfrm>
              <a:off x="3556000" y="2153354"/>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61" name="Group 60">
            <a:extLst>
              <a:ext uri="{FF2B5EF4-FFF2-40B4-BE49-F238E27FC236}">
                <a16:creationId xmlns:a16="http://schemas.microsoft.com/office/drawing/2014/main" id="{00000000-0008-0000-0900-00003D000000}"/>
              </a:ext>
            </a:extLst>
          </xdr:cNvPr>
          <xdr:cNvGrpSpPr/>
        </xdr:nvGrpSpPr>
        <xdr:grpSpPr>
          <a:xfrm>
            <a:off x="258533" y="3263788"/>
            <a:ext cx="3323830" cy="697138"/>
            <a:chOff x="258533" y="2188833"/>
            <a:chExt cx="3310223" cy="697138"/>
          </a:xfrm>
        </xdr:grpSpPr>
        <xdr:sp macro="" textlink="">
          <xdr:nvSpPr>
            <xdr:cNvPr id="42" name="Upstream Emssion Data 9">
              <a:extLst>
                <a:ext uri="{FF2B5EF4-FFF2-40B4-BE49-F238E27FC236}">
                  <a16:creationId xmlns:a16="http://schemas.microsoft.com/office/drawing/2014/main" id="{00000000-0008-0000-0900-00002A000000}"/>
                </a:ext>
              </a:extLst>
            </xdr:cNvPr>
            <xdr:cNvSpPr/>
          </xdr:nvSpPr>
          <xdr:spPr>
            <a:xfrm>
              <a:off x="258533" y="2188833"/>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SCR catalyst </a:t>
              </a:r>
            </a:p>
          </xdr:txBody>
        </xdr:sp>
        <xdr:sp macro="" textlink="">
          <xdr:nvSpPr>
            <xdr:cNvPr id="41" name="Link 9">
              <a:extLst>
                <a:ext uri="{FF2B5EF4-FFF2-40B4-BE49-F238E27FC236}">
                  <a16:creationId xmlns:a16="http://schemas.microsoft.com/office/drawing/2014/main" id="{00000000-0008-0000-0900-000029000000}"/>
                </a:ext>
              </a:extLst>
            </xdr:cNvPr>
            <xdr:cNvSpPr/>
          </xdr:nvSpPr>
          <xdr:spPr>
            <a:xfrm>
              <a:off x="3556000" y="2409386"/>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62" name="Group 61">
            <a:extLst>
              <a:ext uri="{FF2B5EF4-FFF2-40B4-BE49-F238E27FC236}">
                <a16:creationId xmlns:a16="http://schemas.microsoft.com/office/drawing/2014/main" id="{00000000-0008-0000-0900-00003E000000}"/>
              </a:ext>
            </a:extLst>
          </xdr:cNvPr>
          <xdr:cNvGrpSpPr/>
        </xdr:nvGrpSpPr>
        <xdr:grpSpPr>
          <a:xfrm>
            <a:off x="1783443" y="3649563"/>
            <a:ext cx="1798920" cy="697138"/>
            <a:chOff x="1778000" y="2615422"/>
            <a:chExt cx="1790756" cy="697138"/>
          </a:xfrm>
        </xdr:grpSpPr>
        <xdr:sp macro="" textlink="">
          <xdr:nvSpPr>
            <xdr:cNvPr id="45" name="Upstream Emssion Data 10">
              <a:extLst>
                <a:ext uri="{FF2B5EF4-FFF2-40B4-BE49-F238E27FC236}">
                  <a16:creationId xmlns:a16="http://schemas.microsoft.com/office/drawing/2014/main" id="{00000000-0008-0000-0900-00002D000000}"/>
                </a:ext>
              </a:extLst>
            </xdr:cNvPr>
            <xdr:cNvSpPr/>
          </xdr:nvSpPr>
          <xdr:spPr>
            <a:xfrm>
              <a:off x="1778000" y="261542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Triethylene glycol</a:t>
              </a:r>
            </a:p>
          </xdr:txBody>
        </xdr:sp>
        <xdr:sp macro="" textlink="">
          <xdr:nvSpPr>
            <xdr:cNvPr id="44" name="Link 10">
              <a:extLst>
                <a:ext uri="{FF2B5EF4-FFF2-40B4-BE49-F238E27FC236}">
                  <a16:creationId xmlns:a16="http://schemas.microsoft.com/office/drawing/2014/main" id="{00000000-0008-0000-0900-00002C000000}"/>
                </a:ext>
              </a:extLst>
            </xdr:cNvPr>
            <xdr:cNvSpPr/>
          </xdr:nvSpPr>
          <xdr:spPr>
            <a:xfrm>
              <a:off x="3556000" y="2835975"/>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grpSp>
        <xdr:nvGrpSpPr>
          <xdr:cNvPr id="63" name="Group 62">
            <a:extLst>
              <a:ext uri="{FF2B5EF4-FFF2-40B4-BE49-F238E27FC236}">
                <a16:creationId xmlns:a16="http://schemas.microsoft.com/office/drawing/2014/main" id="{00000000-0008-0000-0900-00003F000000}"/>
              </a:ext>
            </a:extLst>
          </xdr:cNvPr>
          <xdr:cNvGrpSpPr/>
        </xdr:nvGrpSpPr>
        <xdr:grpSpPr>
          <a:xfrm>
            <a:off x="258533" y="4048002"/>
            <a:ext cx="3323830" cy="697138"/>
            <a:chOff x="258533" y="2700898"/>
            <a:chExt cx="3310223" cy="697138"/>
          </a:xfrm>
        </xdr:grpSpPr>
        <xdr:sp macro="" textlink="">
          <xdr:nvSpPr>
            <xdr:cNvPr id="47" name="Link 11">
              <a:extLst>
                <a:ext uri="{FF2B5EF4-FFF2-40B4-BE49-F238E27FC236}">
                  <a16:creationId xmlns:a16="http://schemas.microsoft.com/office/drawing/2014/main" id="{00000000-0008-0000-0900-00002F000000}"/>
                </a:ext>
              </a:extLst>
            </xdr:cNvPr>
            <xdr:cNvSpPr/>
          </xdr:nvSpPr>
          <xdr:spPr>
            <a:xfrm>
              <a:off x="3556000" y="2921451"/>
              <a:ext cx="12756" cy="25603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48" name="Upstream Emssion Data 11">
              <a:extLst>
                <a:ext uri="{FF2B5EF4-FFF2-40B4-BE49-F238E27FC236}">
                  <a16:creationId xmlns:a16="http://schemas.microsoft.com/office/drawing/2014/main" id="{00000000-0008-0000-0900-000030000000}"/>
                </a:ext>
              </a:extLst>
            </xdr:cNvPr>
            <xdr:cNvSpPr/>
          </xdr:nvSpPr>
          <xdr:spPr>
            <a:xfrm>
              <a:off x="258533" y="2700898"/>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Makeup water treatment chemicals [Material]</a:t>
              </a:r>
            </a:p>
          </xdr:txBody>
        </xdr:sp>
      </xdr:grpSp>
      <xdr:cxnSp macro="">
        <xdr:nvCxnSpPr>
          <xdr:cNvPr id="49" name="Straight Arrow Connector 11">
            <a:extLst>
              <a:ext uri="{FF2B5EF4-FFF2-40B4-BE49-F238E27FC236}">
                <a16:creationId xmlns:a16="http://schemas.microsoft.com/office/drawing/2014/main" id="{00000000-0008-0000-0900-000031000000}"/>
              </a:ext>
            </a:extLst>
          </xdr:cNvPr>
          <xdr:cNvCxnSpPr>
            <a:stCxn id="48" idx="2"/>
            <a:endCxn id="47" idx="1"/>
          </xdr:cNvCxnSpPr>
        </xdr:nvCxnSpPr>
        <xdr:spPr>
          <a:xfrm>
            <a:off x="1659989" y="4396571"/>
            <a:ext cx="1909566"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Process">
            <a:extLst>
              <a:ext uri="{FF2B5EF4-FFF2-40B4-BE49-F238E27FC236}">
                <a16:creationId xmlns:a16="http://schemas.microsoft.com/office/drawing/2014/main" id="{00000000-0008-0000-0900-000033000000}"/>
              </a:ext>
            </a:extLst>
          </xdr:cNvPr>
          <xdr:cNvCxnSpPr>
            <a:stCxn id="9" idx="2"/>
            <a:endCxn id="10" idx="0"/>
          </xdr:cNvCxnSpPr>
        </xdr:nvCxnSpPr>
        <xdr:spPr>
          <a:xfrm>
            <a:off x="5484633" y="2748094"/>
            <a:ext cx="4561" cy="1910991"/>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epa.gov/enviro/facts/tri/search.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www.nationwideboiler.com/pdfs/specs/equipment/40KPPH700TM_G2_LN_B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501"/>
  <sheetViews>
    <sheetView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3" t="s">
        <v>0</v>
      </c>
      <c r="B1" s="253"/>
      <c r="C1" s="253"/>
      <c r="D1" s="253"/>
      <c r="E1" s="253"/>
      <c r="F1" s="253"/>
      <c r="G1" s="253"/>
      <c r="H1" s="253"/>
      <c r="I1" s="253"/>
      <c r="J1" s="253"/>
      <c r="K1" s="253"/>
      <c r="L1" s="253"/>
      <c r="M1" s="253"/>
      <c r="N1" s="253"/>
      <c r="O1" s="1"/>
    </row>
    <row r="2" spans="1:27" ht="21" thickBot="1" x14ac:dyDescent="0.35">
      <c r="A2" s="253" t="s">
        <v>1</v>
      </c>
      <c r="B2" s="253"/>
      <c r="C2" s="253"/>
      <c r="D2" s="253"/>
      <c r="E2" s="253"/>
      <c r="F2" s="253"/>
      <c r="G2" s="253"/>
      <c r="H2" s="253"/>
      <c r="I2" s="253"/>
      <c r="J2" s="253"/>
      <c r="K2" s="253"/>
      <c r="L2" s="253"/>
      <c r="M2" s="253"/>
      <c r="N2" s="253"/>
      <c r="O2" s="1"/>
    </row>
    <row r="3" spans="1:27" ht="12.75" customHeight="1" thickBot="1" x14ac:dyDescent="0.25">
      <c r="B3" s="2"/>
      <c r="C3" s="4" t="s">
        <v>2</v>
      </c>
      <c r="D3" s="5" t="str">
        <f>'Data Summary'!D4</f>
        <v>Operation of NETL Baseline SubCPC Power Plant</v>
      </c>
      <c r="E3" s="6"/>
      <c r="F3" s="6"/>
      <c r="G3" s="6"/>
      <c r="H3" s="6"/>
      <c r="I3" s="6"/>
      <c r="J3" s="6"/>
      <c r="K3" s="6"/>
      <c r="L3" s="6"/>
      <c r="M3" s="7"/>
      <c r="N3" s="2"/>
      <c r="O3" s="2"/>
    </row>
    <row r="4" spans="1:27" ht="42.75" customHeight="1" thickBot="1" x14ac:dyDescent="0.25">
      <c r="B4" s="2"/>
      <c r="C4" s="4" t="s">
        <v>3</v>
      </c>
      <c r="D4" s="254" t="str">
        <f>'Data Summary'!D6</f>
        <v>The operations of the NETL baseline Subcritical Pulverized Coal (SubCPC) power plants with or without carbon capture and sequestration (CCS) on the basis of 1 MWh electricity output.</v>
      </c>
      <c r="E4" s="255"/>
      <c r="F4" s="255"/>
      <c r="G4" s="255"/>
      <c r="H4" s="255"/>
      <c r="I4" s="255"/>
      <c r="J4" s="255"/>
      <c r="K4" s="255"/>
      <c r="L4" s="255"/>
      <c r="M4" s="256"/>
      <c r="N4" s="2"/>
      <c r="O4" s="2"/>
    </row>
    <row r="5" spans="1:27" ht="39" customHeight="1" thickBot="1" x14ac:dyDescent="0.25">
      <c r="B5" s="2"/>
      <c r="C5" s="4" t="s">
        <v>4</v>
      </c>
      <c r="D5" s="254" t="s">
        <v>578</v>
      </c>
      <c r="E5" s="255"/>
      <c r="F5" s="255"/>
      <c r="G5" s="255"/>
      <c r="H5" s="255"/>
      <c r="I5" s="255"/>
      <c r="J5" s="255"/>
      <c r="K5" s="255"/>
      <c r="L5" s="255"/>
      <c r="M5" s="256"/>
      <c r="N5" s="2"/>
      <c r="O5" s="2"/>
    </row>
    <row r="6" spans="1:27" ht="56.25" customHeight="1" thickBot="1" x14ac:dyDescent="0.25">
      <c r="B6" s="2"/>
      <c r="C6" s="8" t="s">
        <v>5</v>
      </c>
      <c r="D6" s="254" t="s">
        <v>6</v>
      </c>
      <c r="E6" s="255"/>
      <c r="F6" s="255"/>
      <c r="G6" s="255"/>
      <c r="H6" s="255"/>
      <c r="I6" s="255"/>
      <c r="J6" s="255"/>
      <c r="K6" s="255"/>
      <c r="L6" s="255"/>
      <c r="M6" s="256"/>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47" t="s">
        <v>10</v>
      </c>
      <c r="C9" s="10" t="s">
        <v>11</v>
      </c>
      <c r="D9" s="249" t="s">
        <v>12</v>
      </c>
      <c r="E9" s="249"/>
      <c r="F9" s="249"/>
      <c r="G9" s="249"/>
      <c r="H9" s="249"/>
      <c r="I9" s="249"/>
      <c r="J9" s="249"/>
      <c r="K9" s="249"/>
      <c r="L9" s="249"/>
      <c r="M9" s="250"/>
      <c r="N9" s="2"/>
      <c r="O9" s="2"/>
      <c r="P9" s="2"/>
      <c r="Q9" s="2"/>
      <c r="R9" s="2"/>
      <c r="S9" s="2"/>
      <c r="T9" s="2"/>
      <c r="U9" s="2"/>
      <c r="V9" s="2"/>
      <c r="W9" s="2"/>
      <c r="X9" s="2"/>
      <c r="Y9" s="2"/>
      <c r="Z9" s="2"/>
      <c r="AA9" s="2"/>
    </row>
    <row r="10" spans="1:27" s="11" customFormat="1" ht="15" customHeight="1" x14ac:dyDescent="0.2">
      <c r="A10" s="2"/>
      <c r="B10" s="248"/>
      <c r="C10" s="12" t="s">
        <v>13</v>
      </c>
      <c r="D10" s="251" t="s">
        <v>14</v>
      </c>
      <c r="E10" s="251"/>
      <c r="F10" s="251"/>
      <c r="G10" s="251"/>
      <c r="H10" s="251"/>
      <c r="I10" s="251"/>
      <c r="J10" s="251"/>
      <c r="K10" s="251"/>
      <c r="L10" s="251"/>
      <c r="M10" s="252"/>
      <c r="N10" s="2"/>
      <c r="O10" s="2"/>
      <c r="P10" s="2"/>
      <c r="Q10" s="2"/>
      <c r="R10" s="2"/>
      <c r="S10" s="2"/>
      <c r="T10" s="2"/>
      <c r="U10" s="2"/>
      <c r="V10" s="2"/>
      <c r="W10" s="2"/>
      <c r="X10" s="2"/>
      <c r="Y10" s="2"/>
      <c r="Z10" s="2"/>
      <c r="AA10" s="2"/>
    </row>
    <row r="11" spans="1:27" s="11" customFormat="1" ht="15" customHeight="1" x14ac:dyDescent="0.2">
      <c r="A11" s="2"/>
      <c r="B11" s="248"/>
      <c r="C11" s="12" t="s">
        <v>15</v>
      </c>
      <c r="D11" s="251" t="s">
        <v>16</v>
      </c>
      <c r="E11" s="251"/>
      <c r="F11" s="251"/>
      <c r="G11" s="251"/>
      <c r="H11" s="251"/>
      <c r="I11" s="251"/>
      <c r="J11" s="251"/>
      <c r="K11" s="251"/>
      <c r="L11" s="251"/>
      <c r="M11" s="252"/>
      <c r="N11" s="2"/>
      <c r="O11" s="2"/>
      <c r="P11" s="2"/>
      <c r="Q11" s="2"/>
      <c r="R11" s="2"/>
      <c r="S11" s="2"/>
      <c r="T11" s="2"/>
      <c r="U11" s="2"/>
      <c r="V11" s="2"/>
      <c r="W11" s="2"/>
      <c r="X11" s="2"/>
      <c r="Y11" s="2"/>
      <c r="Z11" s="2"/>
      <c r="AA11" s="2"/>
    </row>
    <row r="12" spans="1:27" s="11" customFormat="1" ht="15" customHeight="1" x14ac:dyDescent="0.2">
      <c r="A12" s="2"/>
      <c r="B12" s="248"/>
      <c r="C12" s="12" t="s">
        <v>17</v>
      </c>
      <c r="D12" s="251" t="s">
        <v>18</v>
      </c>
      <c r="E12" s="251"/>
      <c r="F12" s="251"/>
      <c r="G12" s="251"/>
      <c r="H12" s="251"/>
      <c r="I12" s="251"/>
      <c r="J12" s="251"/>
      <c r="K12" s="251"/>
      <c r="L12" s="251"/>
      <c r="M12" s="252"/>
      <c r="N12" s="2"/>
      <c r="O12" s="2"/>
      <c r="P12" s="2"/>
      <c r="Q12" s="2"/>
      <c r="R12" s="2"/>
      <c r="S12" s="2"/>
      <c r="T12" s="2"/>
      <c r="U12" s="2"/>
      <c r="V12" s="2"/>
      <c r="W12" s="2"/>
      <c r="X12" s="2"/>
      <c r="Y12" s="2"/>
      <c r="Z12" s="2"/>
      <c r="AA12" s="2"/>
    </row>
    <row r="13" spans="1:27" ht="15" customHeight="1" x14ac:dyDescent="0.2">
      <c r="B13" s="259" t="s">
        <v>19</v>
      </c>
      <c r="C13" s="13" t="s">
        <v>20</v>
      </c>
      <c r="D13" s="261" t="s">
        <v>21</v>
      </c>
      <c r="E13" s="261"/>
      <c r="F13" s="261"/>
      <c r="G13" s="261"/>
      <c r="H13" s="261"/>
      <c r="I13" s="261"/>
      <c r="J13" s="261"/>
      <c r="K13" s="261"/>
      <c r="L13" s="261"/>
      <c r="M13" s="262"/>
      <c r="N13" s="2"/>
      <c r="O13" s="2"/>
    </row>
    <row r="14" spans="1:27" ht="15" customHeight="1" x14ac:dyDescent="0.2">
      <c r="B14" s="259"/>
      <c r="C14" s="13" t="s">
        <v>22</v>
      </c>
      <c r="D14" s="261" t="s">
        <v>23</v>
      </c>
      <c r="E14" s="261"/>
      <c r="F14" s="261"/>
      <c r="G14" s="261"/>
      <c r="H14" s="261"/>
      <c r="I14" s="261"/>
      <c r="J14" s="261"/>
      <c r="K14" s="261"/>
      <c r="L14" s="261"/>
      <c r="M14" s="262"/>
      <c r="N14" s="2"/>
      <c r="O14" s="2"/>
    </row>
    <row r="15" spans="1:27" ht="15" customHeight="1" x14ac:dyDescent="0.2">
      <c r="B15" s="259"/>
      <c r="C15" s="13" t="s">
        <v>24</v>
      </c>
      <c r="D15" s="261" t="s">
        <v>25</v>
      </c>
      <c r="E15" s="261"/>
      <c r="F15" s="261"/>
      <c r="G15" s="261"/>
      <c r="H15" s="261"/>
      <c r="I15" s="261"/>
      <c r="J15" s="261"/>
      <c r="K15" s="261"/>
      <c r="L15" s="261"/>
      <c r="M15" s="262"/>
      <c r="N15" s="2"/>
      <c r="O15" s="2"/>
    </row>
    <row r="16" spans="1:27" ht="15" customHeight="1" x14ac:dyDescent="0.2">
      <c r="B16" s="259"/>
      <c r="C16" s="13" t="s">
        <v>26</v>
      </c>
      <c r="D16" s="261" t="s">
        <v>27</v>
      </c>
      <c r="E16" s="261"/>
      <c r="F16" s="261"/>
      <c r="G16" s="261"/>
      <c r="H16" s="261"/>
      <c r="I16" s="261"/>
      <c r="J16" s="261"/>
      <c r="K16" s="261"/>
      <c r="L16" s="261"/>
      <c r="M16" s="262"/>
      <c r="N16" s="2"/>
      <c r="O16" s="2"/>
    </row>
    <row r="17" spans="2:16" ht="15" customHeight="1" x14ac:dyDescent="0.2">
      <c r="B17" s="259"/>
      <c r="C17" s="14" t="s">
        <v>28</v>
      </c>
      <c r="D17" s="261" t="s">
        <v>28</v>
      </c>
      <c r="E17" s="261"/>
      <c r="F17" s="261"/>
      <c r="G17" s="261"/>
      <c r="H17" s="261"/>
      <c r="I17" s="261"/>
      <c r="J17" s="261"/>
      <c r="K17" s="261"/>
      <c r="L17" s="261"/>
      <c r="M17" s="262"/>
      <c r="N17" s="2"/>
      <c r="O17" s="2"/>
    </row>
    <row r="18" spans="2:16" ht="15" customHeight="1" thickBot="1" x14ac:dyDescent="0.25">
      <c r="B18" s="260"/>
      <c r="C18" s="15" t="s">
        <v>29</v>
      </c>
      <c r="D18" s="263" t="s">
        <v>30</v>
      </c>
      <c r="E18" s="263"/>
      <c r="F18" s="263"/>
      <c r="G18" s="263"/>
      <c r="H18" s="263"/>
      <c r="I18" s="263"/>
      <c r="J18" s="263"/>
      <c r="K18" s="263"/>
      <c r="L18" s="263"/>
      <c r="M18" s="264"/>
      <c r="N18" s="2"/>
      <c r="O18" s="2"/>
    </row>
    <row r="19" spans="2:16" x14ac:dyDescent="0.2">
      <c r="B19" s="9"/>
      <c r="C19" s="9"/>
      <c r="D19" s="9"/>
      <c r="E19" s="9"/>
      <c r="F19" s="9"/>
      <c r="G19" s="9"/>
      <c r="H19" s="9"/>
      <c r="I19" s="9"/>
      <c r="J19" s="9"/>
      <c r="K19" s="9"/>
      <c r="L19" s="9"/>
      <c r="M19" s="9"/>
      <c r="N19" s="2"/>
      <c r="O19" s="2"/>
    </row>
    <row r="20" spans="2:16" x14ac:dyDescent="0.2">
      <c r="B20" s="9" t="s">
        <v>31</v>
      </c>
      <c r="C20" s="9"/>
      <c r="D20" s="9"/>
      <c r="E20" s="9"/>
      <c r="F20" s="9"/>
      <c r="G20" s="9"/>
      <c r="H20" s="9"/>
      <c r="I20" s="9"/>
      <c r="J20" s="9"/>
      <c r="K20" s="9"/>
      <c r="L20" s="9"/>
      <c r="M20" s="9"/>
      <c r="N20" s="2"/>
      <c r="O20" s="2"/>
    </row>
    <row r="21" spans="2:16" ht="38.25" customHeight="1" x14ac:dyDescent="0.2">
      <c r="B21" s="9"/>
      <c r="C21" s="257" t="s">
        <v>559</v>
      </c>
      <c r="D21" s="257"/>
      <c r="E21" s="257"/>
      <c r="F21" s="257"/>
      <c r="G21" s="257"/>
      <c r="H21" s="257"/>
      <c r="I21" s="257"/>
      <c r="J21" s="257"/>
      <c r="K21" s="257"/>
      <c r="L21" s="257"/>
      <c r="M21" s="257"/>
      <c r="N21" s="2"/>
      <c r="O21" s="2"/>
    </row>
    <row r="22" spans="2:16" x14ac:dyDescent="0.2">
      <c r="B22" s="9" t="s">
        <v>32</v>
      </c>
      <c r="C22" s="9"/>
      <c r="D22" s="9"/>
      <c r="E22" s="9"/>
      <c r="F22" s="9"/>
      <c r="G22" s="16"/>
      <c r="H22" s="16"/>
      <c r="I22" s="16"/>
      <c r="J22" s="16"/>
      <c r="K22" s="16"/>
      <c r="L22" s="16"/>
      <c r="M22" s="16"/>
      <c r="N22" s="2"/>
      <c r="O22" s="2"/>
    </row>
    <row r="23" spans="2:16" x14ac:dyDescent="0.2">
      <c r="B23" s="16"/>
      <c r="C23" s="16" t="s">
        <v>33</v>
      </c>
      <c r="D23" s="16"/>
      <c r="E23" s="17" t="s">
        <v>34</v>
      </c>
      <c r="F23" s="18"/>
      <c r="G23" s="16" t="s">
        <v>35</v>
      </c>
      <c r="H23" s="16"/>
      <c r="I23" s="16"/>
      <c r="J23" s="16"/>
      <c r="K23" s="16"/>
      <c r="L23" s="16"/>
      <c r="M23" s="16"/>
      <c r="N23" s="2"/>
      <c r="O23" s="2"/>
      <c r="P23" s="16"/>
    </row>
    <row r="24" spans="2:16" x14ac:dyDescent="0.2">
      <c r="B24" s="16"/>
      <c r="C24" s="16" t="s">
        <v>36</v>
      </c>
      <c r="D24" s="16"/>
      <c r="E24" s="16"/>
      <c r="F24" s="16"/>
      <c r="G24" s="16"/>
      <c r="H24" s="16"/>
      <c r="I24" s="16"/>
      <c r="J24" s="16"/>
      <c r="K24" s="16"/>
      <c r="L24" s="16"/>
      <c r="M24" s="16"/>
      <c r="N24" s="2"/>
      <c r="O24" s="2"/>
      <c r="P24" s="16"/>
    </row>
    <row r="25" spans="2:16" x14ac:dyDescent="0.2">
      <c r="B25" s="16"/>
      <c r="C25" s="16" t="s">
        <v>37</v>
      </c>
      <c r="D25" s="16"/>
      <c r="E25" s="16"/>
      <c r="F25" s="16"/>
      <c r="G25" s="16"/>
      <c r="H25" s="16"/>
      <c r="I25" s="16"/>
      <c r="J25" s="16"/>
      <c r="K25" s="16"/>
      <c r="L25" s="16"/>
      <c r="M25" s="16"/>
      <c r="N25" s="16"/>
      <c r="O25" s="16"/>
      <c r="P25" s="16"/>
    </row>
    <row r="26" spans="2:16" x14ac:dyDescent="0.2">
      <c r="B26" s="16"/>
      <c r="C26" s="258" t="s">
        <v>502</v>
      </c>
      <c r="D26" s="258"/>
      <c r="E26" s="258"/>
      <c r="F26" s="258"/>
      <c r="G26" s="258"/>
      <c r="H26" s="258"/>
      <c r="I26" s="258"/>
      <c r="J26" s="258"/>
      <c r="K26" s="258"/>
      <c r="L26" s="258"/>
      <c r="M26" s="258"/>
      <c r="N26" s="16"/>
      <c r="O26" s="16"/>
      <c r="P26" s="16"/>
    </row>
    <row r="27" spans="2:16" x14ac:dyDescent="0.2">
      <c r="B27" s="16"/>
      <c r="C27" s="16"/>
      <c r="D27" s="16"/>
      <c r="E27" s="16" t="s">
        <v>503</v>
      </c>
      <c r="F27" s="16"/>
      <c r="G27" s="16"/>
      <c r="H27" s="16"/>
      <c r="I27" s="16"/>
      <c r="J27" s="16"/>
      <c r="K27" s="16"/>
      <c r="L27" s="16"/>
      <c r="M27" s="16"/>
      <c r="N27" s="16"/>
      <c r="O27" s="16"/>
    </row>
    <row r="28" spans="2:16" x14ac:dyDescent="0.2">
      <c r="B28" s="9" t="s">
        <v>38</v>
      </c>
      <c r="C28" s="16"/>
      <c r="D28" s="16"/>
      <c r="E28" s="16"/>
      <c r="F28" s="16"/>
      <c r="G28" s="16"/>
      <c r="H28" s="16"/>
      <c r="I28" s="16"/>
      <c r="J28" s="16"/>
      <c r="K28" s="16"/>
      <c r="L28" s="16"/>
      <c r="M28" s="16"/>
      <c r="N28" s="16"/>
      <c r="O28" s="16"/>
    </row>
    <row r="29" spans="2:16" x14ac:dyDescent="0.2">
      <c r="B29" s="16"/>
      <c r="C29" s="16"/>
      <c r="D29" s="16"/>
      <c r="E29" s="16"/>
      <c r="F29" s="16"/>
      <c r="G29" s="16"/>
      <c r="H29" s="16"/>
      <c r="I29" s="16"/>
      <c r="J29" s="16"/>
      <c r="K29" s="16"/>
      <c r="L29" s="16"/>
      <c r="M29" s="16"/>
      <c r="N29" s="16"/>
      <c r="O29" s="16"/>
    </row>
    <row r="30" spans="2:16" x14ac:dyDescent="0.2">
      <c r="B30" s="16"/>
      <c r="C30" s="16"/>
      <c r="D30" s="16"/>
      <c r="E30" s="16"/>
      <c r="F30" s="16"/>
      <c r="G30" s="16"/>
      <c r="H30" s="16"/>
      <c r="I30" s="16"/>
      <c r="J30" s="16"/>
      <c r="K30" s="16"/>
      <c r="L30" s="16"/>
      <c r="M30" s="16"/>
      <c r="N30" s="16"/>
      <c r="O30" s="16"/>
    </row>
    <row r="31" spans="2:16" x14ac:dyDescent="0.2">
      <c r="B31" s="16"/>
      <c r="C31" s="16"/>
      <c r="D31" s="16"/>
      <c r="E31" s="16"/>
      <c r="F31" s="16"/>
      <c r="G31" s="16"/>
      <c r="H31" s="16"/>
      <c r="I31" s="16"/>
      <c r="J31" s="16"/>
      <c r="K31" s="16"/>
      <c r="L31" s="16"/>
      <c r="M31" s="16"/>
      <c r="N31" s="16"/>
      <c r="O31" s="16"/>
    </row>
    <row r="32" spans="2:16" x14ac:dyDescent="0.2">
      <c r="B32" s="16"/>
      <c r="C32" s="16"/>
      <c r="D32" s="16"/>
      <c r="E32" s="16"/>
      <c r="F32" s="16"/>
      <c r="G32" s="16"/>
      <c r="H32" s="16"/>
      <c r="I32" s="16"/>
      <c r="J32" s="16"/>
      <c r="K32" s="16"/>
      <c r="L32" s="16"/>
      <c r="M32" s="16"/>
      <c r="N32" s="16"/>
      <c r="O32" s="16"/>
    </row>
    <row r="33" spans="2:15" x14ac:dyDescent="0.2">
      <c r="B33" s="16"/>
      <c r="C33" s="16"/>
      <c r="D33" s="16"/>
      <c r="E33" s="16"/>
      <c r="F33" s="16"/>
      <c r="G33" s="16"/>
      <c r="H33" s="16"/>
      <c r="I33" s="16"/>
      <c r="J33" s="16"/>
      <c r="K33" s="16"/>
      <c r="L33" s="16"/>
      <c r="M33" s="16"/>
      <c r="N33" s="16"/>
      <c r="O33" s="16"/>
    </row>
    <row r="34" spans="2:15" x14ac:dyDescent="0.2">
      <c r="B34" s="16"/>
      <c r="C34" s="16"/>
      <c r="D34" s="16"/>
      <c r="E34" s="16"/>
      <c r="F34" s="16"/>
      <c r="G34" s="16"/>
      <c r="H34" s="16"/>
      <c r="I34" s="16"/>
      <c r="J34" s="16"/>
      <c r="K34" s="16"/>
      <c r="L34" s="16"/>
      <c r="M34" s="16"/>
      <c r="N34" s="16"/>
      <c r="O34" s="16"/>
    </row>
    <row r="35" spans="2:15" x14ac:dyDescent="0.2">
      <c r="B35" s="16"/>
      <c r="C35" s="16"/>
      <c r="D35" s="16"/>
      <c r="E35" s="16"/>
      <c r="F35" s="16"/>
      <c r="G35" s="16"/>
      <c r="H35" s="16"/>
      <c r="I35" s="16"/>
      <c r="J35" s="16"/>
      <c r="K35" s="16"/>
      <c r="L35" s="16"/>
      <c r="M35" s="16"/>
      <c r="N35" s="16"/>
      <c r="O35" s="16"/>
    </row>
    <row r="36" spans="2:15" x14ac:dyDescent="0.2">
      <c r="B36" s="16"/>
      <c r="C36" s="16"/>
      <c r="D36" s="16"/>
      <c r="E36" s="16"/>
      <c r="F36" s="16"/>
      <c r="G36" s="16"/>
      <c r="H36" s="16"/>
      <c r="I36" s="16"/>
      <c r="J36" s="16"/>
      <c r="K36" s="16"/>
      <c r="L36" s="16"/>
      <c r="M36" s="16"/>
      <c r="N36" s="16"/>
      <c r="O36" s="16"/>
    </row>
    <row r="37" spans="2:15" x14ac:dyDescent="0.2">
      <c r="B37" s="16"/>
      <c r="C37" s="16"/>
      <c r="D37" s="16"/>
      <c r="E37" s="16"/>
      <c r="F37" s="16"/>
      <c r="G37" s="16"/>
      <c r="H37" s="16"/>
      <c r="I37" s="16"/>
      <c r="J37" s="16"/>
      <c r="K37" s="16"/>
      <c r="L37" s="16"/>
      <c r="M37" s="16"/>
      <c r="N37" s="16"/>
      <c r="O37" s="16"/>
    </row>
    <row r="38" spans="2:15" x14ac:dyDescent="0.2">
      <c r="B38" s="16"/>
      <c r="C38" s="16"/>
      <c r="D38" s="16"/>
      <c r="E38" s="16"/>
      <c r="F38" s="16"/>
      <c r="G38" s="16"/>
      <c r="H38" s="16"/>
      <c r="I38" s="16"/>
      <c r="J38" s="16"/>
      <c r="K38" s="16"/>
      <c r="L38" s="16"/>
      <c r="M38" s="16"/>
      <c r="N38" s="16"/>
      <c r="O38" s="16"/>
    </row>
    <row r="39" spans="2:15" x14ac:dyDescent="0.2">
      <c r="B39" s="16"/>
      <c r="C39" s="16"/>
      <c r="D39" s="16"/>
      <c r="E39" s="16"/>
      <c r="F39" s="16"/>
      <c r="G39" s="16"/>
      <c r="H39" s="16"/>
      <c r="I39" s="16"/>
      <c r="J39" s="16"/>
      <c r="K39" s="16"/>
      <c r="L39" s="16"/>
      <c r="M39" s="16"/>
      <c r="N39" s="16"/>
      <c r="O39" s="16"/>
    </row>
    <row r="40" spans="2:15" x14ac:dyDescent="0.2">
      <c r="B40" s="16"/>
      <c r="C40" s="16"/>
      <c r="D40" s="16"/>
      <c r="E40" s="16"/>
      <c r="F40" s="16"/>
      <c r="G40" s="16"/>
      <c r="H40" s="16"/>
      <c r="I40" s="16"/>
      <c r="J40" s="16"/>
      <c r="K40" s="16"/>
      <c r="L40" s="16"/>
      <c r="M40" s="16"/>
      <c r="N40" s="16"/>
      <c r="O40" s="16"/>
    </row>
    <row r="41" spans="2:15" x14ac:dyDescent="0.2">
      <c r="B41" s="16"/>
      <c r="C41" s="16"/>
      <c r="D41" s="16"/>
      <c r="E41" s="16"/>
      <c r="F41" s="16"/>
      <c r="G41" s="16"/>
      <c r="H41" s="16"/>
      <c r="I41" s="16"/>
      <c r="J41" s="16"/>
      <c r="K41" s="16"/>
      <c r="L41" s="16"/>
      <c r="M41" s="16"/>
      <c r="N41" s="16"/>
      <c r="O41" s="16"/>
    </row>
    <row r="42" spans="2:15" x14ac:dyDescent="0.2">
      <c r="B42" s="16"/>
      <c r="C42" s="16"/>
      <c r="D42" s="16"/>
      <c r="E42" s="16"/>
      <c r="F42" s="16"/>
      <c r="G42" s="16"/>
      <c r="H42" s="16"/>
      <c r="I42" s="16"/>
      <c r="J42" s="16"/>
      <c r="K42" s="16"/>
      <c r="L42" s="16"/>
      <c r="M42" s="16"/>
      <c r="N42" s="16"/>
      <c r="O42" s="16"/>
    </row>
    <row r="43" spans="2:15" x14ac:dyDescent="0.2">
      <c r="B43" s="16"/>
      <c r="C43" s="16"/>
      <c r="D43" s="16"/>
      <c r="E43" s="16"/>
      <c r="F43" s="16"/>
      <c r="G43" s="16"/>
      <c r="H43" s="16"/>
      <c r="I43" s="16"/>
      <c r="J43" s="16"/>
      <c r="K43" s="16"/>
      <c r="L43" s="16"/>
      <c r="M43" s="16"/>
      <c r="N43" s="16"/>
      <c r="O43" s="16"/>
    </row>
    <row r="44" spans="2:15" x14ac:dyDescent="0.2">
      <c r="B44" s="9" t="s">
        <v>39</v>
      </c>
      <c r="C44" s="16"/>
      <c r="D44" s="16"/>
      <c r="E44" s="16"/>
      <c r="F44" s="16"/>
      <c r="G44" s="16"/>
      <c r="H44" s="16"/>
      <c r="I44" s="16"/>
      <c r="J44" s="16"/>
      <c r="K44" s="16"/>
      <c r="L44" s="16"/>
      <c r="M44" s="16"/>
      <c r="N44" s="16"/>
      <c r="O44" s="16"/>
    </row>
    <row r="45" spans="2:15" x14ac:dyDescent="0.2">
      <c r="B45" s="16"/>
      <c r="C45" s="19" t="s">
        <v>40</v>
      </c>
      <c r="D45" s="16"/>
      <c r="E45" s="16"/>
      <c r="F45" s="16"/>
      <c r="G45" s="16"/>
      <c r="H45" s="16"/>
      <c r="I45" s="16"/>
      <c r="J45" s="16"/>
      <c r="K45" s="16"/>
      <c r="L45" s="16"/>
      <c r="M45" s="16"/>
      <c r="N45" s="16"/>
      <c r="O45" s="16"/>
    </row>
    <row r="46" spans="2:15" x14ac:dyDescent="0.2">
      <c r="B46" s="16"/>
      <c r="C46" s="16"/>
      <c r="D46" s="16"/>
      <c r="E46" s="16"/>
      <c r="F46" s="16"/>
      <c r="G46" s="16"/>
      <c r="H46" s="16"/>
      <c r="I46" s="16"/>
      <c r="J46" s="16"/>
      <c r="K46" s="16"/>
      <c r="L46" s="16"/>
      <c r="M46" s="16"/>
      <c r="N46" s="16"/>
      <c r="O46" s="16"/>
    </row>
    <row r="47" spans="2:15" x14ac:dyDescent="0.2">
      <c r="B47" s="16"/>
      <c r="C47" s="16"/>
      <c r="D47" s="16"/>
      <c r="E47" s="16"/>
      <c r="F47" s="16"/>
      <c r="G47" s="16"/>
      <c r="H47" s="16"/>
      <c r="I47" s="16"/>
      <c r="J47" s="16"/>
      <c r="K47" s="16"/>
      <c r="L47" s="16"/>
      <c r="M47" s="16"/>
      <c r="N47" s="16"/>
      <c r="O47" s="16"/>
    </row>
    <row r="48" spans="2:15" x14ac:dyDescent="0.2">
      <c r="B48" s="16"/>
      <c r="C48" s="16"/>
      <c r="D48" s="16"/>
      <c r="E48" s="16"/>
      <c r="F48" s="16"/>
      <c r="G48" s="16"/>
      <c r="H48" s="16"/>
      <c r="I48" s="16"/>
      <c r="J48" s="16"/>
      <c r="K48" s="16"/>
      <c r="L48" s="16"/>
      <c r="M48" s="16"/>
      <c r="N48" s="16"/>
      <c r="O48" s="16"/>
    </row>
    <row r="49" spans="2:15" x14ac:dyDescent="0.2">
      <c r="B49" s="16"/>
      <c r="C49" s="16"/>
      <c r="D49" s="16"/>
      <c r="E49" s="16"/>
      <c r="F49" s="16"/>
      <c r="G49" s="16"/>
      <c r="H49" s="16"/>
      <c r="I49" s="16"/>
      <c r="J49" s="16"/>
      <c r="K49" s="16"/>
      <c r="L49" s="16"/>
      <c r="M49" s="16"/>
      <c r="N49" s="16"/>
      <c r="O49" s="16"/>
    </row>
    <row r="50" spans="2:15" x14ac:dyDescent="0.2">
      <c r="B50" s="16"/>
      <c r="C50" s="16"/>
      <c r="D50" s="16"/>
      <c r="E50" s="16"/>
      <c r="F50" s="16"/>
      <c r="G50" s="16"/>
      <c r="H50" s="16"/>
      <c r="I50" s="16"/>
      <c r="J50" s="16"/>
      <c r="K50" s="16"/>
      <c r="L50" s="16"/>
      <c r="M50" s="16"/>
      <c r="N50" s="16"/>
      <c r="O50" s="16"/>
    </row>
    <row r="51" spans="2:15" x14ac:dyDescent="0.2">
      <c r="B51" s="16"/>
      <c r="C51" s="16"/>
      <c r="D51" s="16"/>
      <c r="E51" s="16"/>
      <c r="F51" s="16"/>
      <c r="G51" s="16"/>
      <c r="H51" s="16"/>
      <c r="I51" s="16"/>
      <c r="J51" s="16"/>
      <c r="K51" s="16"/>
      <c r="L51" s="16"/>
      <c r="M51" s="16"/>
      <c r="N51" s="16"/>
      <c r="O51" s="16"/>
    </row>
    <row r="52" spans="2:15" x14ac:dyDescent="0.2">
      <c r="B52" s="16"/>
      <c r="C52" s="16"/>
      <c r="D52" s="16"/>
      <c r="E52" s="16"/>
      <c r="F52" s="16"/>
      <c r="G52" s="16"/>
      <c r="H52" s="16"/>
      <c r="I52" s="16"/>
      <c r="J52" s="16"/>
      <c r="K52" s="16"/>
      <c r="L52" s="16"/>
      <c r="M52" s="16"/>
      <c r="N52" s="16"/>
      <c r="O52" s="16"/>
    </row>
    <row r="53" spans="2:15" x14ac:dyDescent="0.2">
      <c r="B53" s="16"/>
      <c r="C53" s="16"/>
      <c r="D53" s="16"/>
      <c r="E53" s="16"/>
      <c r="F53" s="16"/>
      <c r="G53" s="16"/>
      <c r="H53" s="16"/>
      <c r="I53" s="16"/>
      <c r="J53" s="16"/>
      <c r="K53" s="16"/>
      <c r="L53" s="16"/>
      <c r="M53" s="16"/>
      <c r="N53" s="16"/>
      <c r="O53" s="16"/>
    </row>
    <row r="54" spans="2:15" x14ac:dyDescent="0.2">
      <c r="B54" s="16"/>
      <c r="C54" s="16"/>
      <c r="D54" s="16"/>
      <c r="E54" s="16"/>
      <c r="F54" s="16"/>
      <c r="G54" s="16"/>
      <c r="H54" s="16"/>
      <c r="I54" s="16"/>
      <c r="J54" s="16"/>
      <c r="K54" s="16"/>
      <c r="L54" s="16"/>
      <c r="M54" s="16"/>
      <c r="N54" s="16"/>
      <c r="O54" s="16"/>
    </row>
    <row r="55" spans="2:15" x14ac:dyDescent="0.2">
      <c r="B55" s="16"/>
      <c r="C55" s="16"/>
      <c r="D55" s="16"/>
      <c r="E55" s="16"/>
      <c r="F55" s="16"/>
      <c r="G55" s="16"/>
      <c r="H55" s="16"/>
      <c r="I55" s="16"/>
      <c r="J55" s="16"/>
      <c r="K55" s="16"/>
      <c r="L55" s="16"/>
      <c r="M55" s="16"/>
      <c r="N55" s="16"/>
      <c r="O55" s="16"/>
    </row>
    <row r="56" spans="2:15" x14ac:dyDescent="0.2">
      <c r="B56" s="16"/>
      <c r="C56" s="16"/>
      <c r="D56" s="16"/>
      <c r="E56" s="16"/>
      <c r="F56" s="16"/>
      <c r="G56" s="16"/>
      <c r="H56" s="16"/>
      <c r="I56" s="16"/>
      <c r="J56" s="16"/>
      <c r="K56" s="16"/>
      <c r="L56" s="16"/>
      <c r="M56" s="16"/>
      <c r="N56" s="16"/>
      <c r="O56" s="16"/>
    </row>
    <row r="57" spans="2:15" x14ac:dyDescent="0.2">
      <c r="B57" s="16"/>
      <c r="C57" s="16"/>
      <c r="D57" s="16"/>
      <c r="E57" s="16"/>
      <c r="F57" s="16"/>
      <c r="G57" s="16"/>
      <c r="H57" s="16"/>
      <c r="I57" s="16"/>
      <c r="J57" s="16"/>
      <c r="K57" s="16"/>
      <c r="L57" s="16"/>
      <c r="M57" s="16"/>
      <c r="N57" s="16"/>
      <c r="O57" s="16"/>
    </row>
    <row r="58" spans="2:15" x14ac:dyDescent="0.2">
      <c r="B58" s="16"/>
      <c r="C58" s="16"/>
      <c r="D58" s="16"/>
      <c r="E58" s="16"/>
      <c r="F58" s="16"/>
      <c r="G58" s="16"/>
      <c r="H58" s="16"/>
      <c r="I58" s="16"/>
      <c r="J58" s="16"/>
      <c r="K58" s="16"/>
      <c r="L58" s="16"/>
      <c r="M58" s="16"/>
      <c r="N58" s="16"/>
      <c r="O58" s="16"/>
    </row>
    <row r="59" spans="2:15" x14ac:dyDescent="0.2">
      <c r="B59" s="16"/>
      <c r="C59" s="16"/>
      <c r="D59" s="16"/>
      <c r="E59" s="16"/>
      <c r="F59" s="16"/>
      <c r="G59" s="16"/>
      <c r="H59" s="16"/>
      <c r="I59" s="16"/>
      <c r="J59" s="16"/>
      <c r="K59" s="16"/>
      <c r="L59" s="16"/>
      <c r="M59" s="16"/>
      <c r="N59" s="16"/>
      <c r="O59" s="16"/>
    </row>
    <row r="60" spans="2:15" x14ac:dyDescent="0.2">
      <c r="B60" s="16"/>
      <c r="C60" s="16"/>
      <c r="D60" s="16"/>
      <c r="E60" s="16"/>
      <c r="F60" s="16"/>
      <c r="G60" s="16"/>
      <c r="H60" s="16"/>
      <c r="I60" s="16"/>
      <c r="J60" s="16"/>
      <c r="K60" s="16"/>
      <c r="L60" s="16"/>
      <c r="M60" s="16"/>
      <c r="N60" s="16"/>
      <c r="O60" s="16"/>
    </row>
    <row r="61" spans="2:15" x14ac:dyDescent="0.2">
      <c r="B61" s="16"/>
      <c r="C61" s="16"/>
      <c r="D61" s="16"/>
      <c r="E61" s="16"/>
      <c r="F61" s="16"/>
      <c r="G61" s="16"/>
      <c r="H61" s="16"/>
      <c r="I61" s="16"/>
      <c r="J61" s="16"/>
      <c r="K61" s="16"/>
      <c r="L61" s="16"/>
      <c r="M61" s="16"/>
      <c r="N61" s="16"/>
      <c r="O61" s="16"/>
    </row>
    <row r="62" spans="2:15" x14ac:dyDescent="0.2">
      <c r="B62" s="16"/>
      <c r="C62" s="16"/>
      <c r="D62" s="16"/>
      <c r="E62" s="16"/>
      <c r="F62" s="16"/>
      <c r="G62" s="16"/>
      <c r="H62" s="16"/>
      <c r="I62" s="16"/>
      <c r="J62" s="16"/>
      <c r="K62" s="16"/>
      <c r="L62" s="16"/>
      <c r="M62" s="16"/>
      <c r="N62" s="16"/>
      <c r="O62" s="16"/>
    </row>
    <row r="63" spans="2:15" x14ac:dyDescent="0.2">
      <c r="B63" s="16"/>
      <c r="C63" s="16"/>
      <c r="D63" s="16"/>
      <c r="E63" s="16"/>
      <c r="F63" s="16"/>
      <c r="G63" s="16"/>
      <c r="H63" s="16"/>
      <c r="I63" s="16"/>
      <c r="J63" s="16"/>
      <c r="K63" s="16"/>
      <c r="L63" s="16"/>
      <c r="M63" s="16"/>
      <c r="N63" s="16"/>
      <c r="O63" s="16"/>
    </row>
    <row r="64" spans="2:15" x14ac:dyDescent="0.2">
      <c r="B64" s="16"/>
      <c r="C64" s="16"/>
      <c r="D64" s="16"/>
      <c r="E64" s="16"/>
      <c r="F64" s="16"/>
      <c r="G64" s="16"/>
      <c r="H64" s="16"/>
      <c r="I64" s="16"/>
      <c r="J64" s="16"/>
      <c r="K64" s="16"/>
      <c r="L64" s="16"/>
      <c r="M64" s="16"/>
      <c r="N64" s="16"/>
      <c r="O64" s="16"/>
    </row>
    <row r="65" spans="2:15" x14ac:dyDescent="0.2">
      <c r="B65" s="16"/>
      <c r="C65" s="16"/>
      <c r="D65" s="16"/>
      <c r="E65" s="16"/>
      <c r="F65" s="16"/>
      <c r="G65" s="16"/>
      <c r="H65" s="16"/>
      <c r="I65" s="16"/>
      <c r="J65" s="16"/>
      <c r="K65" s="16"/>
      <c r="L65" s="16"/>
      <c r="M65" s="16"/>
      <c r="N65" s="16"/>
      <c r="O65" s="16"/>
    </row>
    <row r="66" spans="2:15" x14ac:dyDescent="0.2">
      <c r="B66" s="16"/>
      <c r="C66" s="16"/>
      <c r="D66" s="16"/>
      <c r="E66" s="16"/>
      <c r="F66" s="16"/>
      <c r="G66" s="16"/>
      <c r="H66" s="16"/>
      <c r="I66" s="16"/>
      <c r="J66" s="16"/>
      <c r="K66" s="16"/>
      <c r="L66" s="16"/>
      <c r="M66" s="16"/>
      <c r="N66" s="16"/>
      <c r="O66" s="16"/>
    </row>
    <row r="67" spans="2:15" x14ac:dyDescent="0.2">
      <c r="B67" s="16"/>
      <c r="C67" s="16"/>
      <c r="D67" s="16"/>
      <c r="E67" s="16"/>
      <c r="F67" s="16"/>
      <c r="G67" s="16"/>
      <c r="H67" s="16"/>
      <c r="I67" s="16"/>
      <c r="J67" s="16"/>
      <c r="K67" s="16"/>
      <c r="L67" s="16"/>
      <c r="M67" s="16"/>
      <c r="N67" s="16"/>
      <c r="O67" s="16"/>
    </row>
    <row r="68" spans="2:15" x14ac:dyDescent="0.2">
      <c r="B68" s="16"/>
      <c r="C68" s="16"/>
      <c r="D68" s="16"/>
      <c r="E68" s="16"/>
      <c r="F68" s="16"/>
      <c r="G68" s="16"/>
      <c r="H68" s="16"/>
      <c r="I68" s="16"/>
      <c r="J68" s="16"/>
      <c r="K68" s="16"/>
      <c r="L68" s="16"/>
      <c r="M68" s="16"/>
      <c r="N68" s="16"/>
      <c r="O68" s="16"/>
    </row>
    <row r="69" spans="2:15" x14ac:dyDescent="0.2">
      <c r="B69" s="16"/>
      <c r="C69" s="16"/>
      <c r="D69" s="16"/>
      <c r="E69" s="16"/>
      <c r="F69" s="16"/>
      <c r="G69" s="16"/>
      <c r="H69" s="16"/>
      <c r="I69" s="16"/>
      <c r="J69" s="16"/>
      <c r="K69" s="16"/>
      <c r="L69" s="16"/>
      <c r="M69" s="16"/>
      <c r="N69" s="16"/>
      <c r="O69" s="16"/>
    </row>
    <row r="70" spans="2:15" x14ac:dyDescent="0.2">
      <c r="B70" s="16"/>
      <c r="C70" s="16"/>
      <c r="D70" s="16"/>
      <c r="E70" s="16"/>
      <c r="F70" s="16"/>
      <c r="G70" s="16"/>
      <c r="H70" s="16"/>
      <c r="I70" s="16"/>
      <c r="J70" s="16"/>
      <c r="K70" s="16"/>
      <c r="L70" s="16"/>
      <c r="M70" s="16"/>
      <c r="N70" s="16"/>
      <c r="O70" s="16"/>
    </row>
    <row r="71" spans="2:15" x14ac:dyDescent="0.2">
      <c r="B71" s="16"/>
      <c r="C71" s="16"/>
      <c r="D71" s="16"/>
      <c r="E71" s="16"/>
      <c r="F71" s="16"/>
      <c r="G71" s="16"/>
      <c r="H71" s="16"/>
      <c r="I71" s="16"/>
      <c r="J71" s="16"/>
      <c r="K71" s="16"/>
      <c r="L71" s="16"/>
      <c r="M71" s="16"/>
      <c r="N71" s="16"/>
      <c r="O71" s="16"/>
    </row>
    <row r="72" spans="2:15" x14ac:dyDescent="0.2">
      <c r="B72" s="16"/>
      <c r="C72" s="16"/>
      <c r="D72" s="16"/>
      <c r="E72" s="16"/>
      <c r="F72" s="16"/>
      <c r="G72" s="16"/>
      <c r="H72" s="16"/>
      <c r="I72" s="16"/>
      <c r="J72" s="16"/>
      <c r="K72" s="16"/>
      <c r="L72" s="16"/>
      <c r="M72" s="16"/>
      <c r="N72" s="16"/>
      <c r="O72" s="16"/>
    </row>
    <row r="73" spans="2:15" x14ac:dyDescent="0.2">
      <c r="B73" s="16"/>
      <c r="C73" s="16"/>
      <c r="D73" s="16"/>
      <c r="E73" s="16"/>
      <c r="F73" s="16"/>
      <c r="G73" s="16"/>
      <c r="H73" s="16"/>
      <c r="I73" s="16"/>
      <c r="J73" s="16"/>
      <c r="K73" s="16"/>
      <c r="L73" s="16"/>
      <c r="M73" s="16"/>
      <c r="N73" s="16"/>
      <c r="O73" s="16"/>
    </row>
    <row r="74" spans="2:15" x14ac:dyDescent="0.2">
      <c r="B74" s="16"/>
      <c r="C74" s="16"/>
      <c r="D74" s="16"/>
      <c r="E74" s="16"/>
      <c r="F74" s="16"/>
      <c r="G74" s="16"/>
      <c r="H74" s="16"/>
      <c r="I74" s="16"/>
      <c r="J74" s="16"/>
      <c r="K74" s="16"/>
      <c r="L74" s="16"/>
      <c r="M74" s="16"/>
      <c r="N74" s="16"/>
      <c r="O74" s="16"/>
    </row>
    <row r="75" spans="2:15" x14ac:dyDescent="0.2">
      <c r="B75" s="16"/>
      <c r="C75" s="16"/>
      <c r="D75" s="16"/>
      <c r="E75" s="16"/>
      <c r="F75" s="16"/>
      <c r="G75" s="16"/>
      <c r="H75" s="16"/>
      <c r="I75" s="16"/>
      <c r="J75" s="16"/>
      <c r="K75" s="16"/>
      <c r="L75" s="16"/>
      <c r="M75" s="16"/>
      <c r="N75" s="16"/>
      <c r="O75" s="16"/>
    </row>
    <row r="76" spans="2:15" x14ac:dyDescent="0.2">
      <c r="B76" s="16"/>
      <c r="C76" s="16"/>
      <c r="D76" s="16"/>
      <c r="E76" s="16"/>
      <c r="F76" s="16"/>
      <c r="G76" s="16"/>
      <c r="H76" s="16"/>
      <c r="I76" s="16"/>
      <c r="J76" s="16"/>
      <c r="K76" s="16"/>
      <c r="L76" s="16"/>
      <c r="M76" s="16"/>
      <c r="N76" s="16"/>
      <c r="O76" s="16"/>
    </row>
    <row r="77" spans="2:15" x14ac:dyDescent="0.2">
      <c r="B77" s="16"/>
      <c r="C77" s="16"/>
      <c r="D77" s="16"/>
      <c r="E77" s="16"/>
      <c r="F77" s="16"/>
      <c r="G77" s="16"/>
      <c r="H77" s="16"/>
      <c r="I77" s="16"/>
      <c r="J77" s="16"/>
      <c r="K77" s="16"/>
      <c r="L77" s="16"/>
      <c r="M77" s="16"/>
      <c r="N77" s="16"/>
      <c r="O77" s="16"/>
    </row>
    <row r="78" spans="2:15" x14ac:dyDescent="0.2">
      <c r="B78" s="16"/>
      <c r="C78" s="16"/>
      <c r="D78" s="16"/>
      <c r="E78" s="16"/>
      <c r="F78" s="16"/>
      <c r="G78" s="16"/>
      <c r="H78" s="16"/>
      <c r="I78" s="16"/>
      <c r="J78" s="16"/>
      <c r="K78" s="16"/>
      <c r="L78" s="16"/>
      <c r="M78" s="16"/>
      <c r="N78" s="16"/>
      <c r="O78" s="16"/>
    </row>
    <row r="79" spans="2:15" x14ac:dyDescent="0.2">
      <c r="B79" s="16"/>
      <c r="C79" s="16"/>
      <c r="D79" s="16"/>
      <c r="E79" s="16"/>
      <c r="F79" s="16"/>
      <c r="G79" s="16"/>
      <c r="H79" s="16"/>
      <c r="I79" s="16"/>
      <c r="J79" s="16"/>
      <c r="K79" s="16"/>
      <c r="L79" s="16"/>
      <c r="M79" s="16"/>
      <c r="N79" s="16"/>
      <c r="O79" s="16"/>
    </row>
    <row r="80" spans="2:15" x14ac:dyDescent="0.2">
      <c r="B80" s="16"/>
      <c r="C80" s="16"/>
      <c r="D80" s="16"/>
      <c r="E80" s="16"/>
      <c r="F80" s="16"/>
      <c r="G80" s="16"/>
      <c r="H80" s="16"/>
      <c r="I80" s="16"/>
      <c r="J80" s="16"/>
      <c r="K80" s="16"/>
      <c r="L80" s="16"/>
      <c r="M80" s="16"/>
      <c r="N80" s="16"/>
      <c r="O80" s="16"/>
    </row>
    <row r="81" spans="2:15" x14ac:dyDescent="0.2">
      <c r="B81" s="16"/>
      <c r="C81" s="16"/>
      <c r="D81" s="16"/>
      <c r="E81" s="16"/>
      <c r="F81" s="16"/>
      <c r="G81" s="16"/>
      <c r="H81" s="16"/>
      <c r="I81" s="16"/>
      <c r="J81" s="16"/>
      <c r="K81" s="16"/>
      <c r="L81" s="16"/>
      <c r="M81" s="16"/>
      <c r="N81" s="16"/>
      <c r="O81" s="16"/>
    </row>
    <row r="82" spans="2:15" x14ac:dyDescent="0.2">
      <c r="B82" s="16"/>
      <c r="C82" s="16"/>
      <c r="D82" s="16"/>
      <c r="E82" s="16"/>
      <c r="F82" s="16"/>
      <c r="G82" s="16"/>
      <c r="H82" s="16"/>
      <c r="I82" s="16"/>
      <c r="J82" s="16"/>
      <c r="K82" s="16"/>
      <c r="L82" s="16"/>
      <c r="M82" s="16"/>
      <c r="N82" s="16"/>
      <c r="O82" s="16"/>
    </row>
    <row r="83" spans="2:15" x14ac:dyDescent="0.2">
      <c r="B83" s="16"/>
      <c r="C83" s="16"/>
      <c r="D83" s="16"/>
      <c r="E83" s="16"/>
      <c r="F83" s="16"/>
      <c r="G83" s="16"/>
      <c r="H83" s="16"/>
      <c r="I83" s="16"/>
      <c r="J83" s="16"/>
      <c r="K83" s="16"/>
      <c r="L83" s="16"/>
      <c r="M83" s="16"/>
      <c r="N83" s="16"/>
      <c r="O83" s="16"/>
    </row>
    <row r="84" spans="2:15" x14ac:dyDescent="0.2">
      <c r="B84" s="16"/>
      <c r="C84" s="16"/>
      <c r="D84" s="16"/>
      <c r="E84" s="16"/>
      <c r="F84" s="16"/>
      <c r="G84" s="16"/>
      <c r="H84" s="16"/>
      <c r="I84" s="16"/>
      <c r="J84" s="16"/>
      <c r="K84" s="16"/>
      <c r="L84" s="16"/>
      <c r="M84" s="16"/>
      <c r="N84" s="16"/>
      <c r="O84" s="16"/>
    </row>
    <row r="85" spans="2:15" x14ac:dyDescent="0.2">
      <c r="B85" s="16"/>
      <c r="C85" s="16"/>
      <c r="D85" s="16"/>
      <c r="E85" s="16"/>
      <c r="F85" s="16"/>
      <c r="G85" s="16"/>
      <c r="H85" s="16"/>
      <c r="I85" s="16"/>
      <c r="J85" s="16"/>
      <c r="K85" s="16"/>
      <c r="L85" s="16"/>
      <c r="M85" s="16"/>
      <c r="N85" s="16"/>
      <c r="O85" s="16"/>
    </row>
    <row r="86" spans="2:15" x14ac:dyDescent="0.2">
      <c r="B86" s="16"/>
      <c r="C86" s="16"/>
      <c r="D86" s="16"/>
      <c r="E86" s="16"/>
      <c r="F86" s="16"/>
      <c r="G86" s="16"/>
      <c r="H86" s="16"/>
      <c r="I86" s="16"/>
      <c r="J86" s="16"/>
      <c r="K86" s="16"/>
      <c r="L86" s="16"/>
      <c r="M86" s="16"/>
      <c r="N86" s="16"/>
      <c r="O86" s="16"/>
    </row>
    <row r="87" spans="2:15" x14ac:dyDescent="0.2">
      <c r="B87" s="16"/>
      <c r="C87" s="16"/>
      <c r="D87" s="16"/>
      <c r="E87" s="16"/>
      <c r="F87" s="16"/>
      <c r="G87" s="16"/>
      <c r="H87" s="16"/>
      <c r="I87" s="16"/>
      <c r="J87" s="16"/>
      <c r="K87" s="16"/>
      <c r="L87" s="16"/>
      <c r="M87" s="16"/>
      <c r="N87" s="16"/>
      <c r="O87" s="16"/>
    </row>
    <row r="88" spans="2:15" x14ac:dyDescent="0.2">
      <c r="B88" s="16"/>
      <c r="C88" s="16"/>
      <c r="D88" s="16"/>
      <c r="E88" s="16"/>
      <c r="F88" s="16"/>
      <c r="G88" s="16"/>
      <c r="H88" s="16"/>
      <c r="I88" s="16"/>
      <c r="J88" s="16"/>
      <c r="K88" s="16"/>
      <c r="L88" s="16"/>
      <c r="M88" s="16"/>
      <c r="N88" s="16"/>
      <c r="O88" s="16"/>
    </row>
    <row r="89" spans="2:15" x14ac:dyDescent="0.2">
      <c r="B89" s="16"/>
      <c r="C89" s="16"/>
      <c r="D89" s="16"/>
      <c r="E89" s="16"/>
      <c r="F89" s="16"/>
      <c r="G89" s="16"/>
      <c r="H89" s="16"/>
      <c r="I89" s="16"/>
      <c r="J89" s="16"/>
      <c r="K89" s="16"/>
      <c r="L89" s="16"/>
      <c r="M89" s="16"/>
      <c r="N89" s="16"/>
      <c r="O89" s="16"/>
    </row>
    <row r="90" spans="2:15" x14ac:dyDescent="0.2">
      <c r="B90" s="16"/>
      <c r="C90" s="16"/>
      <c r="D90" s="16"/>
      <c r="E90" s="16"/>
      <c r="F90" s="16"/>
      <c r="G90" s="16"/>
      <c r="H90" s="16"/>
      <c r="I90" s="16"/>
      <c r="J90" s="16"/>
      <c r="K90" s="16"/>
      <c r="L90" s="16"/>
      <c r="M90" s="16"/>
      <c r="N90" s="16"/>
      <c r="O90" s="16"/>
    </row>
    <row r="91" spans="2:15" x14ac:dyDescent="0.2">
      <c r="B91" s="16"/>
      <c r="C91" s="16"/>
      <c r="D91" s="16"/>
      <c r="E91" s="16"/>
      <c r="F91" s="16"/>
      <c r="G91" s="16"/>
      <c r="H91" s="16"/>
      <c r="I91" s="16"/>
      <c r="J91" s="16"/>
      <c r="K91" s="16"/>
      <c r="L91" s="16"/>
      <c r="M91" s="16"/>
      <c r="N91" s="16"/>
      <c r="O91" s="16"/>
    </row>
    <row r="92" spans="2:15" x14ac:dyDescent="0.2">
      <c r="B92" s="16"/>
      <c r="C92" s="16"/>
      <c r="D92" s="16"/>
      <c r="E92" s="16"/>
      <c r="F92" s="16"/>
      <c r="G92" s="16"/>
      <c r="H92" s="16"/>
      <c r="I92" s="16"/>
      <c r="J92" s="16"/>
      <c r="K92" s="16"/>
      <c r="L92" s="16"/>
      <c r="M92" s="16"/>
      <c r="N92" s="16"/>
      <c r="O92" s="16"/>
    </row>
    <row r="93" spans="2:15" x14ac:dyDescent="0.2">
      <c r="B93" s="16"/>
      <c r="C93" s="16"/>
      <c r="D93" s="16"/>
      <c r="E93" s="16"/>
      <c r="F93" s="16"/>
      <c r="G93" s="16"/>
      <c r="H93" s="16"/>
      <c r="I93" s="16"/>
      <c r="J93" s="16"/>
      <c r="K93" s="16"/>
      <c r="L93" s="16"/>
      <c r="M93" s="16"/>
      <c r="N93" s="16"/>
      <c r="O93" s="16"/>
    </row>
    <row r="94" spans="2:15" x14ac:dyDescent="0.2">
      <c r="B94" s="16"/>
      <c r="C94" s="16"/>
      <c r="D94" s="16"/>
      <c r="E94" s="16"/>
      <c r="F94" s="16"/>
      <c r="G94" s="16"/>
      <c r="H94" s="16"/>
      <c r="I94" s="16"/>
      <c r="J94" s="16"/>
      <c r="K94" s="16"/>
      <c r="L94" s="16"/>
      <c r="M94" s="16"/>
      <c r="N94" s="16"/>
      <c r="O94" s="16"/>
    </row>
    <row r="95" spans="2:15" x14ac:dyDescent="0.2">
      <c r="B95" s="16"/>
      <c r="C95" s="16"/>
      <c r="D95" s="16"/>
      <c r="E95" s="16"/>
      <c r="F95" s="16"/>
      <c r="G95" s="16"/>
      <c r="H95" s="16"/>
      <c r="I95" s="16"/>
      <c r="J95" s="16"/>
      <c r="K95" s="16"/>
      <c r="L95" s="16"/>
      <c r="M95" s="16"/>
      <c r="N95" s="16"/>
      <c r="O95" s="16"/>
    </row>
    <row r="96" spans="2:15" x14ac:dyDescent="0.2">
      <c r="B96" s="16"/>
      <c r="C96" s="16"/>
      <c r="D96" s="16"/>
      <c r="E96" s="16"/>
      <c r="F96" s="16"/>
      <c r="G96" s="16"/>
      <c r="H96" s="16"/>
      <c r="I96" s="16"/>
      <c r="J96" s="16"/>
      <c r="K96" s="16"/>
      <c r="L96" s="16"/>
      <c r="M96" s="16"/>
      <c r="N96" s="16"/>
      <c r="O96" s="16"/>
    </row>
    <row r="97" spans="2:15" x14ac:dyDescent="0.2">
      <c r="B97" s="16"/>
      <c r="C97" s="16"/>
      <c r="D97" s="16"/>
      <c r="E97" s="16"/>
      <c r="F97" s="16"/>
      <c r="G97" s="16"/>
      <c r="H97" s="16"/>
      <c r="I97" s="16"/>
      <c r="J97" s="16"/>
      <c r="K97" s="16"/>
      <c r="L97" s="16"/>
      <c r="M97" s="16"/>
      <c r="N97" s="16"/>
      <c r="O97" s="16"/>
    </row>
    <row r="98" spans="2:15" x14ac:dyDescent="0.2">
      <c r="B98" s="16"/>
      <c r="C98" s="16"/>
      <c r="D98" s="16"/>
      <c r="E98" s="16"/>
      <c r="F98" s="16"/>
      <c r="G98" s="16"/>
      <c r="H98" s="16"/>
      <c r="I98" s="16"/>
      <c r="J98" s="16"/>
      <c r="K98" s="16"/>
      <c r="L98" s="16"/>
      <c r="M98" s="16"/>
      <c r="N98" s="16"/>
      <c r="O98" s="16"/>
    </row>
    <row r="99" spans="2:15" x14ac:dyDescent="0.2">
      <c r="B99" s="16"/>
      <c r="C99" s="16"/>
      <c r="D99" s="16"/>
      <c r="E99" s="16"/>
      <c r="F99" s="16"/>
      <c r="G99" s="16"/>
      <c r="H99" s="16"/>
      <c r="I99" s="16"/>
      <c r="J99" s="16"/>
      <c r="K99" s="16"/>
      <c r="L99" s="16"/>
      <c r="M99" s="16"/>
      <c r="N99" s="16"/>
      <c r="O99" s="16"/>
    </row>
    <row r="100" spans="2:15" x14ac:dyDescent="0.2">
      <c r="B100" s="16"/>
      <c r="C100" s="16"/>
      <c r="D100" s="16"/>
      <c r="E100" s="16"/>
      <c r="F100" s="16"/>
      <c r="G100" s="16"/>
      <c r="H100" s="16"/>
      <c r="I100" s="16"/>
      <c r="J100" s="16"/>
      <c r="K100" s="16"/>
      <c r="L100" s="16"/>
      <c r="M100" s="16"/>
      <c r="N100" s="16"/>
      <c r="O100" s="16"/>
    </row>
    <row r="101" spans="2:15" x14ac:dyDescent="0.2">
      <c r="B101" s="16"/>
      <c r="C101" s="16"/>
      <c r="D101" s="16"/>
      <c r="E101" s="16"/>
      <c r="F101" s="16"/>
      <c r="G101" s="16"/>
      <c r="H101" s="16"/>
      <c r="I101" s="16"/>
      <c r="J101" s="16"/>
      <c r="K101" s="16"/>
      <c r="L101" s="16"/>
      <c r="M101" s="16"/>
      <c r="N101" s="16"/>
      <c r="O101" s="16"/>
    </row>
    <row r="102" spans="2:15" x14ac:dyDescent="0.2">
      <c r="B102" s="16"/>
      <c r="C102" s="16"/>
      <c r="D102" s="16"/>
      <c r="E102" s="16"/>
      <c r="F102" s="16"/>
      <c r="G102" s="16"/>
      <c r="H102" s="16"/>
      <c r="I102" s="16"/>
      <c r="J102" s="16"/>
      <c r="K102" s="16"/>
      <c r="L102" s="16"/>
      <c r="M102" s="16"/>
      <c r="N102" s="16"/>
      <c r="O102" s="16"/>
    </row>
    <row r="103" spans="2:15" x14ac:dyDescent="0.2">
      <c r="B103" s="16"/>
      <c r="C103" s="16"/>
      <c r="D103" s="16"/>
      <c r="E103" s="16"/>
      <c r="F103" s="16"/>
      <c r="G103" s="16"/>
      <c r="H103" s="16"/>
      <c r="I103" s="16"/>
      <c r="J103" s="16"/>
      <c r="K103" s="16"/>
      <c r="L103" s="16"/>
      <c r="M103" s="16"/>
      <c r="N103" s="16"/>
      <c r="O103" s="16"/>
    </row>
    <row r="104" spans="2:15" x14ac:dyDescent="0.2">
      <c r="B104" s="16"/>
      <c r="C104" s="16"/>
      <c r="D104" s="16"/>
      <c r="E104" s="16"/>
      <c r="F104" s="16"/>
      <c r="G104" s="16"/>
      <c r="H104" s="16"/>
      <c r="I104" s="16"/>
      <c r="J104" s="16"/>
      <c r="K104" s="16"/>
      <c r="L104" s="16"/>
      <c r="M104" s="16"/>
      <c r="N104" s="16"/>
      <c r="O104" s="16"/>
    </row>
    <row r="105" spans="2:15" x14ac:dyDescent="0.2">
      <c r="B105" s="16"/>
      <c r="C105" s="16"/>
      <c r="D105" s="16"/>
      <c r="E105" s="16"/>
      <c r="F105" s="16"/>
      <c r="G105" s="16"/>
      <c r="H105" s="16"/>
      <c r="I105" s="16"/>
      <c r="J105" s="16"/>
      <c r="K105" s="16"/>
      <c r="L105" s="16"/>
      <c r="M105" s="16"/>
      <c r="N105" s="16"/>
      <c r="O105" s="16"/>
    </row>
    <row r="106" spans="2:15" x14ac:dyDescent="0.2">
      <c r="B106" s="16"/>
      <c r="C106" s="16"/>
      <c r="D106" s="16"/>
      <c r="E106" s="16"/>
      <c r="F106" s="16"/>
      <c r="G106" s="16"/>
      <c r="H106" s="16"/>
      <c r="I106" s="16"/>
      <c r="J106" s="16"/>
      <c r="K106" s="16"/>
      <c r="L106" s="16"/>
      <c r="M106" s="16"/>
      <c r="N106" s="16"/>
      <c r="O106" s="16"/>
    </row>
    <row r="107" spans="2:15" x14ac:dyDescent="0.2">
      <c r="B107" s="16"/>
      <c r="C107" s="16"/>
      <c r="D107" s="16"/>
      <c r="E107" s="16"/>
      <c r="F107" s="16"/>
      <c r="G107" s="16"/>
      <c r="H107" s="16"/>
      <c r="I107" s="16"/>
      <c r="J107" s="16"/>
      <c r="K107" s="16"/>
      <c r="L107" s="16"/>
      <c r="M107" s="16"/>
      <c r="N107" s="16"/>
      <c r="O107" s="16"/>
    </row>
    <row r="108" spans="2:15" x14ac:dyDescent="0.2">
      <c r="B108" s="16"/>
      <c r="C108" s="16"/>
      <c r="D108" s="16"/>
      <c r="E108" s="16"/>
      <c r="F108" s="16"/>
      <c r="G108" s="16"/>
      <c r="H108" s="16"/>
      <c r="I108" s="16"/>
      <c r="J108" s="16"/>
      <c r="K108" s="16"/>
      <c r="L108" s="16"/>
      <c r="M108" s="16"/>
      <c r="N108" s="16"/>
      <c r="O108" s="16"/>
    </row>
    <row r="109" spans="2:15" x14ac:dyDescent="0.2">
      <c r="B109" s="16"/>
      <c r="C109" s="16"/>
      <c r="D109" s="16"/>
      <c r="E109" s="16"/>
      <c r="F109" s="16"/>
      <c r="G109" s="16"/>
      <c r="H109" s="16"/>
      <c r="I109" s="16"/>
      <c r="J109" s="16"/>
      <c r="K109" s="16"/>
      <c r="L109" s="16"/>
      <c r="M109" s="16"/>
      <c r="N109" s="16"/>
      <c r="O109" s="16"/>
    </row>
    <row r="110" spans="2:15" x14ac:dyDescent="0.2">
      <c r="B110" s="16"/>
      <c r="C110" s="16"/>
      <c r="D110" s="16"/>
      <c r="E110" s="16"/>
      <c r="F110" s="16"/>
      <c r="G110" s="16"/>
      <c r="H110" s="16"/>
      <c r="I110" s="16"/>
      <c r="J110" s="16"/>
      <c r="K110" s="16"/>
      <c r="L110" s="16"/>
      <c r="M110" s="16"/>
      <c r="N110" s="16"/>
      <c r="O110" s="16"/>
    </row>
    <row r="111" spans="2:15" x14ac:dyDescent="0.2">
      <c r="B111" s="16"/>
      <c r="C111" s="16"/>
      <c r="D111" s="16"/>
      <c r="E111" s="16"/>
      <c r="F111" s="16"/>
      <c r="G111" s="16"/>
      <c r="H111" s="16"/>
      <c r="I111" s="16"/>
      <c r="J111" s="16"/>
      <c r="K111" s="16"/>
      <c r="L111" s="16"/>
      <c r="M111" s="16"/>
      <c r="N111" s="16"/>
      <c r="O111" s="16"/>
    </row>
    <row r="112" spans="2:15" x14ac:dyDescent="0.2">
      <c r="B112" s="16"/>
      <c r="C112" s="16"/>
      <c r="D112" s="16"/>
      <c r="E112" s="16"/>
      <c r="F112" s="16"/>
      <c r="G112" s="16"/>
      <c r="H112" s="16"/>
      <c r="I112" s="16"/>
      <c r="J112" s="16"/>
      <c r="K112" s="16"/>
      <c r="L112" s="16"/>
      <c r="M112" s="16"/>
      <c r="N112" s="16"/>
      <c r="O112" s="16"/>
    </row>
    <row r="113" spans="2:15" x14ac:dyDescent="0.2">
      <c r="B113" s="16"/>
      <c r="C113" s="16"/>
      <c r="D113" s="16"/>
      <c r="E113" s="16"/>
      <c r="F113" s="16"/>
      <c r="G113" s="16"/>
      <c r="H113" s="16"/>
      <c r="I113" s="16"/>
      <c r="J113" s="16"/>
      <c r="K113" s="16"/>
      <c r="L113" s="16"/>
      <c r="M113" s="16"/>
      <c r="N113" s="16"/>
      <c r="O113" s="16"/>
    </row>
    <row r="114" spans="2:15" x14ac:dyDescent="0.2">
      <c r="B114" s="16"/>
      <c r="C114" s="16"/>
      <c r="D114" s="16"/>
      <c r="E114" s="16"/>
      <c r="F114" s="16"/>
      <c r="G114" s="16"/>
      <c r="H114" s="16"/>
      <c r="I114" s="16"/>
      <c r="J114" s="16"/>
      <c r="K114" s="16"/>
      <c r="L114" s="16"/>
      <c r="M114" s="16"/>
      <c r="N114" s="16"/>
      <c r="O114" s="16"/>
    </row>
    <row r="115" spans="2:15" x14ac:dyDescent="0.2">
      <c r="B115" s="16"/>
      <c r="C115" s="16"/>
      <c r="D115" s="16"/>
      <c r="E115" s="16"/>
      <c r="F115" s="16"/>
      <c r="G115" s="16"/>
      <c r="H115" s="16"/>
      <c r="I115" s="16"/>
      <c r="J115" s="16"/>
      <c r="K115" s="16"/>
      <c r="L115" s="16"/>
      <c r="M115" s="16"/>
      <c r="N115" s="16"/>
      <c r="O115" s="16"/>
    </row>
    <row r="116" spans="2:15" x14ac:dyDescent="0.2">
      <c r="B116" s="16"/>
      <c r="C116" s="16"/>
      <c r="D116" s="16"/>
      <c r="E116" s="16"/>
      <c r="F116" s="16"/>
      <c r="G116" s="16"/>
      <c r="H116" s="16"/>
      <c r="I116" s="16"/>
      <c r="J116" s="16"/>
      <c r="K116" s="16"/>
      <c r="L116" s="16"/>
      <c r="M116" s="16"/>
      <c r="N116" s="16"/>
      <c r="O116" s="16"/>
    </row>
    <row r="117" spans="2:15" x14ac:dyDescent="0.2">
      <c r="B117" s="16"/>
      <c r="C117" s="16"/>
      <c r="D117" s="16"/>
      <c r="E117" s="16"/>
      <c r="F117" s="16"/>
      <c r="G117" s="16"/>
      <c r="H117" s="16"/>
      <c r="I117" s="16"/>
      <c r="J117" s="16"/>
      <c r="K117" s="16"/>
      <c r="L117" s="16"/>
      <c r="M117" s="16"/>
      <c r="N117" s="16"/>
      <c r="O117" s="16"/>
    </row>
    <row r="118" spans="2:15" x14ac:dyDescent="0.2">
      <c r="B118" s="16"/>
      <c r="C118" s="16"/>
      <c r="D118" s="16"/>
      <c r="E118" s="16"/>
      <c r="F118" s="16"/>
      <c r="G118" s="16"/>
      <c r="H118" s="16"/>
      <c r="I118" s="16"/>
      <c r="J118" s="16"/>
      <c r="K118" s="16"/>
      <c r="L118" s="16"/>
      <c r="M118" s="16"/>
      <c r="N118" s="16"/>
      <c r="O118" s="16"/>
    </row>
    <row r="119" spans="2:15" x14ac:dyDescent="0.2">
      <c r="B119" s="16"/>
      <c r="C119" s="16"/>
      <c r="D119" s="16"/>
      <c r="E119" s="16"/>
      <c r="F119" s="16"/>
      <c r="G119" s="16"/>
      <c r="H119" s="16"/>
      <c r="I119" s="16"/>
      <c r="J119" s="16"/>
      <c r="K119" s="16"/>
      <c r="L119" s="16"/>
      <c r="M119" s="16"/>
      <c r="N119" s="16"/>
      <c r="O119" s="16"/>
    </row>
    <row r="120" spans="2:15" x14ac:dyDescent="0.2">
      <c r="B120" s="16"/>
      <c r="C120" s="16"/>
      <c r="D120" s="16"/>
      <c r="E120" s="16"/>
      <c r="F120" s="16"/>
      <c r="G120" s="16"/>
      <c r="H120" s="16"/>
      <c r="I120" s="16"/>
      <c r="J120" s="16"/>
      <c r="K120" s="16"/>
      <c r="L120" s="16"/>
      <c r="M120" s="16"/>
      <c r="N120" s="16"/>
      <c r="O120" s="16"/>
    </row>
    <row r="121" spans="2:15" x14ac:dyDescent="0.2">
      <c r="B121" s="16"/>
      <c r="C121" s="16"/>
      <c r="D121" s="16"/>
      <c r="E121" s="16"/>
      <c r="F121" s="16"/>
      <c r="G121" s="16"/>
      <c r="H121" s="16"/>
      <c r="I121" s="16"/>
      <c r="J121" s="16"/>
      <c r="K121" s="16"/>
      <c r="L121" s="16"/>
      <c r="M121" s="16"/>
      <c r="N121" s="16"/>
      <c r="O121" s="16"/>
    </row>
    <row r="122" spans="2:15" x14ac:dyDescent="0.2">
      <c r="B122" s="16"/>
      <c r="C122" s="16"/>
      <c r="D122" s="16"/>
      <c r="E122" s="16"/>
      <c r="F122" s="16"/>
      <c r="G122" s="16"/>
      <c r="H122" s="16"/>
      <c r="I122" s="16"/>
      <c r="J122" s="16"/>
      <c r="K122" s="16"/>
      <c r="L122" s="16"/>
      <c r="M122" s="16"/>
      <c r="N122" s="16"/>
      <c r="O122" s="16"/>
    </row>
    <row r="123" spans="2:15" x14ac:dyDescent="0.2">
      <c r="B123" s="16"/>
      <c r="C123" s="16"/>
      <c r="D123" s="16"/>
      <c r="E123" s="16"/>
      <c r="F123" s="16"/>
      <c r="G123" s="16"/>
      <c r="H123" s="16"/>
      <c r="I123" s="16"/>
      <c r="J123" s="16"/>
      <c r="K123" s="16"/>
      <c r="L123" s="16"/>
      <c r="M123" s="16"/>
      <c r="N123" s="16"/>
      <c r="O123" s="16"/>
    </row>
    <row r="124" spans="2:15" x14ac:dyDescent="0.2">
      <c r="B124" s="16"/>
      <c r="C124" s="16"/>
      <c r="D124" s="16"/>
      <c r="E124" s="16"/>
      <c r="F124" s="16"/>
      <c r="G124" s="16"/>
      <c r="H124" s="16"/>
      <c r="I124" s="16"/>
      <c r="J124" s="16"/>
      <c r="K124" s="16"/>
      <c r="L124" s="16"/>
      <c r="M124" s="16"/>
      <c r="N124" s="16"/>
      <c r="O124" s="16"/>
    </row>
    <row r="125" spans="2:15" x14ac:dyDescent="0.2">
      <c r="B125" s="16"/>
      <c r="C125" s="16"/>
      <c r="D125" s="16"/>
      <c r="E125" s="16"/>
      <c r="F125" s="16"/>
      <c r="G125" s="16"/>
      <c r="H125" s="16"/>
      <c r="I125" s="16"/>
      <c r="J125" s="16"/>
      <c r="K125" s="16"/>
      <c r="L125" s="16"/>
      <c r="M125" s="16"/>
      <c r="N125" s="16"/>
      <c r="O125" s="16"/>
    </row>
    <row r="126" spans="2:15" x14ac:dyDescent="0.2">
      <c r="B126" s="16"/>
      <c r="C126" s="16"/>
      <c r="D126" s="16"/>
      <c r="E126" s="16"/>
      <c r="F126" s="16"/>
      <c r="G126" s="16"/>
      <c r="H126" s="16"/>
      <c r="I126" s="16"/>
      <c r="J126" s="16"/>
      <c r="K126" s="16"/>
      <c r="L126" s="16"/>
      <c r="M126" s="16"/>
      <c r="N126" s="16"/>
      <c r="O126" s="16"/>
    </row>
    <row r="127" spans="2:15" x14ac:dyDescent="0.2">
      <c r="B127" s="16"/>
      <c r="C127" s="16"/>
      <c r="D127" s="16"/>
      <c r="E127" s="16"/>
      <c r="F127" s="16"/>
      <c r="G127" s="16"/>
      <c r="H127" s="16"/>
      <c r="I127" s="16"/>
      <c r="J127" s="16"/>
      <c r="K127" s="16"/>
      <c r="L127" s="16"/>
      <c r="M127" s="16"/>
      <c r="N127" s="16"/>
      <c r="O127" s="16"/>
    </row>
    <row r="128" spans="2:15" x14ac:dyDescent="0.2">
      <c r="B128" s="16"/>
      <c r="C128" s="16"/>
      <c r="D128" s="16"/>
      <c r="E128" s="16"/>
      <c r="F128" s="16"/>
      <c r="G128" s="16"/>
      <c r="H128" s="16"/>
      <c r="I128" s="16"/>
      <c r="J128" s="16"/>
      <c r="K128" s="16"/>
      <c r="L128" s="16"/>
      <c r="M128" s="16"/>
      <c r="N128" s="16"/>
      <c r="O128" s="16"/>
    </row>
    <row r="129" spans="2:15" x14ac:dyDescent="0.2">
      <c r="B129" s="16"/>
      <c r="C129" s="16"/>
      <c r="D129" s="16"/>
      <c r="E129" s="16"/>
      <c r="F129" s="16"/>
      <c r="G129" s="16"/>
      <c r="H129" s="16"/>
      <c r="I129" s="16"/>
      <c r="J129" s="16"/>
      <c r="K129" s="16"/>
      <c r="L129" s="16"/>
      <c r="M129" s="16"/>
      <c r="N129" s="16"/>
      <c r="O129" s="16"/>
    </row>
    <row r="130" spans="2:15" x14ac:dyDescent="0.2">
      <c r="B130" s="16"/>
      <c r="C130" s="16"/>
      <c r="D130" s="16"/>
      <c r="E130" s="16"/>
      <c r="F130" s="16"/>
      <c r="G130" s="16"/>
      <c r="H130" s="16"/>
      <c r="I130" s="16"/>
      <c r="J130" s="16"/>
      <c r="K130" s="16"/>
      <c r="L130" s="16"/>
      <c r="M130" s="16"/>
      <c r="N130" s="16"/>
      <c r="O130" s="16"/>
    </row>
    <row r="131" spans="2:15" x14ac:dyDescent="0.2">
      <c r="B131" s="16"/>
      <c r="C131" s="16"/>
      <c r="D131" s="16"/>
      <c r="E131" s="16"/>
      <c r="F131" s="16"/>
      <c r="G131" s="16"/>
      <c r="H131" s="16"/>
      <c r="I131" s="16"/>
      <c r="J131" s="16"/>
      <c r="K131" s="16"/>
      <c r="L131" s="16"/>
      <c r="M131" s="16"/>
      <c r="N131" s="16"/>
      <c r="O131" s="16"/>
    </row>
    <row r="132" spans="2:15" x14ac:dyDescent="0.2">
      <c r="B132" s="16"/>
      <c r="C132" s="16"/>
      <c r="D132" s="16"/>
      <c r="E132" s="16"/>
      <c r="F132" s="16"/>
      <c r="G132" s="16"/>
      <c r="H132" s="16"/>
      <c r="I132" s="16"/>
      <c r="J132" s="16"/>
      <c r="K132" s="16"/>
      <c r="L132" s="16"/>
      <c r="M132" s="16"/>
      <c r="N132" s="16"/>
      <c r="O132" s="16"/>
    </row>
    <row r="133" spans="2:15" x14ac:dyDescent="0.2">
      <c r="B133" s="16"/>
      <c r="C133" s="16"/>
      <c r="D133" s="16"/>
      <c r="E133" s="16"/>
      <c r="F133" s="16"/>
      <c r="G133" s="16"/>
      <c r="H133" s="16"/>
      <c r="I133" s="16"/>
      <c r="J133" s="16"/>
      <c r="K133" s="16"/>
      <c r="L133" s="16"/>
      <c r="M133" s="16"/>
      <c r="N133" s="16"/>
      <c r="O133" s="16"/>
    </row>
    <row r="134" spans="2:15" x14ac:dyDescent="0.2">
      <c r="B134" s="16"/>
      <c r="C134" s="16"/>
      <c r="D134" s="16"/>
      <c r="E134" s="16"/>
      <c r="F134" s="16"/>
      <c r="G134" s="16"/>
      <c r="H134" s="16"/>
      <c r="I134" s="16"/>
      <c r="J134" s="16"/>
      <c r="K134" s="16"/>
      <c r="L134" s="16"/>
      <c r="M134" s="16"/>
      <c r="N134" s="16"/>
      <c r="O134" s="16"/>
    </row>
    <row r="135" spans="2:15" x14ac:dyDescent="0.2">
      <c r="B135" s="16"/>
      <c r="C135" s="16"/>
      <c r="D135" s="16"/>
      <c r="E135" s="16"/>
      <c r="F135" s="16"/>
      <c r="G135" s="16"/>
      <c r="H135" s="16"/>
      <c r="I135" s="16"/>
      <c r="J135" s="16"/>
      <c r="K135" s="16"/>
      <c r="L135" s="16"/>
      <c r="M135" s="16"/>
      <c r="N135" s="16"/>
      <c r="O135" s="16"/>
    </row>
    <row r="136" spans="2:15" x14ac:dyDescent="0.2">
      <c r="B136" s="16"/>
      <c r="C136" s="16"/>
      <c r="D136" s="16"/>
      <c r="E136" s="16"/>
      <c r="F136" s="16"/>
      <c r="G136" s="16"/>
      <c r="H136" s="16"/>
      <c r="I136" s="16"/>
      <c r="J136" s="16"/>
      <c r="K136" s="16"/>
      <c r="L136" s="16"/>
      <c r="M136" s="16"/>
      <c r="N136" s="16"/>
      <c r="O136" s="16"/>
    </row>
    <row r="137" spans="2:15" x14ac:dyDescent="0.2">
      <c r="B137" s="16"/>
      <c r="C137" s="16"/>
      <c r="D137" s="16"/>
      <c r="E137" s="16"/>
      <c r="F137" s="16"/>
      <c r="G137" s="16"/>
      <c r="H137" s="16"/>
      <c r="I137" s="16"/>
      <c r="J137" s="16"/>
      <c r="K137" s="16"/>
      <c r="L137" s="16"/>
      <c r="M137" s="16"/>
      <c r="N137" s="16"/>
      <c r="O137" s="16"/>
    </row>
    <row r="138" spans="2:15" x14ac:dyDescent="0.2">
      <c r="B138" s="16"/>
      <c r="C138" s="16"/>
      <c r="D138" s="16"/>
      <c r="E138" s="16"/>
      <c r="F138" s="16"/>
      <c r="G138" s="16"/>
      <c r="H138" s="16"/>
      <c r="I138" s="16"/>
      <c r="J138" s="16"/>
      <c r="K138" s="16"/>
      <c r="L138" s="16"/>
      <c r="M138" s="16"/>
      <c r="N138" s="16"/>
      <c r="O138" s="16"/>
    </row>
    <row r="139" spans="2:15" x14ac:dyDescent="0.2">
      <c r="B139" s="16"/>
      <c r="C139" s="16"/>
      <c r="D139" s="16"/>
      <c r="E139" s="16"/>
      <c r="F139" s="16"/>
      <c r="G139" s="16"/>
      <c r="H139" s="16"/>
      <c r="I139" s="16"/>
      <c r="J139" s="16"/>
      <c r="K139" s="16"/>
      <c r="L139" s="16"/>
      <c r="M139" s="16"/>
      <c r="N139" s="16"/>
      <c r="O139" s="16"/>
    </row>
    <row r="140" spans="2:15" x14ac:dyDescent="0.2">
      <c r="B140" s="16"/>
      <c r="C140" s="16"/>
      <c r="D140" s="16"/>
      <c r="E140" s="16"/>
      <c r="F140" s="16"/>
      <c r="G140" s="16"/>
      <c r="H140" s="16"/>
      <c r="I140" s="16"/>
      <c r="J140" s="16"/>
      <c r="K140" s="16"/>
      <c r="L140" s="16"/>
      <c r="M140" s="16"/>
      <c r="N140" s="16"/>
      <c r="O140" s="16"/>
    </row>
    <row r="141" spans="2:15" x14ac:dyDescent="0.2">
      <c r="B141" s="16"/>
      <c r="C141" s="16"/>
      <c r="D141" s="16"/>
      <c r="E141" s="16"/>
      <c r="F141" s="16"/>
      <c r="G141" s="16"/>
      <c r="H141" s="16"/>
      <c r="I141" s="16"/>
      <c r="J141" s="16"/>
      <c r="K141" s="16"/>
      <c r="L141" s="16"/>
      <c r="M141" s="16"/>
      <c r="N141" s="16"/>
      <c r="O141" s="16"/>
    </row>
    <row r="142" spans="2:15" x14ac:dyDescent="0.2">
      <c r="B142" s="16"/>
      <c r="C142" s="16"/>
      <c r="D142" s="16"/>
      <c r="E142" s="16"/>
      <c r="F142" s="16"/>
      <c r="G142" s="16"/>
      <c r="H142" s="16"/>
      <c r="I142" s="16"/>
      <c r="J142" s="16"/>
      <c r="K142" s="16"/>
      <c r="L142" s="16"/>
      <c r="M142" s="16"/>
      <c r="N142" s="16"/>
      <c r="O142" s="16"/>
    </row>
    <row r="143" spans="2:15" x14ac:dyDescent="0.2">
      <c r="B143" s="16"/>
      <c r="C143" s="16"/>
      <c r="D143" s="16"/>
      <c r="E143" s="16"/>
      <c r="F143" s="16"/>
      <c r="G143" s="16"/>
      <c r="H143" s="16"/>
      <c r="I143" s="16"/>
      <c r="J143" s="16"/>
      <c r="K143" s="16"/>
      <c r="L143" s="16"/>
      <c r="M143" s="16"/>
      <c r="N143" s="16"/>
      <c r="O143" s="16"/>
    </row>
    <row r="144" spans="2:15" x14ac:dyDescent="0.2">
      <c r="B144" s="16"/>
      <c r="C144" s="16"/>
      <c r="D144" s="16"/>
      <c r="E144" s="16"/>
      <c r="F144" s="16"/>
      <c r="G144" s="16"/>
      <c r="H144" s="16"/>
      <c r="I144" s="16"/>
      <c r="J144" s="16"/>
      <c r="K144" s="16"/>
      <c r="L144" s="16"/>
      <c r="M144" s="16"/>
      <c r="N144" s="16"/>
      <c r="O144" s="16"/>
    </row>
    <row r="145" spans="2:15" x14ac:dyDescent="0.2">
      <c r="B145" s="16"/>
      <c r="C145" s="16"/>
      <c r="D145" s="16"/>
      <c r="E145" s="16"/>
      <c r="F145" s="16"/>
      <c r="G145" s="16"/>
      <c r="H145" s="16"/>
      <c r="I145" s="16"/>
      <c r="J145" s="16"/>
      <c r="K145" s="16"/>
      <c r="L145" s="16"/>
      <c r="M145" s="16"/>
      <c r="N145" s="16"/>
      <c r="O145" s="16"/>
    </row>
    <row r="146" spans="2:15" x14ac:dyDescent="0.2">
      <c r="B146" s="16"/>
      <c r="C146" s="16"/>
      <c r="D146" s="16"/>
      <c r="E146" s="16"/>
      <c r="F146" s="16"/>
      <c r="G146" s="16"/>
      <c r="H146" s="16"/>
      <c r="I146" s="16"/>
      <c r="J146" s="16"/>
      <c r="K146" s="16"/>
      <c r="L146" s="16"/>
      <c r="M146" s="16"/>
      <c r="N146" s="16"/>
      <c r="O146" s="16"/>
    </row>
    <row r="147" spans="2:15" x14ac:dyDescent="0.2">
      <c r="B147" s="16"/>
      <c r="C147" s="16"/>
      <c r="D147" s="16"/>
      <c r="E147" s="16"/>
      <c r="F147" s="16"/>
      <c r="G147" s="16"/>
      <c r="H147" s="16"/>
      <c r="I147" s="16"/>
      <c r="J147" s="16"/>
      <c r="K147" s="16"/>
      <c r="L147" s="16"/>
      <c r="M147" s="16"/>
      <c r="N147" s="16"/>
      <c r="O147" s="16"/>
    </row>
    <row r="148" spans="2:15" x14ac:dyDescent="0.2">
      <c r="B148" s="16"/>
      <c r="C148" s="16"/>
      <c r="D148" s="16"/>
      <c r="E148" s="16"/>
      <c r="F148" s="16"/>
      <c r="G148" s="16"/>
      <c r="H148" s="16"/>
      <c r="I148" s="16"/>
      <c r="J148" s="16"/>
      <c r="K148" s="16"/>
      <c r="L148" s="16"/>
      <c r="M148" s="16"/>
      <c r="N148" s="16"/>
      <c r="O148" s="16"/>
    </row>
    <row r="149" spans="2:15" x14ac:dyDescent="0.2">
      <c r="B149" s="16"/>
      <c r="C149" s="16"/>
      <c r="D149" s="16"/>
      <c r="E149" s="16"/>
      <c r="F149" s="16"/>
      <c r="G149" s="16"/>
      <c r="H149" s="16"/>
      <c r="I149" s="16"/>
      <c r="J149" s="16"/>
      <c r="K149" s="16"/>
      <c r="L149" s="16"/>
      <c r="M149" s="16"/>
      <c r="N149" s="16"/>
      <c r="O149" s="16"/>
    </row>
    <row r="150" spans="2:15" x14ac:dyDescent="0.2">
      <c r="B150" s="16"/>
      <c r="C150" s="16"/>
      <c r="D150" s="16"/>
      <c r="E150" s="16"/>
      <c r="F150" s="16"/>
      <c r="G150" s="16"/>
      <c r="H150" s="16"/>
      <c r="I150" s="16"/>
      <c r="J150" s="16"/>
      <c r="K150" s="16"/>
      <c r="L150" s="16"/>
      <c r="M150" s="16"/>
      <c r="N150" s="16"/>
      <c r="O150" s="16"/>
    </row>
    <row r="151" spans="2:15" x14ac:dyDescent="0.2">
      <c r="B151" s="16"/>
      <c r="C151" s="16"/>
      <c r="D151" s="16"/>
      <c r="E151" s="16"/>
      <c r="F151" s="16"/>
      <c r="G151" s="16"/>
      <c r="H151" s="16"/>
      <c r="I151" s="16"/>
      <c r="J151" s="16"/>
      <c r="K151" s="16"/>
      <c r="L151" s="16"/>
      <c r="M151" s="16"/>
      <c r="N151" s="16"/>
      <c r="O151" s="16"/>
    </row>
    <row r="152" spans="2:15" x14ac:dyDescent="0.2">
      <c r="B152" s="16"/>
      <c r="C152" s="16"/>
      <c r="D152" s="16"/>
      <c r="E152" s="16"/>
      <c r="F152" s="16"/>
      <c r="G152" s="16"/>
      <c r="H152" s="16"/>
      <c r="I152" s="16"/>
      <c r="J152" s="16"/>
      <c r="K152" s="16"/>
      <c r="L152" s="16"/>
      <c r="M152" s="16"/>
      <c r="N152" s="16"/>
      <c r="O152" s="16"/>
    </row>
    <row r="153" spans="2:15" x14ac:dyDescent="0.2">
      <c r="B153" s="16"/>
      <c r="C153" s="16"/>
      <c r="D153" s="16"/>
      <c r="E153" s="16"/>
      <c r="F153" s="16"/>
      <c r="G153" s="16"/>
      <c r="H153" s="16"/>
      <c r="I153" s="16"/>
      <c r="J153" s="16"/>
      <c r="K153" s="16"/>
      <c r="L153" s="16"/>
      <c r="M153" s="16"/>
      <c r="N153" s="16"/>
      <c r="O153" s="16"/>
    </row>
    <row r="154" spans="2:15" x14ac:dyDescent="0.2">
      <c r="B154" s="16"/>
      <c r="C154" s="16"/>
      <c r="D154" s="16"/>
      <c r="E154" s="16"/>
      <c r="F154" s="16"/>
      <c r="G154" s="16"/>
      <c r="H154" s="16"/>
      <c r="I154" s="16"/>
      <c r="J154" s="16"/>
      <c r="K154" s="16"/>
      <c r="L154" s="16"/>
      <c r="M154" s="16"/>
      <c r="N154" s="16"/>
      <c r="O154" s="16"/>
    </row>
    <row r="155" spans="2:15" x14ac:dyDescent="0.2">
      <c r="B155" s="16"/>
      <c r="C155" s="16"/>
      <c r="D155" s="16"/>
      <c r="E155" s="16"/>
      <c r="F155" s="16"/>
      <c r="G155" s="16"/>
      <c r="H155" s="16"/>
      <c r="I155" s="16"/>
      <c r="J155" s="16"/>
      <c r="K155" s="16"/>
      <c r="L155" s="16"/>
      <c r="M155" s="16"/>
      <c r="N155" s="16"/>
      <c r="O155" s="16"/>
    </row>
    <row r="156" spans="2:15" x14ac:dyDescent="0.2">
      <c r="B156" s="16"/>
      <c r="C156" s="16"/>
      <c r="D156" s="16"/>
      <c r="E156" s="16"/>
      <c r="F156" s="16"/>
      <c r="G156" s="16"/>
      <c r="H156" s="16"/>
      <c r="I156" s="16"/>
      <c r="J156" s="16"/>
      <c r="K156" s="16"/>
      <c r="L156" s="16"/>
      <c r="M156" s="16"/>
      <c r="N156" s="16"/>
      <c r="O156" s="16"/>
    </row>
    <row r="157" spans="2:15" x14ac:dyDescent="0.2">
      <c r="B157" s="16"/>
      <c r="C157" s="16"/>
      <c r="D157" s="16"/>
      <c r="E157" s="16"/>
      <c r="F157" s="16"/>
      <c r="G157" s="16"/>
      <c r="H157" s="16"/>
      <c r="I157" s="16"/>
      <c r="J157" s="16"/>
      <c r="K157" s="16"/>
      <c r="L157" s="16"/>
      <c r="M157" s="16"/>
      <c r="N157" s="16"/>
      <c r="O157" s="16"/>
    </row>
    <row r="158" spans="2:15" x14ac:dyDescent="0.2">
      <c r="B158" s="16"/>
      <c r="C158" s="16"/>
      <c r="D158" s="16"/>
      <c r="E158" s="16"/>
      <c r="F158" s="16"/>
      <c r="G158" s="16"/>
      <c r="H158" s="16"/>
      <c r="I158" s="16"/>
      <c r="J158" s="16"/>
      <c r="K158" s="16"/>
      <c r="L158" s="16"/>
      <c r="M158" s="16"/>
      <c r="N158" s="16"/>
      <c r="O158" s="16"/>
    </row>
    <row r="159" spans="2:15" x14ac:dyDescent="0.2">
      <c r="B159" s="16"/>
      <c r="C159" s="16"/>
      <c r="D159" s="16"/>
      <c r="E159" s="16"/>
      <c r="F159" s="16"/>
      <c r="G159" s="16"/>
      <c r="H159" s="16"/>
      <c r="I159" s="16"/>
      <c r="J159" s="16"/>
      <c r="K159" s="16"/>
      <c r="L159" s="16"/>
      <c r="M159" s="16"/>
      <c r="N159" s="16"/>
      <c r="O159" s="16"/>
    </row>
    <row r="160" spans="2:15" x14ac:dyDescent="0.2">
      <c r="B160" s="16"/>
      <c r="C160" s="16"/>
      <c r="D160" s="16"/>
      <c r="E160" s="16"/>
      <c r="F160" s="16"/>
      <c r="G160" s="16"/>
      <c r="H160" s="16"/>
      <c r="I160" s="16"/>
      <c r="J160" s="16"/>
      <c r="K160" s="16"/>
      <c r="L160" s="16"/>
      <c r="M160" s="16"/>
      <c r="N160" s="16"/>
      <c r="O160" s="16"/>
    </row>
    <row r="161" spans="2:15" x14ac:dyDescent="0.2">
      <c r="B161" s="16"/>
      <c r="C161" s="16"/>
      <c r="D161" s="16"/>
      <c r="E161" s="16"/>
      <c r="F161" s="16"/>
      <c r="G161" s="16"/>
      <c r="H161" s="16"/>
      <c r="I161" s="16"/>
      <c r="J161" s="16"/>
      <c r="K161" s="16"/>
      <c r="L161" s="16"/>
      <c r="M161" s="16"/>
      <c r="N161" s="16"/>
      <c r="O161" s="16"/>
    </row>
    <row r="162" spans="2:15" x14ac:dyDescent="0.2">
      <c r="B162" s="16"/>
      <c r="C162" s="16"/>
      <c r="D162" s="16"/>
      <c r="E162" s="16"/>
      <c r="F162" s="16"/>
      <c r="G162" s="16"/>
      <c r="H162" s="16"/>
      <c r="I162" s="16"/>
      <c r="J162" s="16"/>
      <c r="K162" s="16"/>
      <c r="L162" s="16"/>
      <c r="M162" s="16"/>
      <c r="N162" s="16"/>
      <c r="O162" s="16"/>
    </row>
    <row r="163" spans="2:15" x14ac:dyDescent="0.2">
      <c r="B163" s="16"/>
      <c r="C163" s="16"/>
      <c r="D163" s="16"/>
      <c r="E163" s="16"/>
      <c r="F163" s="16"/>
      <c r="G163" s="16"/>
      <c r="H163" s="16"/>
      <c r="I163" s="16"/>
      <c r="J163" s="16"/>
      <c r="K163" s="16"/>
      <c r="L163" s="16"/>
      <c r="M163" s="16"/>
      <c r="N163" s="16"/>
      <c r="O163" s="16"/>
    </row>
    <row r="164" spans="2:15" x14ac:dyDescent="0.2">
      <c r="B164" s="16"/>
      <c r="C164" s="16"/>
      <c r="D164" s="16"/>
      <c r="E164" s="16"/>
      <c r="F164" s="16"/>
      <c r="G164" s="16"/>
      <c r="H164" s="16"/>
      <c r="I164" s="16"/>
      <c r="J164" s="16"/>
      <c r="K164" s="16"/>
      <c r="L164" s="16"/>
      <c r="M164" s="16"/>
      <c r="N164" s="16"/>
      <c r="O164" s="16"/>
    </row>
    <row r="165" spans="2:15" x14ac:dyDescent="0.2">
      <c r="B165" s="16"/>
      <c r="C165" s="16"/>
      <c r="D165" s="16"/>
      <c r="E165" s="16"/>
      <c r="F165" s="16"/>
      <c r="G165" s="16"/>
      <c r="H165" s="16"/>
      <c r="I165" s="16"/>
      <c r="J165" s="16"/>
      <c r="K165" s="16"/>
      <c r="L165" s="16"/>
      <c r="M165" s="16"/>
      <c r="N165" s="16"/>
      <c r="O165" s="16"/>
    </row>
    <row r="166" spans="2:15" x14ac:dyDescent="0.2">
      <c r="B166" s="16"/>
      <c r="C166" s="16"/>
      <c r="D166" s="16"/>
      <c r="E166" s="16"/>
      <c r="F166" s="16"/>
      <c r="G166" s="16"/>
      <c r="H166" s="16"/>
      <c r="I166" s="16"/>
      <c r="J166" s="16"/>
      <c r="K166" s="16"/>
      <c r="L166" s="16"/>
      <c r="M166" s="16"/>
      <c r="N166" s="16"/>
      <c r="O166" s="16"/>
    </row>
    <row r="167" spans="2:15" x14ac:dyDescent="0.2">
      <c r="B167" s="16"/>
      <c r="C167" s="16"/>
      <c r="D167" s="16"/>
      <c r="E167" s="16"/>
      <c r="F167" s="16"/>
      <c r="G167" s="16"/>
      <c r="H167" s="16"/>
      <c r="I167" s="16"/>
      <c r="J167" s="16"/>
      <c r="K167" s="16"/>
      <c r="L167" s="16"/>
      <c r="M167" s="16"/>
      <c r="N167" s="16"/>
      <c r="O167" s="16"/>
    </row>
    <row r="168" spans="2:15" x14ac:dyDescent="0.2">
      <c r="B168" s="16"/>
      <c r="C168" s="16"/>
      <c r="D168" s="16"/>
      <c r="E168" s="16"/>
      <c r="F168" s="16"/>
      <c r="G168" s="16"/>
      <c r="H168" s="16"/>
      <c r="I168" s="16"/>
      <c r="J168" s="16"/>
      <c r="K168" s="16"/>
      <c r="L168" s="16"/>
      <c r="M168" s="16"/>
      <c r="N168" s="16"/>
      <c r="O168" s="16"/>
    </row>
    <row r="169" spans="2:15" x14ac:dyDescent="0.2">
      <c r="B169" s="16"/>
      <c r="C169" s="16"/>
      <c r="D169" s="16"/>
      <c r="E169" s="16"/>
      <c r="F169" s="16"/>
      <c r="G169" s="16"/>
      <c r="H169" s="16"/>
      <c r="I169" s="16"/>
      <c r="J169" s="16"/>
      <c r="K169" s="16"/>
      <c r="L169" s="16"/>
      <c r="M169" s="16"/>
      <c r="N169" s="16"/>
      <c r="O169" s="16"/>
    </row>
    <row r="170" spans="2:15" x14ac:dyDescent="0.2">
      <c r="B170" s="16"/>
      <c r="C170" s="16"/>
      <c r="D170" s="16"/>
      <c r="E170" s="16"/>
      <c r="F170" s="16"/>
      <c r="G170" s="16"/>
      <c r="H170" s="16"/>
      <c r="I170" s="16"/>
      <c r="J170" s="16"/>
      <c r="K170" s="16"/>
      <c r="L170" s="16"/>
      <c r="M170" s="16"/>
      <c r="N170" s="16"/>
      <c r="O170" s="16"/>
    </row>
    <row r="171" spans="2:15" x14ac:dyDescent="0.2">
      <c r="B171" s="16"/>
      <c r="C171" s="16"/>
      <c r="D171" s="16"/>
      <c r="E171" s="16"/>
      <c r="F171" s="16"/>
      <c r="G171" s="16"/>
      <c r="H171" s="16"/>
      <c r="I171" s="16"/>
      <c r="J171" s="16"/>
      <c r="K171" s="16"/>
      <c r="L171" s="16"/>
      <c r="M171" s="16"/>
      <c r="N171" s="16"/>
      <c r="O171" s="16"/>
    </row>
    <row r="172" spans="2:15" x14ac:dyDescent="0.2">
      <c r="B172" s="16"/>
      <c r="C172" s="16"/>
      <c r="D172" s="16"/>
      <c r="E172" s="16"/>
      <c r="F172" s="16"/>
      <c r="G172" s="16"/>
      <c r="H172" s="16"/>
      <c r="I172" s="16"/>
      <c r="J172" s="16"/>
      <c r="K172" s="16"/>
      <c r="L172" s="16"/>
      <c r="M172" s="16"/>
      <c r="N172" s="16"/>
      <c r="O172" s="16"/>
    </row>
    <row r="173" spans="2:15" x14ac:dyDescent="0.2">
      <c r="B173" s="16"/>
      <c r="C173" s="16"/>
      <c r="D173" s="16"/>
      <c r="E173" s="16"/>
      <c r="F173" s="16"/>
      <c r="G173" s="16"/>
      <c r="H173" s="16"/>
      <c r="I173" s="16"/>
      <c r="J173" s="16"/>
      <c r="K173" s="16"/>
      <c r="L173" s="16"/>
      <c r="M173" s="16"/>
      <c r="N173" s="16"/>
      <c r="O173" s="16"/>
    </row>
    <row r="174" spans="2:15" x14ac:dyDescent="0.2">
      <c r="B174" s="16"/>
      <c r="C174" s="16"/>
      <c r="D174" s="16"/>
      <c r="E174" s="16"/>
      <c r="F174" s="16"/>
      <c r="G174" s="16"/>
      <c r="H174" s="16"/>
      <c r="I174" s="16"/>
      <c r="J174" s="16"/>
      <c r="K174" s="16"/>
      <c r="L174" s="16"/>
      <c r="M174" s="16"/>
      <c r="N174" s="16"/>
      <c r="O174" s="16"/>
    </row>
    <row r="175" spans="2:15" x14ac:dyDescent="0.2">
      <c r="B175" s="16"/>
      <c r="C175" s="16"/>
      <c r="D175" s="16"/>
      <c r="E175" s="16"/>
      <c r="F175" s="16"/>
      <c r="G175" s="16"/>
      <c r="H175" s="16"/>
      <c r="I175" s="16"/>
      <c r="J175" s="16"/>
      <c r="K175" s="16"/>
      <c r="L175" s="16"/>
      <c r="M175" s="16"/>
      <c r="N175" s="16"/>
      <c r="O175" s="16"/>
    </row>
    <row r="176" spans="2:15" x14ac:dyDescent="0.2">
      <c r="B176" s="16"/>
      <c r="C176" s="16"/>
      <c r="D176" s="16"/>
      <c r="E176" s="16"/>
      <c r="F176" s="16"/>
      <c r="G176" s="16"/>
      <c r="H176" s="16"/>
      <c r="I176" s="16"/>
      <c r="J176" s="16"/>
      <c r="K176" s="16"/>
      <c r="L176" s="16"/>
      <c r="M176" s="16"/>
      <c r="N176" s="16"/>
      <c r="O176" s="16"/>
    </row>
    <row r="177" spans="2:15" x14ac:dyDescent="0.2">
      <c r="B177" s="16"/>
      <c r="C177" s="16"/>
      <c r="D177" s="16"/>
      <c r="E177" s="16"/>
      <c r="F177" s="16"/>
      <c r="G177" s="16"/>
      <c r="H177" s="16"/>
      <c r="I177" s="16"/>
      <c r="J177" s="16"/>
      <c r="K177" s="16"/>
      <c r="L177" s="16"/>
      <c r="M177" s="16"/>
      <c r="N177" s="16"/>
      <c r="O177" s="16"/>
    </row>
    <row r="178" spans="2:15" x14ac:dyDescent="0.2">
      <c r="B178" s="16"/>
      <c r="C178" s="16"/>
      <c r="D178" s="16"/>
      <c r="E178" s="16"/>
      <c r="F178" s="16"/>
      <c r="G178" s="16"/>
      <c r="H178" s="16"/>
      <c r="I178" s="16"/>
      <c r="J178" s="16"/>
      <c r="K178" s="16"/>
      <c r="L178" s="16"/>
      <c r="M178" s="16"/>
      <c r="N178" s="16"/>
      <c r="O178" s="16"/>
    </row>
    <row r="179" spans="2:15" x14ac:dyDescent="0.2">
      <c r="B179" s="16"/>
      <c r="C179" s="16"/>
      <c r="D179" s="16"/>
      <c r="E179" s="16"/>
      <c r="F179" s="16"/>
      <c r="G179" s="16"/>
      <c r="H179" s="16"/>
      <c r="I179" s="16"/>
      <c r="J179" s="16"/>
      <c r="K179" s="16"/>
      <c r="L179" s="16"/>
      <c r="M179" s="16"/>
      <c r="N179" s="16"/>
      <c r="O179" s="16"/>
    </row>
    <row r="180" spans="2:15" x14ac:dyDescent="0.2">
      <c r="B180" s="16"/>
      <c r="C180" s="16"/>
      <c r="D180" s="16"/>
      <c r="E180" s="16"/>
      <c r="F180" s="16"/>
      <c r="G180" s="16"/>
      <c r="H180" s="16"/>
      <c r="I180" s="16"/>
      <c r="J180" s="16"/>
      <c r="K180" s="16"/>
      <c r="L180" s="16"/>
      <c r="M180" s="16"/>
      <c r="N180" s="16"/>
      <c r="O180" s="16"/>
    </row>
    <row r="181" spans="2:15" x14ac:dyDescent="0.2">
      <c r="B181" s="16"/>
      <c r="C181" s="16"/>
      <c r="D181" s="16"/>
      <c r="E181" s="16"/>
      <c r="F181" s="16"/>
      <c r="G181" s="16"/>
      <c r="H181" s="16"/>
      <c r="I181" s="16"/>
      <c r="J181" s="16"/>
      <c r="K181" s="16"/>
      <c r="L181" s="16"/>
      <c r="M181" s="16"/>
      <c r="N181" s="16"/>
      <c r="O181" s="16"/>
    </row>
    <row r="182" spans="2:15" x14ac:dyDescent="0.2">
      <c r="B182" s="16"/>
      <c r="C182" s="16"/>
      <c r="D182" s="16"/>
      <c r="E182" s="16"/>
      <c r="F182" s="16"/>
      <c r="G182" s="16"/>
      <c r="H182" s="16"/>
      <c r="I182" s="16"/>
      <c r="J182" s="16"/>
      <c r="K182" s="16"/>
      <c r="L182" s="16"/>
      <c r="M182" s="16"/>
      <c r="N182" s="16"/>
      <c r="O182" s="16"/>
    </row>
    <row r="183" spans="2:15" x14ac:dyDescent="0.2">
      <c r="B183" s="16"/>
      <c r="C183" s="16"/>
      <c r="D183" s="16"/>
      <c r="E183" s="16"/>
      <c r="F183" s="16"/>
      <c r="G183" s="16"/>
      <c r="H183" s="16"/>
      <c r="I183" s="16"/>
      <c r="J183" s="16"/>
      <c r="K183" s="16"/>
      <c r="L183" s="16"/>
      <c r="M183" s="16"/>
      <c r="N183" s="16"/>
      <c r="O183" s="16"/>
    </row>
    <row r="184" spans="2:15" x14ac:dyDescent="0.2">
      <c r="B184" s="16"/>
      <c r="C184" s="16"/>
      <c r="D184" s="16"/>
      <c r="E184" s="16"/>
      <c r="F184" s="16"/>
      <c r="G184" s="16"/>
      <c r="H184" s="16"/>
      <c r="I184" s="16"/>
      <c r="J184" s="16"/>
      <c r="K184" s="16"/>
      <c r="L184" s="16"/>
      <c r="M184" s="16"/>
      <c r="N184" s="16"/>
      <c r="O184" s="16"/>
    </row>
    <row r="185" spans="2:15" x14ac:dyDescent="0.2">
      <c r="B185" s="16"/>
      <c r="C185" s="16"/>
      <c r="D185" s="16"/>
      <c r="E185" s="16"/>
      <c r="F185" s="16"/>
      <c r="G185" s="16"/>
      <c r="H185" s="16"/>
      <c r="I185" s="16"/>
      <c r="J185" s="16"/>
      <c r="K185" s="16"/>
      <c r="L185" s="16"/>
      <c r="M185" s="16"/>
      <c r="N185" s="16"/>
      <c r="O185" s="16"/>
    </row>
    <row r="186" spans="2:15" x14ac:dyDescent="0.2">
      <c r="B186" s="16"/>
      <c r="C186" s="16"/>
      <c r="D186" s="16"/>
      <c r="E186" s="16"/>
      <c r="F186" s="16"/>
      <c r="G186" s="16"/>
      <c r="H186" s="16"/>
      <c r="I186" s="16"/>
      <c r="J186" s="16"/>
      <c r="K186" s="16"/>
      <c r="L186" s="16"/>
      <c r="M186" s="16"/>
      <c r="N186" s="16"/>
      <c r="O186" s="16"/>
    </row>
    <row r="187" spans="2:15" x14ac:dyDescent="0.2">
      <c r="B187" s="16"/>
      <c r="C187" s="16"/>
      <c r="D187" s="16"/>
      <c r="E187" s="16"/>
      <c r="F187" s="16"/>
      <c r="G187" s="16"/>
      <c r="H187" s="16"/>
      <c r="I187" s="16"/>
      <c r="J187" s="16"/>
      <c r="K187" s="16"/>
      <c r="L187" s="16"/>
      <c r="M187" s="16"/>
      <c r="N187" s="16"/>
      <c r="O187" s="16"/>
    </row>
    <row r="188" spans="2:15" x14ac:dyDescent="0.2">
      <c r="B188" s="16"/>
      <c r="C188" s="16"/>
      <c r="D188" s="16"/>
      <c r="E188" s="16"/>
      <c r="F188" s="16"/>
      <c r="G188" s="16"/>
      <c r="H188" s="16"/>
      <c r="I188" s="16"/>
      <c r="J188" s="16"/>
      <c r="K188" s="16"/>
      <c r="L188" s="16"/>
      <c r="M188" s="16"/>
      <c r="N188" s="16"/>
      <c r="O188" s="16"/>
    </row>
    <row r="189" spans="2:15" x14ac:dyDescent="0.2">
      <c r="B189" s="16"/>
      <c r="C189" s="16"/>
      <c r="D189" s="16"/>
      <c r="E189" s="16"/>
      <c r="F189" s="16"/>
      <c r="G189" s="16"/>
      <c r="H189" s="16"/>
      <c r="I189" s="16"/>
      <c r="J189" s="16"/>
      <c r="K189" s="16"/>
      <c r="L189" s="16"/>
      <c r="M189" s="16"/>
      <c r="N189" s="16"/>
      <c r="O189" s="16"/>
    </row>
    <row r="190" spans="2:15" x14ac:dyDescent="0.2">
      <c r="B190" s="16"/>
      <c r="C190" s="16"/>
      <c r="D190" s="16"/>
      <c r="E190" s="16"/>
      <c r="F190" s="16"/>
      <c r="G190" s="16"/>
      <c r="H190" s="16"/>
      <c r="I190" s="16"/>
      <c r="J190" s="16"/>
      <c r="K190" s="16"/>
      <c r="L190" s="16"/>
      <c r="M190" s="16"/>
      <c r="N190" s="16"/>
      <c r="O190" s="16"/>
    </row>
    <row r="191" spans="2:15" x14ac:dyDescent="0.2">
      <c r="B191" s="16"/>
      <c r="C191" s="16"/>
      <c r="D191" s="16"/>
      <c r="E191" s="16"/>
      <c r="F191" s="16"/>
      <c r="G191" s="16"/>
      <c r="H191" s="16"/>
      <c r="I191" s="16"/>
      <c r="J191" s="16"/>
      <c r="K191" s="16"/>
      <c r="L191" s="16"/>
      <c r="M191" s="16"/>
      <c r="N191" s="16"/>
      <c r="O191" s="16"/>
    </row>
    <row r="192" spans="2:15" x14ac:dyDescent="0.2">
      <c r="B192" s="16"/>
      <c r="C192" s="16"/>
      <c r="D192" s="16"/>
      <c r="E192" s="16"/>
      <c r="F192" s="16"/>
      <c r="G192" s="16"/>
      <c r="H192" s="16"/>
      <c r="I192" s="16"/>
      <c r="J192" s="16"/>
      <c r="K192" s="16"/>
      <c r="L192" s="16"/>
      <c r="M192" s="16"/>
      <c r="N192" s="16"/>
      <c r="O192" s="16"/>
    </row>
    <row r="193" spans="2:15" x14ac:dyDescent="0.2">
      <c r="B193" s="16"/>
      <c r="C193" s="16"/>
      <c r="D193" s="16"/>
      <c r="E193" s="16"/>
      <c r="F193" s="16"/>
      <c r="G193" s="16"/>
      <c r="H193" s="16"/>
      <c r="I193" s="16"/>
      <c r="J193" s="16"/>
      <c r="K193" s="16"/>
      <c r="L193" s="16"/>
      <c r="M193" s="16"/>
      <c r="N193" s="16"/>
      <c r="O193" s="16"/>
    </row>
    <row r="194" spans="2:15" x14ac:dyDescent="0.2">
      <c r="B194" s="16"/>
      <c r="C194" s="16"/>
      <c r="D194" s="16"/>
      <c r="E194" s="16"/>
      <c r="F194" s="16"/>
      <c r="G194" s="16"/>
      <c r="H194" s="16"/>
      <c r="I194" s="16"/>
      <c r="J194" s="16"/>
      <c r="K194" s="16"/>
      <c r="L194" s="16"/>
      <c r="M194" s="16"/>
      <c r="N194" s="16"/>
      <c r="O194" s="16"/>
    </row>
    <row r="195" spans="2:15" x14ac:dyDescent="0.2">
      <c r="B195" s="16"/>
      <c r="C195" s="16"/>
      <c r="D195" s="16"/>
      <c r="E195" s="16"/>
      <c r="F195" s="16"/>
      <c r="G195" s="16"/>
      <c r="H195" s="16"/>
      <c r="I195" s="16"/>
      <c r="J195" s="16"/>
      <c r="K195" s="16"/>
      <c r="L195" s="16"/>
      <c r="M195" s="16"/>
      <c r="N195" s="16"/>
      <c r="O195" s="16"/>
    </row>
    <row r="196" spans="2:15" x14ac:dyDescent="0.2">
      <c r="B196" s="16"/>
      <c r="C196" s="16"/>
      <c r="D196" s="16"/>
      <c r="E196" s="16"/>
      <c r="F196" s="16"/>
      <c r="G196" s="16"/>
      <c r="H196" s="16"/>
      <c r="I196" s="16"/>
      <c r="J196" s="16"/>
      <c r="K196" s="16"/>
      <c r="L196" s="16"/>
      <c r="M196" s="16"/>
      <c r="N196" s="16"/>
      <c r="O196" s="16"/>
    </row>
    <row r="197" spans="2:15" x14ac:dyDescent="0.2">
      <c r="B197" s="16"/>
      <c r="C197" s="16"/>
      <c r="D197" s="16"/>
      <c r="E197" s="16"/>
      <c r="F197" s="16"/>
      <c r="G197" s="16"/>
      <c r="H197" s="16"/>
      <c r="I197" s="16"/>
      <c r="J197" s="16"/>
      <c r="K197" s="16"/>
      <c r="L197" s="16"/>
      <c r="M197" s="16"/>
      <c r="N197" s="16"/>
      <c r="O197" s="16"/>
    </row>
    <row r="198" spans="2:15" x14ac:dyDescent="0.2">
      <c r="B198" s="16"/>
      <c r="C198" s="16"/>
      <c r="D198" s="16"/>
      <c r="E198" s="16"/>
      <c r="F198" s="16"/>
      <c r="G198" s="16"/>
      <c r="H198" s="16"/>
      <c r="I198" s="16"/>
      <c r="J198" s="16"/>
      <c r="K198" s="16"/>
      <c r="L198" s="16"/>
      <c r="M198" s="16"/>
      <c r="N198" s="16"/>
      <c r="O198" s="16"/>
    </row>
    <row r="199" spans="2:15" x14ac:dyDescent="0.2">
      <c r="B199" s="16"/>
      <c r="C199" s="16"/>
      <c r="D199" s="16"/>
      <c r="E199" s="16"/>
      <c r="F199" s="16"/>
      <c r="G199" s="16"/>
      <c r="H199" s="16"/>
      <c r="I199" s="16"/>
      <c r="J199" s="16"/>
      <c r="K199" s="16"/>
      <c r="L199" s="16"/>
      <c r="M199" s="16"/>
      <c r="N199" s="16"/>
      <c r="O199" s="16"/>
    </row>
    <row r="200" spans="2:15" x14ac:dyDescent="0.2">
      <c r="B200" s="16"/>
      <c r="C200" s="16"/>
      <c r="D200" s="16"/>
      <c r="E200" s="16"/>
      <c r="F200" s="16"/>
      <c r="G200" s="16"/>
      <c r="H200" s="16"/>
      <c r="I200" s="16"/>
      <c r="J200" s="16"/>
      <c r="K200" s="16"/>
      <c r="L200" s="16"/>
      <c r="M200" s="16"/>
      <c r="N200" s="16"/>
      <c r="O200" s="16"/>
    </row>
    <row r="201" spans="2:15" x14ac:dyDescent="0.2">
      <c r="B201" s="16"/>
      <c r="C201" s="16"/>
      <c r="D201" s="16"/>
      <c r="E201" s="16"/>
      <c r="F201" s="16"/>
      <c r="G201" s="16"/>
      <c r="H201" s="16"/>
      <c r="I201" s="16"/>
      <c r="J201" s="16"/>
      <c r="K201" s="16"/>
      <c r="L201" s="16"/>
      <c r="M201" s="16"/>
      <c r="N201" s="16"/>
      <c r="O201" s="16"/>
    </row>
    <row r="202" spans="2:15" x14ac:dyDescent="0.2">
      <c r="B202" s="16"/>
      <c r="C202" s="16"/>
      <c r="D202" s="16"/>
      <c r="E202" s="16"/>
      <c r="F202" s="16"/>
      <c r="G202" s="16"/>
      <c r="H202" s="16"/>
      <c r="I202" s="16"/>
      <c r="J202" s="16"/>
      <c r="K202" s="16"/>
      <c r="L202" s="16"/>
      <c r="M202" s="16"/>
      <c r="N202" s="16"/>
      <c r="O202" s="16"/>
    </row>
    <row r="203" spans="2:15" x14ac:dyDescent="0.2">
      <c r="B203" s="16"/>
      <c r="C203" s="16"/>
      <c r="D203" s="16"/>
      <c r="E203" s="16"/>
      <c r="F203" s="16"/>
      <c r="G203" s="16"/>
      <c r="H203" s="16"/>
      <c r="I203" s="16"/>
      <c r="J203" s="16"/>
      <c r="K203" s="16"/>
      <c r="L203" s="16"/>
      <c r="M203" s="16"/>
      <c r="N203" s="16"/>
      <c r="O203" s="16"/>
    </row>
    <row r="204" spans="2:15" x14ac:dyDescent="0.2">
      <c r="B204" s="16"/>
      <c r="C204" s="16"/>
      <c r="D204" s="16"/>
      <c r="E204" s="16"/>
      <c r="F204" s="16"/>
      <c r="G204" s="16"/>
      <c r="H204" s="16"/>
      <c r="I204" s="16"/>
      <c r="J204" s="16"/>
      <c r="K204" s="16"/>
      <c r="L204" s="16"/>
      <c r="M204" s="16"/>
      <c r="N204" s="16"/>
      <c r="O204" s="16"/>
    </row>
    <row r="205" spans="2:15" x14ac:dyDescent="0.2">
      <c r="B205" s="16"/>
      <c r="C205" s="16"/>
      <c r="D205" s="16"/>
      <c r="E205" s="16"/>
      <c r="F205" s="16"/>
      <c r="G205" s="16"/>
      <c r="H205" s="16"/>
      <c r="I205" s="16"/>
      <c r="J205" s="16"/>
      <c r="K205" s="16"/>
      <c r="L205" s="16"/>
      <c r="M205" s="16"/>
      <c r="N205" s="16"/>
      <c r="O205" s="16"/>
    </row>
    <row r="206" spans="2:15" x14ac:dyDescent="0.2">
      <c r="B206" s="16"/>
      <c r="C206" s="16"/>
      <c r="D206" s="16"/>
      <c r="E206" s="16"/>
      <c r="F206" s="16"/>
      <c r="G206" s="16"/>
      <c r="H206" s="16"/>
      <c r="I206" s="16"/>
      <c r="J206" s="16"/>
      <c r="K206" s="16"/>
      <c r="L206" s="16"/>
      <c r="M206" s="16"/>
      <c r="N206" s="16"/>
      <c r="O206" s="16"/>
    </row>
    <row r="207" spans="2:15" x14ac:dyDescent="0.2">
      <c r="B207" s="16"/>
      <c r="C207" s="16"/>
      <c r="D207" s="16"/>
      <c r="E207" s="16"/>
      <c r="F207" s="16"/>
      <c r="G207" s="16"/>
      <c r="H207" s="16"/>
      <c r="I207" s="16"/>
      <c r="J207" s="16"/>
      <c r="K207" s="16"/>
      <c r="L207" s="16"/>
      <c r="M207" s="16"/>
      <c r="N207" s="16"/>
      <c r="O207" s="16"/>
    </row>
    <row r="208" spans="2:15" x14ac:dyDescent="0.2">
      <c r="B208" s="16"/>
      <c r="C208" s="16"/>
      <c r="D208" s="16"/>
      <c r="E208" s="16"/>
      <c r="F208" s="16"/>
      <c r="G208" s="16"/>
      <c r="H208" s="16"/>
      <c r="I208" s="16"/>
      <c r="J208" s="16"/>
      <c r="K208" s="16"/>
      <c r="L208" s="16"/>
      <c r="M208" s="16"/>
      <c r="N208" s="16"/>
      <c r="O208" s="16"/>
    </row>
    <row r="209" spans="2:15" x14ac:dyDescent="0.2">
      <c r="B209" s="16"/>
      <c r="C209" s="16"/>
      <c r="D209" s="16"/>
      <c r="E209" s="16"/>
      <c r="F209" s="16"/>
      <c r="G209" s="16"/>
      <c r="H209" s="16"/>
      <c r="I209" s="16"/>
      <c r="J209" s="16"/>
      <c r="K209" s="16"/>
      <c r="L209" s="16"/>
      <c r="M209" s="16"/>
      <c r="N209" s="16"/>
      <c r="O209" s="16"/>
    </row>
    <row r="210" spans="2:15" x14ac:dyDescent="0.2">
      <c r="B210" s="16"/>
      <c r="C210" s="16"/>
      <c r="D210" s="16"/>
      <c r="E210" s="16"/>
      <c r="F210" s="16"/>
      <c r="G210" s="16"/>
      <c r="H210" s="16"/>
      <c r="I210" s="16"/>
      <c r="J210" s="16"/>
      <c r="K210" s="16"/>
      <c r="L210" s="16"/>
      <c r="M210" s="16"/>
      <c r="N210" s="16"/>
      <c r="O210" s="16"/>
    </row>
    <row r="211" spans="2:15" x14ac:dyDescent="0.2">
      <c r="B211" s="16"/>
      <c r="C211" s="16"/>
      <c r="D211" s="16"/>
      <c r="E211" s="16"/>
      <c r="F211" s="16"/>
      <c r="G211" s="16"/>
      <c r="H211" s="16"/>
      <c r="I211" s="16"/>
      <c r="J211" s="16"/>
      <c r="K211" s="16"/>
      <c r="L211" s="16"/>
      <c r="M211" s="16"/>
      <c r="N211" s="16"/>
      <c r="O211" s="16"/>
    </row>
    <row r="212" spans="2:15" x14ac:dyDescent="0.2">
      <c r="B212" s="16"/>
      <c r="C212" s="16"/>
      <c r="D212" s="16"/>
      <c r="E212" s="16"/>
      <c r="F212" s="16"/>
      <c r="G212" s="16"/>
      <c r="H212" s="16"/>
      <c r="I212" s="16"/>
      <c r="J212" s="16"/>
      <c r="K212" s="16"/>
      <c r="L212" s="16"/>
      <c r="M212" s="16"/>
      <c r="N212" s="16"/>
      <c r="O212" s="16"/>
    </row>
    <row r="213" spans="2:15" x14ac:dyDescent="0.2">
      <c r="B213" s="16"/>
      <c r="C213" s="16"/>
      <c r="D213" s="16"/>
      <c r="E213" s="16"/>
      <c r="F213" s="16"/>
      <c r="G213" s="16"/>
      <c r="H213" s="16"/>
      <c r="I213" s="16"/>
      <c r="J213" s="16"/>
      <c r="K213" s="16"/>
      <c r="L213" s="16"/>
      <c r="M213" s="16"/>
      <c r="N213" s="16"/>
      <c r="O213" s="16"/>
    </row>
    <row r="214" spans="2:15" x14ac:dyDescent="0.2">
      <c r="B214" s="16"/>
      <c r="C214" s="16"/>
      <c r="D214" s="16"/>
      <c r="E214" s="16"/>
      <c r="F214" s="16"/>
      <c r="G214" s="16"/>
      <c r="H214" s="16"/>
      <c r="I214" s="16"/>
      <c r="J214" s="16"/>
      <c r="K214" s="16"/>
      <c r="L214" s="16"/>
      <c r="M214" s="16"/>
      <c r="N214" s="16"/>
      <c r="O214" s="16"/>
    </row>
    <row r="215" spans="2:15" x14ac:dyDescent="0.2">
      <c r="B215" s="16"/>
      <c r="C215" s="16"/>
      <c r="D215" s="16"/>
      <c r="E215" s="16"/>
      <c r="F215" s="16"/>
      <c r="G215" s="16"/>
      <c r="H215" s="16"/>
      <c r="I215" s="16"/>
      <c r="J215" s="16"/>
      <c r="K215" s="16"/>
      <c r="L215" s="16"/>
      <c r="M215" s="16"/>
      <c r="N215" s="16"/>
      <c r="O215" s="16"/>
    </row>
    <row r="216" spans="2:15" x14ac:dyDescent="0.2">
      <c r="B216" s="16"/>
      <c r="C216" s="16"/>
      <c r="D216" s="16"/>
      <c r="E216" s="16"/>
      <c r="F216" s="16"/>
      <c r="G216" s="16"/>
      <c r="H216" s="16"/>
      <c r="I216" s="16"/>
      <c r="J216" s="16"/>
      <c r="K216" s="16"/>
      <c r="L216" s="16"/>
      <c r="M216" s="16"/>
      <c r="N216" s="16"/>
      <c r="O216" s="16"/>
    </row>
    <row r="217" spans="2:15" x14ac:dyDescent="0.2">
      <c r="B217" s="16"/>
      <c r="C217" s="16"/>
      <c r="D217" s="16"/>
      <c r="E217" s="16"/>
      <c r="F217" s="16"/>
      <c r="G217" s="16"/>
      <c r="H217" s="16"/>
      <c r="I217" s="16"/>
      <c r="J217" s="16"/>
      <c r="K217" s="16"/>
      <c r="L217" s="16"/>
      <c r="M217" s="16"/>
      <c r="N217" s="16"/>
      <c r="O217" s="16"/>
    </row>
    <row r="218" spans="2:15" x14ac:dyDescent="0.2">
      <c r="B218" s="16"/>
      <c r="C218" s="16"/>
      <c r="D218" s="16"/>
      <c r="E218" s="16"/>
      <c r="F218" s="16"/>
      <c r="G218" s="16"/>
      <c r="H218" s="16"/>
      <c r="I218" s="16"/>
      <c r="J218" s="16"/>
      <c r="K218" s="16"/>
      <c r="L218" s="16"/>
      <c r="M218" s="16"/>
      <c r="N218" s="16"/>
      <c r="O218" s="16"/>
    </row>
    <row r="219" spans="2:15" x14ac:dyDescent="0.2">
      <c r="B219" s="16"/>
      <c r="C219" s="16"/>
      <c r="D219" s="16"/>
      <c r="E219" s="16"/>
      <c r="F219" s="16"/>
      <c r="G219" s="16"/>
      <c r="H219" s="16"/>
      <c r="I219" s="16"/>
      <c r="J219" s="16"/>
      <c r="K219" s="16"/>
      <c r="L219" s="16"/>
      <c r="M219" s="16"/>
      <c r="N219" s="16"/>
      <c r="O219" s="16"/>
    </row>
    <row r="220" spans="2:15" x14ac:dyDescent="0.2">
      <c r="B220" s="16"/>
      <c r="C220" s="16"/>
      <c r="D220" s="16"/>
      <c r="E220" s="16"/>
      <c r="F220" s="16"/>
      <c r="G220" s="16"/>
      <c r="H220" s="16"/>
      <c r="I220" s="16"/>
      <c r="J220" s="16"/>
      <c r="K220" s="16"/>
      <c r="L220" s="16"/>
      <c r="M220" s="16"/>
      <c r="N220" s="16"/>
      <c r="O220" s="16"/>
    </row>
    <row r="221" spans="2:15" x14ac:dyDescent="0.2">
      <c r="B221" s="16"/>
      <c r="C221" s="16"/>
      <c r="D221" s="16"/>
      <c r="E221" s="16"/>
      <c r="F221" s="16"/>
      <c r="G221" s="16"/>
      <c r="H221" s="16"/>
      <c r="I221" s="16"/>
      <c r="J221" s="16"/>
      <c r="K221" s="16"/>
      <c r="L221" s="16"/>
      <c r="M221" s="16"/>
      <c r="N221" s="16"/>
      <c r="O221" s="16"/>
    </row>
    <row r="222" spans="2:15" x14ac:dyDescent="0.2">
      <c r="B222" s="16"/>
      <c r="C222" s="16"/>
      <c r="D222" s="16"/>
      <c r="E222" s="16"/>
      <c r="F222" s="16"/>
      <c r="G222" s="16"/>
      <c r="H222" s="16"/>
      <c r="I222" s="16"/>
      <c r="J222" s="16"/>
      <c r="K222" s="16"/>
      <c r="L222" s="16"/>
      <c r="M222" s="16"/>
      <c r="N222" s="16"/>
      <c r="O222" s="16"/>
    </row>
    <row r="223" spans="2:15" x14ac:dyDescent="0.2">
      <c r="B223" s="16"/>
      <c r="C223" s="16"/>
      <c r="D223" s="16"/>
      <c r="E223" s="16"/>
      <c r="F223" s="16"/>
      <c r="G223" s="16"/>
      <c r="H223" s="16"/>
      <c r="I223" s="16"/>
      <c r="J223" s="16"/>
      <c r="K223" s="16"/>
      <c r="L223" s="16"/>
      <c r="M223" s="16"/>
      <c r="N223" s="16"/>
      <c r="O223" s="16"/>
    </row>
    <row r="224" spans="2:15" x14ac:dyDescent="0.2">
      <c r="B224" s="16"/>
      <c r="C224" s="16"/>
      <c r="D224" s="16"/>
      <c r="E224" s="16"/>
      <c r="F224" s="16"/>
      <c r="G224" s="16"/>
      <c r="H224" s="16"/>
      <c r="I224" s="16"/>
      <c r="J224" s="16"/>
      <c r="K224" s="16"/>
      <c r="L224" s="16"/>
      <c r="M224" s="16"/>
      <c r="N224" s="16"/>
      <c r="O224" s="16"/>
    </row>
    <row r="225" spans="2:15" x14ac:dyDescent="0.2">
      <c r="B225" s="16"/>
      <c r="C225" s="16"/>
      <c r="D225" s="16"/>
      <c r="E225" s="16"/>
      <c r="F225" s="16"/>
      <c r="G225" s="16"/>
      <c r="H225" s="16"/>
      <c r="I225" s="16"/>
      <c r="J225" s="16"/>
      <c r="K225" s="16"/>
      <c r="L225" s="16"/>
      <c r="M225" s="16"/>
      <c r="N225" s="16"/>
      <c r="O225" s="16"/>
    </row>
    <row r="226" spans="2:15" x14ac:dyDescent="0.2">
      <c r="B226" s="16"/>
      <c r="C226" s="16"/>
      <c r="D226" s="16"/>
      <c r="E226" s="16"/>
      <c r="F226" s="16"/>
      <c r="G226" s="16"/>
      <c r="H226" s="16"/>
      <c r="I226" s="16"/>
      <c r="J226" s="16"/>
      <c r="K226" s="16"/>
      <c r="L226" s="16"/>
      <c r="M226" s="16"/>
      <c r="N226" s="16"/>
      <c r="O226" s="16"/>
    </row>
    <row r="227" spans="2:15" x14ac:dyDescent="0.2">
      <c r="B227" s="16"/>
      <c r="C227" s="16"/>
      <c r="D227" s="16"/>
      <c r="E227" s="16"/>
      <c r="F227" s="16"/>
      <c r="G227" s="16"/>
      <c r="H227" s="16"/>
      <c r="I227" s="16"/>
      <c r="J227" s="16"/>
      <c r="K227" s="16"/>
      <c r="L227" s="16"/>
      <c r="M227" s="16"/>
      <c r="N227" s="16"/>
      <c r="O227" s="16"/>
    </row>
    <row r="228" spans="2:15" x14ac:dyDescent="0.2">
      <c r="B228" s="16"/>
      <c r="C228" s="16"/>
      <c r="D228" s="16"/>
      <c r="E228" s="16"/>
      <c r="F228" s="16"/>
      <c r="G228" s="16"/>
      <c r="H228" s="16"/>
      <c r="I228" s="16"/>
      <c r="J228" s="16"/>
      <c r="K228" s="16"/>
      <c r="L228" s="16"/>
      <c r="M228" s="16"/>
      <c r="N228" s="16"/>
      <c r="O228" s="16"/>
    </row>
    <row r="229" spans="2:15" x14ac:dyDescent="0.2">
      <c r="B229" s="16"/>
      <c r="C229" s="16"/>
      <c r="D229" s="16"/>
      <c r="E229" s="16"/>
      <c r="F229" s="16"/>
      <c r="G229" s="16"/>
      <c r="H229" s="16"/>
      <c r="I229" s="16"/>
      <c r="J229" s="16"/>
      <c r="K229" s="16"/>
      <c r="L229" s="16"/>
      <c r="M229" s="16"/>
      <c r="N229" s="16"/>
      <c r="O229" s="16"/>
    </row>
    <row r="230" spans="2:15" x14ac:dyDescent="0.2">
      <c r="B230" s="16"/>
      <c r="C230" s="16"/>
      <c r="D230" s="16"/>
      <c r="E230" s="16"/>
      <c r="F230" s="16"/>
      <c r="G230" s="16"/>
      <c r="H230" s="16"/>
      <c r="I230" s="16"/>
      <c r="J230" s="16"/>
      <c r="K230" s="16"/>
      <c r="L230" s="16"/>
      <c r="M230" s="16"/>
      <c r="N230" s="16"/>
      <c r="O230" s="16"/>
    </row>
    <row r="231" spans="2:15" x14ac:dyDescent="0.2">
      <c r="B231" s="16"/>
      <c r="C231" s="16"/>
      <c r="D231" s="16"/>
      <c r="E231" s="16"/>
      <c r="F231" s="16"/>
      <c r="G231" s="16"/>
      <c r="H231" s="16"/>
      <c r="I231" s="16"/>
      <c r="J231" s="16"/>
      <c r="K231" s="16"/>
      <c r="L231" s="16"/>
      <c r="M231" s="16"/>
      <c r="N231" s="16"/>
      <c r="O231" s="16"/>
    </row>
    <row r="232" spans="2:15" x14ac:dyDescent="0.2">
      <c r="B232" s="16"/>
      <c r="C232" s="16"/>
      <c r="D232" s="16"/>
      <c r="E232" s="16"/>
      <c r="F232" s="16"/>
      <c r="G232" s="16"/>
      <c r="H232" s="16"/>
      <c r="I232" s="16"/>
      <c r="J232" s="16"/>
      <c r="K232" s="16"/>
      <c r="L232" s="16"/>
      <c r="M232" s="16"/>
      <c r="N232" s="16"/>
      <c r="O232" s="16"/>
    </row>
    <row r="233" spans="2:15" x14ac:dyDescent="0.2">
      <c r="B233" s="16"/>
      <c r="C233" s="16"/>
      <c r="D233" s="16"/>
      <c r="E233" s="16"/>
      <c r="F233" s="16"/>
      <c r="G233" s="16"/>
      <c r="H233" s="16"/>
      <c r="I233" s="16"/>
      <c r="J233" s="16"/>
      <c r="K233" s="16"/>
      <c r="L233" s="16"/>
      <c r="M233" s="16"/>
      <c r="N233" s="16"/>
      <c r="O233" s="16"/>
    </row>
    <row r="234" spans="2:15" x14ac:dyDescent="0.2">
      <c r="B234" s="16"/>
      <c r="C234" s="16"/>
      <c r="D234" s="16"/>
      <c r="E234" s="16"/>
      <c r="F234" s="16"/>
      <c r="G234" s="16"/>
      <c r="H234" s="16"/>
      <c r="I234" s="16"/>
      <c r="J234" s="16"/>
      <c r="K234" s="16"/>
      <c r="L234" s="16"/>
      <c r="M234" s="16"/>
      <c r="N234" s="16"/>
      <c r="O234" s="16"/>
    </row>
    <row r="235" spans="2:15" x14ac:dyDescent="0.2">
      <c r="B235" s="16"/>
      <c r="C235" s="16"/>
      <c r="D235" s="16"/>
      <c r="E235" s="16"/>
      <c r="F235" s="16"/>
      <c r="G235" s="16"/>
      <c r="H235" s="16"/>
      <c r="I235" s="16"/>
      <c r="J235" s="16"/>
      <c r="K235" s="16"/>
      <c r="L235" s="16"/>
      <c r="M235" s="16"/>
      <c r="N235" s="16"/>
      <c r="O235" s="16"/>
    </row>
    <row r="236" spans="2:15" x14ac:dyDescent="0.2">
      <c r="B236" s="16"/>
      <c r="C236" s="16"/>
      <c r="D236" s="16"/>
      <c r="E236" s="16"/>
      <c r="F236" s="16"/>
      <c r="G236" s="16"/>
      <c r="H236" s="16"/>
      <c r="I236" s="16"/>
      <c r="J236" s="16"/>
      <c r="K236" s="16"/>
      <c r="L236" s="16"/>
      <c r="M236" s="16"/>
      <c r="N236" s="16"/>
      <c r="O236" s="16"/>
    </row>
    <row r="237" spans="2:15" x14ac:dyDescent="0.2">
      <c r="B237" s="16"/>
      <c r="C237" s="16"/>
      <c r="D237" s="16"/>
      <c r="E237" s="16"/>
      <c r="F237" s="16"/>
      <c r="G237" s="16"/>
      <c r="H237" s="16"/>
      <c r="I237" s="16"/>
      <c r="J237" s="16"/>
      <c r="K237" s="16"/>
      <c r="L237" s="16"/>
      <c r="M237" s="16"/>
      <c r="N237" s="16"/>
      <c r="O237" s="16"/>
    </row>
    <row r="238" spans="2:15" x14ac:dyDescent="0.2">
      <c r="B238" s="16"/>
      <c r="C238" s="16"/>
      <c r="D238" s="16"/>
      <c r="E238" s="16"/>
      <c r="F238" s="16"/>
      <c r="G238" s="16"/>
      <c r="H238" s="16"/>
      <c r="I238" s="16"/>
      <c r="J238" s="16"/>
      <c r="K238" s="16"/>
      <c r="L238" s="16"/>
      <c r="M238" s="16"/>
      <c r="N238" s="16"/>
      <c r="O238" s="16"/>
    </row>
    <row r="239" spans="2:15" x14ac:dyDescent="0.2">
      <c r="B239" s="16"/>
      <c r="C239" s="16"/>
      <c r="D239" s="16"/>
      <c r="E239" s="16"/>
      <c r="F239" s="16"/>
      <c r="G239" s="16"/>
      <c r="H239" s="16"/>
      <c r="I239" s="16"/>
      <c r="J239" s="16"/>
      <c r="K239" s="16"/>
      <c r="L239" s="16"/>
      <c r="M239" s="16"/>
      <c r="N239" s="16"/>
      <c r="O239" s="16"/>
    </row>
    <row r="240" spans="2:15" x14ac:dyDescent="0.2">
      <c r="B240" s="16"/>
      <c r="C240" s="16"/>
      <c r="D240" s="16"/>
      <c r="E240" s="16"/>
      <c r="F240" s="16"/>
      <c r="G240" s="16"/>
      <c r="H240" s="16"/>
      <c r="I240" s="16"/>
      <c r="J240" s="16"/>
      <c r="K240" s="16"/>
      <c r="L240" s="16"/>
      <c r="M240" s="16"/>
      <c r="N240" s="16"/>
      <c r="O240" s="16"/>
    </row>
    <row r="241" spans="2:15" x14ac:dyDescent="0.2">
      <c r="B241" s="16"/>
      <c r="C241" s="16"/>
      <c r="D241" s="16"/>
      <c r="E241" s="16"/>
      <c r="F241" s="16"/>
      <c r="G241" s="16"/>
      <c r="H241" s="16"/>
      <c r="I241" s="16"/>
      <c r="J241" s="16"/>
      <c r="K241" s="16"/>
      <c r="L241" s="16"/>
      <c r="M241" s="16"/>
      <c r="N241" s="16"/>
      <c r="O241" s="16"/>
    </row>
    <row r="242" spans="2:15" x14ac:dyDescent="0.2">
      <c r="B242" s="16"/>
      <c r="C242" s="16"/>
      <c r="D242" s="16"/>
      <c r="E242" s="16"/>
      <c r="F242" s="16"/>
      <c r="G242" s="16"/>
      <c r="H242" s="16"/>
      <c r="I242" s="16"/>
      <c r="J242" s="16"/>
      <c r="K242" s="16"/>
      <c r="L242" s="16"/>
      <c r="M242" s="16"/>
      <c r="N242" s="16"/>
      <c r="O242" s="16"/>
    </row>
    <row r="243" spans="2:15" x14ac:dyDescent="0.2">
      <c r="B243" s="16"/>
      <c r="C243" s="16"/>
      <c r="D243" s="16"/>
      <c r="E243" s="16"/>
      <c r="F243" s="16"/>
      <c r="G243" s="16"/>
      <c r="H243" s="16"/>
      <c r="I243" s="16"/>
      <c r="J243" s="16"/>
      <c r="K243" s="16"/>
      <c r="L243" s="16"/>
      <c r="M243" s="16"/>
      <c r="N243" s="16"/>
      <c r="O243" s="16"/>
    </row>
    <row r="244" spans="2:15" x14ac:dyDescent="0.2">
      <c r="B244" s="16"/>
      <c r="C244" s="16"/>
      <c r="D244" s="16"/>
      <c r="E244" s="16"/>
      <c r="F244" s="16"/>
      <c r="G244" s="16"/>
      <c r="H244" s="16"/>
      <c r="I244" s="16"/>
      <c r="J244" s="16"/>
      <c r="K244" s="16"/>
      <c r="L244" s="16"/>
      <c r="M244" s="16"/>
      <c r="N244" s="16"/>
      <c r="O244" s="16"/>
    </row>
    <row r="245" spans="2:15" x14ac:dyDescent="0.2">
      <c r="B245" s="16"/>
      <c r="C245" s="16"/>
      <c r="D245" s="16"/>
      <c r="E245" s="16"/>
      <c r="F245" s="16"/>
      <c r="G245" s="16"/>
      <c r="H245" s="16"/>
      <c r="I245" s="16"/>
      <c r="J245" s="16"/>
      <c r="K245" s="16"/>
      <c r="L245" s="16"/>
      <c r="M245" s="16"/>
      <c r="N245" s="16"/>
      <c r="O245" s="16"/>
    </row>
    <row r="246" spans="2:15" x14ac:dyDescent="0.2">
      <c r="B246" s="16"/>
      <c r="C246" s="16"/>
      <c r="D246" s="16"/>
      <c r="E246" s="16"/>
      <c r="F246" s="16"/>
      <c r="G246" s="16"/>
      <c r="H246" s="16"/>
      <c r="I246" s="16"/>
      <c r="J246" s="16"/>
      <c r="K246" s="16"/>
      <c r="L246" s="16"/>
      <c r="M246" s="16"/>
      <c r="N246" s="16"/>
      <c r="O246" s="16"/>
    </row>
    <row r="247" spans="2:15" x14ac:dyDescent="0.2">
      <c r="B247" s="16"/>
      <c r="C247" s="16"/>
      <c r="D247" s="16"/>
      <c r="E247" s="16"/>
      <c r="F247" s="16"/>
      <c r="G247" s="16"/>
      <c r="H247" s="16"/>
      <c r="I247" s="16"/>
      <c r="J247" s="16"/>
      <c r="K247" s="16"/>
      <c r="L247" s="16"/>
      <c r="M247" s="16"/>
      <c r="N247" s="16"/>
      <c r="O247" s="16"/>
    </row>
    <row r="248" spans="2:15" x14ac:dyDescent="0.2">
      <c r="B248" s="16"/>
      <c r="C248" s="16"/>
      <c r="D248" s="16"/>
      <c r="E248" s="16"/>
      <c r="F248" s="16"/>
      <c r="G248" s="16"/>
      <c r="H248" s="16"/>
      <c r="I248" s="16"/>
      <c r="J248" s="16"/>
      <c r="K248" s="16"/>
      <c r="L248" s="16"/>
      <c r="M248" s="16"/>
      <c r="N248" s="16"/>
      <c r="O248" s="16"/>
    </row>
    <row r="249" spans="2:15" x14ac:dyDescent="0.2">
      <c r="B249" s="16"/>
      <c r="C249" s="16"/>
      <c r="D249" s="16"/>
      <c r="E249" s="16"/>
      <c r="F249" s="16"/>
      <c r="G249" s="16"/>
      <c r="H249" s="16"/>
      <c r="I249" s="16"/>
      <c r="J249" s="16"/>
      <c r="K249" s="16"/>
      <c r="L249" s="16"/>
      <c r="M249" s="16"/>
      <c r="N249" s="16"/>
      <c r="O249" s="16"/>
    </row>
    <row r="250" spans="2:15" x14ac:dyDescent="0.2">
      <c r="B250" s="16"/>
      <c r="C250" s="16"/>
      <c r="D250" s="16"/>
      <c r="E250" s="16"/>
      <c r="F250" s="16"/>
      <c r="G250" s="16"/>
      <c r="H250" s="16"/>
      <c r="I250" s="16"/>
      <c r="J250" s="16"/>
      <c r="K250" s="16"/>
      <c r="L250" s="16"/>
      <c r="M250" s="16"/>
      <c r="N250" s="16"/>
      <c r="O250" s="16"/>
    </row>
    <row r="251" spans="2:15" x14ac:dyDescent="0.2">
      <c r="B251" s="16"/>
      <c r="C251" s="16"/>
      <c r="D251" s="16"/>
      <c r="E251" s="16"/>
      <c r="F251" s="16"/>
      <c r="G251" s="16"/>
      <c r="H251" s="16"/>
      <c r="I251" s="16"/>
      <c r="J251" s="16"/>
      <c r="K251" s="16"/>
      <c r="L251" s="16"/>
      <c r="M251" s="16"/>
      <c r="N251" s="16"/>
      <c r="O251" s="16"/>
    </row>
    <row r="252" spans="2:15" x14ac:dyDescent="0.2">
      <c r="B252" s="16"/>
      <c r="C252" s="16"/>
      <c r="D252" s="16"/>
      <c r="E252" s="16"/>
      <c r="F252" s="16"/>
      <c r="G252" s="16"/>
      <c r="H252" s="16"/>
      <c r="I252" s="16"/>
      <c r="J252" s="16"/>
      <c r="K252" s="16"/>
      <c r="L252" s="16"/>
      <c r="M252" s="16"/>
      <c r="N252" s="16"/>
      <c r="O252" s="16"/>
    </row>
    <row r="253" spans="2:15" x14ac:dyDescent="0.2">
      <c r="B253" s="16"/>
      <c r="C253" s="16"/>
      <c r="D253" s="16"/>
      <c r="E253" s="16"/>
      <c r="F253" s="16"/>
      <c r="G253" s="16"/>
      <c r="H253" s="16"/>
      <c r="I253" s="16"/>
      <c r="J253" s="16"/>
      <c r="K253" s="16"/>
      <c r="L253" s="16"/>
      <c r="M253" s="16"/>
      <c r="N253" s="16"/>
      <c r="O253" s="16"/>
    </row>
    <row r="254" spans="2:15" x14ac:dyDescent="0.2">
      <c r="B254" s="16"/>
      <c r="C254" s="16"/>
      <c r="D254" s="16"/>
      <c r="E254" s="16"/>
      <c r="F254" s="16"/>
      <c r="G254" s="16"/>
      <c r="H254" s="16"/>
      <c r="I254" s="16"/>
      <c r="J254" s="16"/>
      <c r="K254" s="16"/>
      <c r="L254" s="16"/>
      <c r="M254" s="16"/>
      <c r="N254" s="16"/>
      <c r="O254" s="16"/>
    </row>
    <row r="255" spans="2:15" x14ac:dyDescent="0.2">
      <c r="B255" s="16"/>
      <c r="C255" s="16"/>
      <c r="D255" s="16"/>
      <c r="E255" s="16"/>
      <c r="F255" s="16"/>
      <c r="G255" s="16"/>
      <c r="H255" s="16"/>
      <c r="I255" s="16"/>
      <c r="J255" s="16"/>
      <c r="K255" s="16"/>
      <c r="L255" s="16"/>
      <c r="M255" s="16"/>
      <c r="N255" s="16"/>
      <c r="O255" s="16"/>
    </row>
    <row r="256" spans="2:15" x14ac:dyDescent="0.2">
      <c r="B256" s="16"/>
      <c r="C256" s="16"/>
      <c r="D256" s="16"/>
      <c r="E256" s="16"/>
      <c r="F256" s="16"/>
      <c r="G256" s="16"/>
      <c r="H256" s="16"/>
      <c r="I256" s="16"/>
      <c r="J256" s="16"/>
      <c r="K256" s="16"/>
      <c r="L256" s="16"/>
      <c r="M256" s="16"/>
      <c r="N256" s="16"/>
      <c r="O256" s="16"/>
    </row>
    <row r="257" spans="2:15" x14ac:dyDescent="0.2">
      <c r="B257" s="16"/>
      <c r="C257" s="16"/>
      <c r="D257" s="16"/>
      <c r="E257" s="16"/>
      <c r="F257" s="16"/>
      <c r="G257" s="16"/>
      <c r="H257" s="16"/>
      <c r="I257" s="16"/>
      <c r="J257" s="16"/>
      <c r="K257" s="16"/>
      <c r="L257" s="16"/>
      <c r="M257" s="16"/>
      <c r="N257" s="16"/>
      <c r="O257" s="16"/>
    </row>
    <row r="258" spans="2:15" x14ac:dyDescent="0.2">
      <c r="B258" s="16"/>
      <c r="C258" s="16"/>
      <c r="D258" s="16"/>
      <c r="E258" s="16"/>
      <c r="F258" s="16"/>
      <c r="G258" s="16"/>
      <c r="H258" s="16"/>
      <c r="I258" s="16"/>
      <c r="J258" s="16"/>
      <c r="K258" s="16"/>
      <c r="L258" s="16"/>
      <c r="M258" s="16"/>
      <c r="N258" s="16"/>
      <c r="O258" s="16"/>
    </row>
    <row r="259" spans="2:15" x14ac:dyDescent="0.2">
      <c r="B259" s="16"/>
      <c r="C259" s="16"/>
      <c r="D259" s="16"/>
      <c r="E259" s="16"/>
      <c r="F259" s="16"/>
      <c r="G259" s="16"/>
      <c r="H259" s="16"/>
      <c r="I259" s="16"/>
      <c r="J259" s="16"/>
      <c r="K259" s="16"/>
      <c r="L259" s="16"/>
      <c r="M259" s="16"/>
      <c r="N259" s="16"/>
      <c r="O259" s="16"/>
    </row>
    <row r="260" spans="2:15" x14ac:dyDescent="0.2">
      <c r="B260" s="16"/>
      <c r="C260" s="16"/>
      <c r="D260" s="16"/>
      <c r="E260" s="16"/>
      <c r="F260" s="16"/>
      <c r="G260" s="16"/>
      <c r="H260" s="16"/>
      <c r="I260" s="16"/>
      <c r="J260" s="16"/>
      <c r="K260" s="16"/>
      <c r="L260" s="16"/>
      <c r="M260" s="16"/>
      <c r="N260" s="16"/>
      <c r="O260" s="16"/>
    </row>
    <row r="261" spans="2:15" x14ac:dyDescent="0.2">
      <c r="B261" s="16"/>
      <c r="C261" s="16"/>
      <c r="D261" s="16"/>
      <c r="E261" s="16"/>
      <c r="F261" s="16"/>
      <c r="G261" s="16"/>
      <c r="H261" s="16"/>
      <c r="I261" s="16"/>
      <c r="J261" s="16"/>
      <c r="K261" s="16"/>
      <c r="L261" s="16"/>
      <c r="M261" s="16"/>
      <c r="N261" s="16"/>
      <c r="O261" s="16"/>
    </row>
    <row r="262" spans="2:15" x14ac:dyDescent="0.2">
      <c r="B262" s="16"/>
      <c r="C262" s="16"/>
      <c r="D262" s="16"/>
      <c r="E262" s="16"/>
      <c r="F262" s="16"/>
      <c r="G262" s="16"/>
      <c r="H262" s="16"/>
      <c r="I262" s="16"/>
      <c r="J262" s="16"/>
      <c r="K262" s="16"/>
      <c r="L262" s="16"/>
      <c r="M262" s="16"/>
      <c r="N262" s="16"/>
      <c r="O262" s="16"/>
    </row>
    <row r="263" spans="2:15" x14ac:dyDescent="0.2">
      <c r="B263" s="16"/>
      <c r="C263" s="16"/>
      <c r="D263" s="16"/>
      <c r="E263" s="16"/>
      <c r="F263" s="16"/>
      <c r="G263" s="16"/>
      <c r="H263" s="16"/>
      <c r="I263" s="16"/>
      <c r="J263" s="16"/>
      <c r="K263" s="16"/>
      <c r="L263" s="16"/>
      <c r="M263" s="16"/>
      <c r="N263" s="16"/>
      <c r="O263" s="16"/>
    </row>
    <row r="264" spans="2:15" x14ac:dyDescent="0.2">
      <c r="B264" s="16"/>
      <c r="C264" s="16"/>
      <c r="D264" s="16"/>
      <c r="E264" s="16"/>
      <c r="F264" s="16"/>
      <c r="G264" s="16"/>
      <c r="H264" s="16"/>
      <c r="I264" s="16"/>
      <c r="J264" s="16"/>
      <c r="K264" s="16"/>
      <c r="L264" s="16"/>
      <c r="M264" s="16"/>
      <c r="N264" s="16"/>
      <c r="O264" s="16"/>
    </row>
    <row r="265" spans="2:15" x14ac:dyDescent="0.2">
      <c r="B265" s="16"/>
      <c r="C265" s="16"/>
      <c r="D265" s="16"/>
      <c r="E265" s="16"/>
      <c r="F265" s="16"/>
      <c r="G265" s="16"/>
      <c r="H265" s="16"/>
      <c r="I265" s="16"/>
      <c r="J265" s="16"/>
      <c r="K265" s="16"/>
      <c r="L265" s="16"/>
      <c r="M265" s="16"/>
      <c r="N265" s="16"/>
      <c r="O265" s="16"/>
    </row>
    <row r="266" spans="2:15" x14ac:dyDescent="0.2">
      <c r="B266" s="16"/>
      <c r="C266" s="16"/>
      <c r="D266" s="16"/>
      <c r="E266" s="16"/>
      <c r="F266" s="16"/>
      <c r="G266" s="16"/>
      <c r="H266" s="16"/>
      <c r="I266" s="16"/>
      <c r="J266" s="16"/>
      <c r="K266" s="16"/>
      <c r="L266" s="16"/>
      <c r="M266" s="16"/>
      <c r="N266" s="16"/>
      <c r="O266" s="16"/>
    </row>
    <row r="267" spans="2:15" x14ac:dyDescent="0.2">
      <c r="B267" s="16"/>
      <c r="C267" s="16"/>
      <c r="D267" s="16"/>
      <c r="E267" s="16"/>
      <c r="F267" s="16"/>
      <c r="G267" s="16"/>
      <c r="H267" s="16"/>
      <c r="I267" s="16"/>
      <c r="J267" s="16"/>
      <c r="K267" s="16"/>
      <c r="L267" s="16"/>
      <c r="M267" s="16"/>
      <c r="N267" s="16"/>
      <c r="O267" s="16"/>
    </row>
    <row r="268" spans="2:15" x14ac:dyDescent="0.2">
      <c r="B268" s="16"/>
      <c r="C268" s="16"/>
      <c r="D268" s="16"/>
      <c r="E268" s="16"/>
      <c r="F268" s="16"/>
      <c r="G268" s="16"/>
      <c r="H268" s="16"/>
      <c r="I268" s="16"/>
      <c r="J268" s="16"/>
      <c r="K268" s="16"/>
      <c r="L268" s="16"/>
      <c r="M268" s="16"/>
      <c r="N268" s="16"/>
      <c r="O268" s="16"/>
    </row>
    <row r="269" spans="2:15" x14ac:dyDescent="0.2">
      <c r="B269" s="16"/>
      <c r="C269" s="16"/>
      <c r="D269" s="16"/>
      <c r="E269" s="16"/>
      <c r="F269" s="16"/>
      <c r="G269" s="16"/>
      <c r="H269" s="16"/>
      <c r="I269" s="16"/>
      <c r="J269" s="16"/>
      <c r="K269" s="16"/>
      <c r="L269" s="16"/>
      <c r="M269" s="16"/>
      <c r="N269" s="16"/>
      <c r="O269" s="16"/>
    </row>
    <row r="270" spans="2:15" x14ac:dyDescent="0.2">
      <c r="B270" s="16"/>
      <c r="C270" s="16"/>
      <c r="D270" s="16"/>
      <c r="E270" s="16"/>
      <c r="F270" s="16"/>
      <c r="G270" s="16"/>
      <c r="H270" s="16"/>
      <c r="I270" s="16"/>
      <c r="J270" s="16"/>
      <c r="K270" s="16"/>
      <c r="L270" s="16"/>
      <c r="M270" s="16"/>
      <c r="N270" s="16"/>
      <c r="O270" s="16"/>
    </row>
    <row r="271" spans="2:15" x14ac:dyDescent="0.2">
      <c r="B271" s="16"/>
      <c r="C271" s="16"/>
      <c r="D271" s="16"/>
      <c r="E271" s="16"/>
      <c r="F271" s="16"/>
      <c r="G271" s="16"/>
      <c r="H271" s="16"/>
      <c r="I271" s="16"/>
      <c r="J271" s="16"/>
      <c r="K271" s="16"/>
      <c r="L271" s="16"/>
      <c r="M271" s="16"/>
      <c r="N271" s="16"/>
      <c r="O271" s="16"/>
    </row>
    <row r="272" spans="2:15" x14ac:dyDescent="0.2">
      <c r="B272" s="16"/>
      <c r="C272" s="16"/>
      <c r="D272" s="16"/>
      <c r="E272" s="16"/>
      <c r="F272" s="16"/>
      <c r="G272" s="16"/>
      <c r="H272" s="16"/>
      <c r="I272" s="16"/>
      <c r="J272" s="16"/>
      <c r="K272" s="16"/>
      <c r="L272" s="16"/>
      <c r="M272" s="16"/>
      <c r="N272" s="16"/>
      <c r="O272" s="16"/>
    </row>
    <row r="273" spans="2:15" x14ac:dyDescent="0.2">
      <c r="B273" s="16"/>
      <c r="C273" s="16"/>
      <c r="D273" s="16"/>
      <c r="E273" s="16"/>
      <c r="F273" s="16"/>
      <c r="G273" s="16"/>
      <c r="H273" s="16"/>
      <c r="I273" s="16"/>
      <c r="J273" s="16"/>
      <c r="K273" s="16"/>
      <c r="L273" s="16"/>
      <c r="M273" s="16"/>
      <c r="N273" s="16"/>
      <c r="O273" s="16"/>
    </row>
    <row r="274" spans="2:15" x14ac:dyDescent="0.2">
      <c r="B274" s="16"/>
      <c r="C274" s="16"/>
      <c r="D274" s="16"/>
      <c r="E274" s="16"/>
      <c r="F274" s="16"/>
      <c r="G274" s="16"/>
      <c r="H274" s="16"/>
      <c r="I274" s="16"/>
      <c r="J274" s="16"/>
      <c r="K274" s="16"/>
      <c r="L274" s="16"/>
      <c r="M274" s="16"/>
      <c r="N274" s="16"/>
      <c r="O274" s="16"/>
    </row>
    <row r="275" spans="2:15" x14ac:dyDescent="0.2">
      <c r="B275" s="16"/>
      <c r="C275" s="16"/>
      <c r="D275" s="16"/>
      <c r="E275" s="16"/>
      <c r="F275" s="16"/>
      <c r="G275" s="16"/>
      <c r="H275" s="16"/>
      <c r="I275" s="16"/>
      <c r="J275" s="16"/>
      <c r="K275" s="16"/>
      <c r="L275" s="16"/>
      <c r="M275" s="16"/>
      <c r="N275" s="16"/>
      <c r="O275" s="16"/>
    </row>
    <row r="276" spans="2:15" x14ac:dyDescent="0.2">
      <c r="B276" s="16"/>
      <c r="C276" s="16"/>
      <c r="D276" s="16"/>
      <c r="E276" s="16"/>
      <c r="F276" s="16"/>
      <c r="G276" s="16"/>
      <c r="H276" s="16"/>
      <c r="I276" s="16"/>
      <c r="J276" s="16"/>
      <c r="K276" s="16"/>
      <c r="L276" s="16"/>
      <c r="M276" s="16"/>
      <c r="N276" s="16"/>
      <c r="O276" s="16"/>
    </row>
    <row r="277" spans="2:15" x14ac:dyDescent="0.2">
      <c r="B277" s="16"/>
      <c r="C277" s="16"/>
      <c r="D277" s="16"/>
      <c r="E277" s="16"/>
      <c r="F277" s="16"/>
      <c r="G277" s="16"/>
      <c r="H277" s="16"/>
      <c r="I277" s="16"/>
      <c r="J277" s="16"/>
      <c r="K277" s="16"/>
      <c r="L277" s="16"/>
      <c r="M277" s="16"/>
      <c r="N277" s="16"/>
      <c r="O277" s="16"/>
    </row>
    <row r="278" spans="2:15" x14ac:dyDescent="0.2">
      <c r="B278" s="16"/>
      <c r="C278" s="16"/>
      <c r="D278" s="16"/>
      <c r="E278" s="16"/>
      <c r="F278" s="16"/>
      <c r="G278" s="16"/>
      <c r="H278" s="16"/>
      <c r="I278" s="16"/>
      <c r="J278" s="16"/>
      <c r="K278" s="16"/>
      <c r="L278" s="16"/>
      <c r="M278" s="16"/>
      <c r="N278" s="16"/>
      <c r="O278" s="16"/>
    </row>
    <row r="279" spans="2:15" x14ac:dyDescent="0.2">
      <c r="B279" s="16"/>
      <c r="C279" s="16"/>
      <c r="D279" s="16"/>
      <c r="E279" s="16"/>
      <c r="F279" s="16"/>
      <c r="G279" s="16"/>
      <c r="H279" s="16"/>
      <c r="I279" s="16"/>
      <c r="J279" s="16"/>
      <c r="K279" s="16"/>
      <c r="L279" s="16"/>
      <c r="M279" s="16"/>
      <c r="N279" s="16"/>
      <c r="O279" s="16"/>
    </row>
    <row r="280" spans="2:15" x14ac:dyDescent="0.2">
      <c r="B280" s="16"/>
      <c r="C280" s="16"/>
      <c r="D280" s="16"/>
      <c r="E280" s="16"/>
      <c r="F280" s="16"/>
      <c r="G280" s="16"/>
      <c r="H280" s="16"/>
      <c r="I280" s="16"/>
      <c r="J280" s="16"/>
      <c r="K280" s="16"/>
      <c r="L280" s="16"/>
      <c r="M280" s="16"/>
      <c r="N280" s="16"/>
      <c r="O280" s="16"/>
    </row>
    <row r="281" spans="2:15" x14ac:dyDescent="0.2">
      <c r="B281" s="16"/>
      <c r="C281" s="16"/>
      <c r="D281" s="16"/>
      <c r="E281" s="16"/>
      <c r="F281" s="16"/>
      <c r="G281" s="16"/>
      <c r="H281" s="16"/>
      <c r="I281" s="16"/>
      <c r="J281" s="16"/>
      <c r="K281" s="16"/>
      <c r="L281" s="16"/>
      <c r="M281" s="16"/>
      <c r="N281" s="16"/>
      <c r="O281" s="16"/>
    </row>
    <row r="282" spans="2:15" x14ac:dyDescent="0.2">
      <c r="B282" s="16"/>
      <c r="C282" s="16"/>
      <c r="D282" s="16"/>
      <c r="E282" s="16"/>
      <c r="F282" s="16"/>
      <c r="G282" s="16"/>
      <c r="H282" s="16"/>
      <c r="I282" s="16"/>
      <c r="J282" s="16"/>
      <c r="K282" s="16"/>
      <c r="L282" s="16"/>
      <c r="M282" s="16"/>
      <c r="N282" s="16"/>
      <c r="O282" s="16"/>
    </row>
    <row r="283" spans="2:15" x14ac:dyDescent="0.2">
      <c r="B283" s="16"/>
      <c r="C283" s="16"/>
      <c r="D283" s="16"/>
      <c r="E283" s="16"/>
      <c r="F283" s="16"/>
      <c r="G283" s="16"/>
      <c r="H283" s="16"/>
      <c r="I283" s="16"/>
      <c r="J283" s="16"/>
      <c r="K283" s="16"/>
      <c r="L283" s="16"/>
      <c r="M283" s="16"/>
      <c r="N283" s="16"/>
      <c r="O283" s="16"/>
    </row>
    <row r="284" spans="2:15" x14ac:dyDescent="0.2">
      <c r="B284" s="16"/>
      <c r="C284" s="16"/>
      <c r="D284" s="16"/>
      <c r="E284" s="16"/>
      <c r="F284" s="16"/>
      <c r="G284" s="16"/>
      <c r="H284" s="16"/>
      <c r="I284" s="16"/>
      <c r="J284" s="16"/>
      <c r="K284" s="16"/>
      <c r="L284" s="16"/>
      <c r="M284" s="16"/>
      <c r="N284" s="16"/>
      <c r="O284" s="16"/>
    </row>
    <row r="285" spans="2:15" x14ac:dyDescent="0.2">
      <c r="B285" s="16"/>
      <c r="C285" s="16"/>
      <c r="D285" s="16"/>
      <c r="E285" s="16"/>
      <c r="F285" s="16"/>
      <c r="G285" s="16"/>
      <c r="H285" s="16"/>
      <c r="I285" s="16"/>
      <c r="J285" s="16"/>
      <c r="K285" s="16"/>
      <c r="L285" s="16"/>
      <c r="M285" s="16"/>
      <c r="N285" s="16"/>
      <c r="O285" s="16"/>
    </row>
    <row r="286" spans="2:15" x14ac:dyDescent="0.2">
      <c r="B286" s="16"/>
      <c r="C286" s="16"/>
      <c r="D286" s="16"/>
      <c r="E286" s="16"/>
      <c r="F286" s="16"/>
      <c r="G286" s="16"/>
      <c r="H286" s="16"/>
      <c r="I286" s="16"/>
      <c r="J286" s="16"/>
      <c r="K286" s="16"/>
      <c r="L286" s="16"/>
      <c r="M286" s="16"/>
      <c r="N286" s="16"/>
      <c r="O286" s="16"/>
    </row>
    <row r="287" spans="2:15" x14ac:dyDescent="0.2">
      <c r="B287" s="16"/>
      <c r="C287" s="16"/>
      <c r="D287" s="16"/>
      <c r="E287" s="16"/>
      <c r="F287" s="16"/>
      <c r="G287" s="16"/>
      <c r="H287" s="16"/>
      <c r="I287" s="16"/>
      <c r="J287" s="16"/>
      <c r="K287" s="16"/>
      <c r="L287" s="16"/>
      <c r="M287" s="16"/>
      <c r="N287" s="16"/>
      <c r="O287" s="16"/>
    </row>
    <row r="288" spans="2:15" x14ac:dyDescent="0.2">
      <c r="B288" s="16"/>
      <c r="C288" s="16"/>
      <c r="D288" s="16"/>
      <c r="E288" s="16"/>
      <c r="F288" s="16"/>
      <c r="G288" s="16"/>
      <c r="H288" s="16"/>
      <c r="I288" s="16"/>
      <c r="J288" s="16"/>
      <c r="K288" s="16"/>
      <c r="L288" s="16"/>
      <c r="M288" s="16"/>
      <c r="N288" s="16"/>
      <c r="O288" s="16"/>
    </row>
    <row r="289" spans="2:15" x14ac:dyDescent="0.2">
      <c r="B289" s="16"/>
      <c r="C289" s="16"/>
      <c r="D289" s="16"/>
      <c r="E289" s="16"/>
      <c r="F289" s="16"/>
      <c r="G289" s="16"/>
      <c r="H289" s="16"/>
      <c r="I289" s="16"/>
      <c r="J289" s="16"/>
      <c r="K289" s="16"/>
      <c r="L289" s="16"/>
      <c r="M289" s="16"/>
      <c r="N289" s="16"/>
      <c r="O289" s="16"/>
    </row>
    <row r="290" spans="2:15" x14ac:dyDescent="0.2">
      <c r="B290" s="16"/>
      <c r="C290" s="16"/>
      <c r="D290" s="16"/>
      <c r="E290" s="16"/>
      <c r="F290" s="16"/>
      <c r="G290" s="16"/>
      <c r="H290" s="16"/>
      <c r="I290" s="16"/>
      <c r="J290" s="16"/>
      <c r="K290" s="16"/>
      <c r="L290" s="16"/>
      <c r="M290" s="16"/>
      <c r="N290" s="16"/>
      <c r="O290" s="16"/>
    </row>
    <row r="291" spans="2:15" x14ac:dyDescent="0.2">
      <c r="B291" s="16"/>
      <c r="C291" s="16"/>
      <c r="D291" s="16"/>
      <c r="E291" s="16"/>
      <c r="F291" s="16"/>
      <c r="G291" s="16"/>
      <c r="H291" s="16"/>
      <c r="I291" s="16"/>
      <c r="J291" s="16"/>
      <c r="K291" s="16"/>
      <c r="L291" s="16"/>
      <c r="M291" s="16"/>
      <c r="N291" s="16"/>
      <c r="O291" s="16"/>
    </row>
    <row r="292" spans="2:15" x14ac:dyDescent="0.2">
      <c r="B292" s="16"/>
      <c r="C292" s="16"/>
      <c r="D292" s="16"/>
      <c r="E292" s="16"/>
      <c r="F292" s="16"/>
      <c r="G292" s="16"/>
      <c r="H292" s="16"/>
      <c r="I292" s="16"/>
      <c r="J292" s="16"/>
      <c r="K292" s="16"/>
      <c r="L292" s="16"/>
      <c r="M292" s="16"/>
      <c r="N292" s="16"/>
      <c r="O292" s="16"/>
    </row>
    <row r="293" spans="2:15" x14ac:dyDescent="0.2">
      <c r="B293" s="16"/>
      <c r="C293" s="16"/>
      <c r="D293" s="16"/>
      <c r="E293" s="16"/>
      <c r="F293" s="16"/>
      <c r="G293" s="16"/>
      <c r="H293" s="16"/>
      <c r="I293" s="16"/>
      <c r="J293" s="16"/>
      <c r="K293" s="16"/>
      <c r="L293" s="16"/>
      <c r="M293" s="16"/>
      <c r="N293" s="16"/>
      <c r="O293" s="16"/>
    </row>
    <row r="294" spans="2:15" x14ac:dyDescent="0.2">
      <c r="B294" s="16"/>
      <c r="C294" s="16"/>
      <c r="D294" s="16"/>
      <c r="E294" s="16"/>
      <c r="F294" s="16"/>
      <c r="G294" s="16"/>
      <c r="H294" s="16"/>
      <c r="I294" s="16"/>
      <c r="J294" s="16"/>
      <c r="K294" s="16"/>
      <c r="L294" s="16"/>
      <c r="M294" s="16"/>
      <c r="N294" s="16"/>
      <c r="O294" s="16"/>
    </row>
    <row r="295" spans="2:15" x14ac:dyDescent="0.2">
      <c r="B295" s="16"/>
      <c r="C295" s="16"/>
      <c r="D295" s="16"/>
      <c r="E295" s="16"/>
      <c r="F295" s="16"/>
      <c r="G295" s="16"/>
      <c r="H295" s="16"/>
      <c r="I295" s="16"/>
      <c r="J295" s="16"/>
      <c r="K295" s="16"/>
      <c r="L295" s="16"/>
      <c r="M295" s="16"/>
      <c r="N295" s="16"/>
      <c r="O295" s="16"/>
    </row>
    <row r="296" spans="2:15" x14ac:dyDescent="0.2">
      <c r="B296" s="16"/>
      <c r="C296" s="16"/>
      <c r="D296" s="16"/>
      <c r="E296" s="16"/>
      <c r="F296" s="16"/>
      <c r="G296" s="16"/>
      <c r="H296" s="16"/>
      <c r="I296" s="16"/>
      <c r="J296" s="16"/>
      <c r="K296" s="16"/>
      <c r="L296" s="16"/>
      <c r="M296" s="16"/>
      <c r="N296" s="16"/>
      <c r="O296" s="16"/>
    </row>
    <row r="297" spans="2:15" x14ac:dyDescent="0.2">
      <c r="B297" s="16"/>
      <c r="C297" s="16"/>
      <c r="D297" s="16"/>
      <c r="E297" s="16"/>
      <c r="F297" s="16"/>
      <c r="G297" s="16"/>
      <c r="H297" s="16"/>
      <c r="I297" s="16"/>
      <c r="J297" s="16"/>
      <c r="K297" s="16"/>
      <c r="L297" s="16"/>
      <c r="M297" s="16"/>
      <c r="N297" s="16"/>
      <c r="O297" s="16"/>
    </row>
    <row r="298" spans="2:15" x14ac:dyDescent="0.2">
      <c r="B298" s="16"/>
      <c r="C298" s="16"/>
      <c r="D298" s="16"/>
      <c r="E298" s="16"/>
      <c r="F298" s="16"/>
      <c r="G298" s="16"/>
      <c r="H298" s="16"/>
      <c r="I298" s="16"/>
      <c r="J298" s="16"/>
      <c r="K298" s="16"/>
      <c r="L298" s="16"/>
      <c r="M298" s="16"/>
      <c r="N298" s="16"/>
      <c r="O298" s="16"/>
    </row>
    <row r="299" spans="2:15" x14ac:dyDescent="0.2">
      <c r="B299" s="16"/>
      <c r="C299" s="16"/>
      <c r="D299" s="16"/>
      <c r="E299" s="16"/>
      <c r="F299" s="16"/>
      <c r="G299" s="16"/>
      <c r="H299" s="16"/>
      <c r="I299" s="16"/>
      <c r="J299" s="16"/>
      <c r="K299" s="16"/>
      <c r="L299" s="16"/>
      <c r="M299" s="16"/>
      <c r="N299" s="16"/>
      <c r="O299" s="16"/>
    </row>
    <row r="300" spans="2:15" x14ac:dyDescent="0.2">
      <c r="B300" s="16"/>
      <c r="C300" s="16"/>
      <c r="D300" s="16"/>
      <c r="E300" s="16"/>
      <c r="F300" s="16"/>
      <c r="G300" s="16"/>
      <c r="H300" s="16"/>
      <c r="I300" s="16"/>
      <c r="J300" s="16"/>
      <c r="K300" s="16"/>
      <c r="L300" s="16"/>
      <c r="M300" s="16"/>
      <c r="N300" s="16"/>
      <c r="O300" s="16"/>
    </row>
    <row r="301" spans="2:15" x14ac:dyDescent="0.2">
      <c r="B301" s="16"/>
      <c r="C301" s="16"/>
      <c r="D301" s="16"/>
      <c r="E301" s="16"/>
      <c r="F301" s="16"/>
      <c r="G301" s="16"/>
      <c r="H301" s="16"/>
      <c r="I301" s="16"/>
      <c r="J301" s="16"/>
      <c r="K301" s="16"/>
      <c r="L301" s="16"/>
      <c r="M301" s="16"/>
      <c r="N301" s="16"/>
      <c r="O301" s="16"/>
    </row>
    <row r="302" spans="2:15" x14ac:dyDescent="0.2">
      <c r="B302" s="16"/>
      <c r="C302" s="16"/>
      <c r="D302" s="16"/>
      <c r="E302" s="16"/>
      <c r="F302" s="16"/>
      <c r="G302" s="16"/>
      <c r="H302" s="16"/>
      <c r="I302" s="16"/>
      <c r="J302" s="16"/>
      <c r="K302" s="16"/>
      <c r="L302" s="16"/>
      <c r="M302" s="16"/>
      <c r="N302" s="16"/>
      <c r="O302" s="16"/>
    </row>
    <row r="303" spans="2:15" x14ac:dyDescent="0.2">
      <c r="B303" s="16"/>
      <c r="C303" s="16"/>
      <c r="D303" s="16"/>
      <c r="E303" s="16"/>
      <c r="F303" s="16"/>
      <c r="G303" s="16"/>
      <c r="H303" s="16"/>
      <c r="I303" s="16"/>
      <c r="J303" s="16"/>
      <c r="K303" s="16"/>
      <c r="L303" s="16"/>
      <c r="M303" s="16"/>
      <c r="N303" s="16"/>
      <c r="O303" s="16"/>
    </row>
    <row r="304" spans="2:15" x14ac:dyDescent="0.2">
      <c r="B304" s="16"/>
      <c r="C304" s="16"/>
      <c r="D304" s="16"/>
      <c r="E304" s="16"/>
      <c r="F304" s="16"/>
      <c r="G304" s="16"/>
      <c r="H304" s="16"/>
      <c r="I304" s="16"/>
      <c r="J304" s="16"/>
      <c r="K304" s="16"/>
      <c r="L304" s="16"/>
      <c r="M304" s="16"/>
      <c r="N304" s="16"/>
      <c r="O304" s="16"/>
    </row>
    <row r="305" spans="2:15" x14ac:dyDescent="0.2">
      <c r="B305" s="16"/>
      <c r="C305" s="16"/>
      <c r="D305" s="16"/>
      <c r="E305" s="16"/>
      <c r="F305" s="16"/>
      <c r="G305" s="16"/>
      <c r="H305" s="16"/>
      <c r="I305" s="16"/>
      <c r="J305" s="16"/>
      <c r="K305" s="16"/>
      <c r="L305" s="16"/>
      <c r="M305" s="16"/>
      <c r="N305" s="16"/>
      <c r="O305" s="16"/>
    </row>
    <row r="306" spans="2:15" x14ac:dyDescent="0.2">
      <c r="B306" s="16"/>
      <c r="C306" s="16"/>
      <c r="D306" s="16"/>
      <c r="E306" s="16"/>
      <c r="F306" s="16"/>
      <c r="G306" s="16"/>
      <c r="H306" s="16"/>
      <c r="I306" s="16"/>
      <c r="J306" s="16"/>
      <c r="K306" s="16"/>
      <c r="L306" s="16"/>
      <c r="M306" s="16"/>
      <c r="N306" s="16"/>
      <c r="O306" s="16"/>
    </row>
    <row r="307" spans="2:15" x14ac:dyDescent="0.2">
      <c r="B307" s="16"/>
      <c r="C307" s="16"/>
      <c r="D307" s="16"/>
      <c r="E307" s="16"/>
      <c r="F307" s="16"/>
      <c r="G307" s="16"/>
      <c r="H307" s="16"/>
      <c r="I307" s="16"/>
      <c r="J307" s="16"/>
      <c r="K307" s="16"/>
      <c r="L307" s="16"/>
      <c r="M307" s="16"/>
      <c r="N307" s="16"/>
      <c r="O307" s="16"/>
    </row>
    <row r="308" spans="2:15" x14ac:dyDescent="0.2">
      <c r="B308" s="16"/>
      <c r="C308" s="16"/>
      <c r="D308" s="16"/>
      <c r="E308" s="16"/>
      <c r="F308" s="16"/>
      <c r="G308" s="16"/>
      <c r="H308" s="16"/>
      <c r="I308" s="16"/>
      <c r="J308" s="16"/>
      <c r="K308" s="16"/>
      <c r="L308" s="16"/>
      <c r="M308" s="16"/>
      <c r="N308" s="16"/>
      <c r="O308" s="16"/>
    </row>
    <row r="309" spans="2:15" x14ac:dyDescent="0.2">
      <c r="B309" s="16"/>
      <c r="C309" s="16"/>
      <c r="D309" s="16"/>
      <c r="E309" s="16"/>
      <c r="F309" s="16"/>
      <c r="G309" s="16"/>
      <c r="H309" s="16"/>
      <c r="I309" s="16"/>
      <c r="J309" s="16"/>
      <c r="K309" s="16"/>
      <c r="L309" s="16"/>
      <c r="M309" s="16"/>
      <c r="N309" s="16"/>
      <c r="O309" s="16"/>
    </row>
    <row r="310" spans="2:15" x14ac:dyDescent="0.2">
      <c r="B310" s="16"/>
      <c r="C310" s="16"/>
      <c r="D310" s="16"/>
      <c r="E310" s="16"/>
      <c r="F310" s="16"/>
      <c r="G310" s="16"/>
      <c r="H310" s="16"/>
      <c r="I310" s="16"/>
      <c r="J310" s="16"/>
      <c r="K310" s="16"/>
      <c r="L310" s="16"/>
      <c r="M310" s="16"/>
      <c r="N310" s="16"/>
      <c r="O310" s="16"/>
    </row>
    <row r="311" spans="2:15" x14ac:dyDescent="0.2">
      <c r="B311" s="16"/>
      <c r="C311" s="16"/>
      <c r="D311" s="16"/>
      <c r="E311" s="16"/>
      <c r="F311" s="16"/>
      <c r="G311" s="16"/>
      <c r="H311" s="16"/>
      <c r="I311" s="16"/>
      <c r="J311" s="16"/>
      <c r="K311" s="16"/>
      <c r="L311" s="16"/>
      <c r="M311" s="16"/>
      <c r="N311" s="16"/>
      <c r="O311" s="16"/>
    </row>
    <row r="312" spans="2:15" x14ac:dyDescent="0.2">
      <c r="B312" s="16"/>
      <c r="C312" s="16"/>
      <c r="D312" s="16"/>
      <c r="E312" s="16"/>
      <c r="F312" s="16"/>
      <c r="G312" s="16"/>
      <c r="H312" s="16"/>
      <c r="I312" s="16"/>
      <c r="J312" s="16"/>
      <c r="K312" s="16"/>
      <c r="L312" s="16"/>
      <c r="M312" s="16"/>
      <c r="N312" s="16"/>
      <c r="O312" s="16"/>
    </row>
    <row r="313" spans="2:15" x14ac:dyDescent="0.2">
      <c r="B313" s="16"/>
      <c r="C313" s="16"/>
      <c r="D313" s="16"/>
      <c r="E313" s="16"/>
      <c r="F313" s="16"/>
      <c r="G313" s="16"/>
      <c r="H313" s="16"/>
      <c r="I313" s="16"/>
      <c r="J313" s="16"/>
      <c r="K313" s="16"/>
      <c r="L313" s="16"/>
      <c r="M313" s="16"/>
      <c r="N313" s="16"/>
      <c r="O313" s="16"/>
    </row>
    <row r="314" spans="2:15" x14ac:dyDescent="0.2">
      <c r="B314" s="16"/>
      <c r="C314" s="16"/>
      <c r="D314" s="16"/>
      <c r="E314" s="16"/>
      <c r="F314" s="16"/>
      <c r="G314" s="16"/>
      <c r="H314" s="16"/>
      <c r="I314" s="16"/>
      <c r="J314" s="16"/>
      <c r="K314" s="16"/>
      <c r="L314" s="16"/>
      <c r="M314" s="16"/>
      <c r="N314" s="16"/>
      <c r="O314" s="16"/>
    </row>
    <row r="315" spans="2:15" x14ac:dyDescent="0.2">
      <c r="B315" s="16"/>
      <c r="C315" s="16"/>
      <c r="D315" s="16"/>
      <c r="E315" s="16"/>
      <c r="F315" s="16"/>
      <c r="G315" s="16"/>
      <c r="H315" s="16"/>
      <c r="I315" s="16"/>
      <c r="J315" s="16"/>
      <c r="K315" s="16"/>
      <c r="L315" s="16"/>
      <c r="M315" s="16"/>
      <c r="N315" s="16"/>
      <c r="O315" s="16"/>
    </row>
    <row r="316" spans="2:15" x14ac:dyDescent="0.2">
      <c r="B316" s="16"/>
      <c r="C316" s="16"/>
      <c r="D316" s="16"/>
      <c r="E316" s="16"/>
      <c r="F316" s="16"/>
      <c r="G316" s="16"/>
      <c r="H316" s="16"/>
      <c r="I316" s="16"/>
      <c r="J316" s="16"/>
      <c r="K316" s="16"/>
      <c r="L316" s="16"/>
      <c r="M316" s="16"/>
      <c r="N316" s="16"/>
      <c r="O316" s="16"/>
    </row>
    <row r="317" spans="2:15" x14ac:dyDescent="0.2">
      <c r="B317" s="16"/>
      <c r="C317" s="16"/>
      <c r="D317" s="16"/>
      <c r="E317" s="16"/>
      <c r="F317" s="16"/>
      <c r="G317" s="16"/>
      <c r="H317" s="16"/>
      <c r="I317" s="16"/>
      <c r="J317" s="16"/>
      <c r="K317" s="16"/>
      <c r="L317" s="16"/>
      <c r="M317" s="16"/>
      <c r="N317" s="16"/>
      <c r="O317" s="16"/>
    </row>
    <row r="318" spans="2:15" x14ac:dyDescent="0.2">
      <c r="B318" s="16"/>
      <c r="C318" s="16"/>
      <c r="D318" s="16"/>
      <c r="E318" s="16"/>
      <c r="F318" s="16"/>
      <c r="G318" s="16"/>
      <c r="H318" s="16"/>
      <c r="I318" s="16"/>
      <c r="J318" s="16"/>
      <c r="K318" s="16"/>
      <c r="L318" s="16"/>
      <c r="M318" s="16"/>
      <c r="N318" s="16"/>
      <c r="O318" s="16"/>
    </row>
    <row r="319" spans="2:15" x14ac:dyDescent="0.2">
      <c r="B319" s="16"/>
      <c r="C319" s="16"/>
      <c r="D319" s="16"/>
      <c r="E319" s="16"/>
      <c r="F319" s="16"/>
      <c r="G319" s="16"/>
      <c r="H319" s="16"/>
      <c r="I319" s="16"/>
      <c r="J319" s="16"/>
      <c r="K319" s="16"/>
      <c r="L319" s="16"/>
      <c r="M319" s="16"/>
      <c r="N319" s="16"/>
      <c r="O319" s="16"/>
    </row>
    <row r="320" spans="2:15" x14ac:dyDescent="0.2">
      <c r="B320" s="16"/>
      <c r="C320" s="16"/>
      <c r="D320" s="16"/>
      <c r="E320" s="16"/>
      <c r="F320" s="16"/>
      <c r="G320" s="16"/>
      <c r="H320" s="16"/>
      <c r="I320" s="16"/>
      <c r="J320" s="16"/>
      <c r="K320" s="16"/>
      <c r="L320" s="16"/>
      <c r="M320" s="16"/>
      <c r="N320" s="16"/>
      <c r="O320" s="16"/>
    </row>
    <row r="321" spans="2:15" x14ac:dyDescent="0.2">
      <c r="B321" s="16"/>
      <c r="C321" s="16"/>
      <c r="D321" s="16"/>
      <c r="E321" s="16"/>
      <c r="F321" s="16"/>
      <c r="G321" s="16"/>
      <c r="H321" s="16"/>
      <c r="I321" s="16"/>
      <c r="J321" s="16"/>
      <c r="K321" s="16"/>
      <c r="L321" s="16"/>
      <c r="M321" s="16"/>
      <c r="N321" s="16"/>
      <c r="O321" s="16"/>
    </row>
    <row r="322" spans="2:15" x14ac:dyDescent="0.2">
      <c r="B322" s="16"/>
      <c r="C322" s="16"/>
      <c r="D322" s="16"/>
      <c r="E322" s="16"/>
      <c r="F322" s="16"/>
      <c r="G322" s="16"/>
      <c r="H322" s="16"/>
      <c r="I322" s="16"/>
      <c r="J322" s="16"/>
      <c r="K322" s="16"/>
      <c r="L322" s="16"/>
      <c r="M322" s="16"/>
      <c r="N322" s="16"/>
      <c r="O322" s="16"/>
    </row>
    <row r="323" spans="2:15" x14ac:dyDescent="0.2">
      <c r="B323" s="16"/>
      <c r="C323" s="16"/>
      <c r="D323" s="16"/>
      <c r="E323" s="16"/>
      <c r="F323" s="16"/>
      <c r="G323" s="16"/>
      <c r="H323" s="16"/>
      <c r="I323" s="16"/>
      <c r="J323" s="16"/>
      <c r="K323" s="16"/>
      <c r="L323" s="16"/>
      <c r="M323" s="16"/>
      <c r="N323" s="16"/>
      <c r="O323" s="16"/>
    </row>
    <row r="324" spans="2:15" x14ac:dyDescent="0.2">
      <c r="B324" s="16"/>
      <c r="C324" s="16"/>
      <c r="D324" s="16"/>
      <c r="E324" s="16"/>
      <c r="F324" s="16"/>
      <c r="G324" s="16"/>
      <c r="H324" s="16"/>
      <c r="I324" s="16"/>
      <c r="J324" s="16"/>
      <c r="K324" s="16"/>
      <c r="L324" s="16"/>
      <c r="M324" s="16"/>
      <c r="N324" s="16"/>
      <c r="O324" s="16"/>
    </row>
    <row r="325" spans="2:15" x14ac:dyDescent="0.2">
      <c r="B325" s="16"/>
      <c r="C325" s="16"/>
      <c r="D325" s="16"/>
      <c r="E325" s="16"/>
      <c r="F325" s="16"/>
      <c r="G325" s="16"/>
      <c r="H325" s="16"/>
      <c r="I325" s="16"/>
      <c r="J325" s="16"/>
      <c r="K325" s="16"/>
      <c r="L325" s="16"/>
      <c r="M325" s="16"/>
      <c r="N325" s="16"/>
      <c r="O325" s="16"/>
    </row>
    <row r="326" spans="2:15" x14ac:dyDescent="0.2">
      <c r="B326" s="16"/>
      <c r="C326" s="16"/>
      <c r="D326" s="16"/>
      <c r="E326" s="16"/>
      <c r="F326" s="16"/>
      <c r="G326" s="16"/>
      <c r="H326" s="16"/>
      <c r="I326" s="16"/>
      <c r="J326" s="16"/>
      <c r="K326" s="16"/>
      <c r="L326" s="16"/>
      <c r="M326" s="16"/>
      <c r="N326" s="16"/>
      <c r="O326" s="16"/>
    </row>
    <row r="327" spans="2:15" x14ac:dyDescent="0.2">
      <c r="B327" s="16"/>
      <c r="C327" s="16"/>
      <c r="D327" s="16"/>
      <c r="E327" s="16"/>
      <c r="F327" s="16"/>
      <c r="G327" s="16"/>
      <c r="H327" s="16"/>
      <c r="I327" s="16"/>
      <c r="J327" s="16"/>
      <c r="K327" s="16"/>
      <c r="L327" s="16"/>
      <c r="M327" s="16"/>
      <c r="N327" s="16"/>
      <c r="O327" s="16"/>
    </row>
    <row r="328" spans="2:15" x14ac:dyDescent="0.2">
      <c r="B328" s="16"/>
      <c r="C328" s="16"/>
      <c r="D328" s="16"/>
      <c r="E328" s="16"/>
      <c r="F328" s="16"/>
      <c r="G328" s="16"/>
      <c r="H328" s="16"/>
      <c r="I328" s="16"/>
      <c r="J328" s="16"/>
      <c r="K328" s="16"/>
      <c r="L328" s="16"/>
      <c r="M328" s="16"/>
      <c r="N328" s="16"/>
      <c r="O328" s="16"/>
    </row>
    <row r="329" spans="2:15" x14ac:dyDescent="0.2">
      <c r="B329" s="16"/>
      <c r="C329" s="16"/>
      <c r="D329" s="16"/>
      <c r="E329" s="16"/>
      <c r="F329" s="16"/>
      <c r="G329" s="16"/>
      <c r="H329" s="16"/>
      <c r="I329" s="16"/>
      <c r="J329" s="16"/>
      <c r="K329" s="16"/>
      <c r="L329" s="16"/>
      <c r="M329" s="16"/>
      <c r="N329" s="16"/>
      <c r="O329" s="16"/>
    </row>
    <row r="330" spans="2:15" x14ac:dyDescent="0.2">
      <c r="B330" s="16"/>
      <c r="C330" s="16"/>
      <c r="D330" s="16"/>
      <c r="E330" s="16"/>
      <c r="F330" s="16"/>
      <c r="G330" s="16"/>
      <c r="H330" s="16"/>
      <c r="I330" s="16"/>
      <c r="J330" s="16"/>
      <c r="K330" s="16"/>
      <c r="L330" s="16"/>
      <c r="M330" s="16"/>
      <c r="N330" s="16"/>
      <c r="O330" s="16"/>
    </row>
    <row r="331" spans="2:15" x14ac:dyDescent="0.2">
      <c r="B331" s="16"/>
      <c r="C331" s="16"/>
      <c r="D331" s="16"/>
      <c r="E331" s="16"/>
      <c r="F331" s="16"/>
      <c r="G331" s="16"/>
      <c r="H331" s="16"/>
      <c r="I331" s="16"/>
      <c r="J331" s="16"/>
      <c r="K331" s="16"/>
      <c r="L331" s="16"/>
      <c r="M331" s="16"/>
      <c r="N331" s="16"/>
      <c r="O331" s="16"/>
    </row>
    <row r="332" spans="2:15" x14ac:dyDescent="0.2">
      <c r="B332" s="16"/>
      <c r="C332" s="16"/>
      <c r="D332" s="16"/>
      <c r="E332" s="16"/>
      <c r="F332" s="16"/>
      <c r="G332" s="16"/>
      <c r="H332" s="16"/>
      <c r="I332" s="16"/>
      <c r="J332" s="16"/>
      <c r="K332" s="16"/>
      <c r="L332" s="16"/>
      <c r="M332" s="16"/>
      <c r="N332" s="16"/>
      <c r="O332" s="16"/>
    </row>
    <row r="333" spans="2:15" x14ac:dyDescent="0.2">
      <c r="B333" s="16"/>
      <c r="C333" s="16"/>
      <c r="D333" s="16"/>
      <c r="E333" s="16"/>
      <c r="F333" s="16"/>
      <c r="G333" s="16"/>
      <c r="H333" s="16"/>
      <c r="I333" s="16"/>
      <c r="J333" s="16"/>
      <c r="K333" s="16"/>
      <c r="L333" s="16"/>
      <c r="M333" s="16"/>
      <c r="N333" s="16"/>
      <c r="O333" s="16"/>
    </row>
    <row r="334" spans="2:15" x14ac:dyDescent="0.2">
      <c r="B334" s="16"/>
      <c r="C334" s="16"/>
      <c r="D334" s="16"/>
      <c r="E334" s="16"/>
      <c r="F334" s="16"/>
      <c r="G334" s="16"/>
      <c r="H334" s="16"/>
      <c r="I334" s="16"/>
      <c r="J334" s="16"/>
      <c r="K334" s="16"/>
      <c r="L334" s="16"/>
      <c r="M334" s="16"/>
      <c r="N334" s="16"/>
      <c r="O334" s="16"/>
    </row>
    <row r="335" spans="2:15" x14ac:dyDescent="0.2">
      <c r="B335" s="16"/>
      <c r="C335" s="16"/>
      <c r="D335" s="16"/>
      <c r="E335" s="16"/>
      <c r="F335" s="16"/>
      <c r="G335" s="16"/>
      <c r="H335" s="16"/>
      <c r="I335" s="16"/>
      <c r="J335" s="16"/>
      <c r="K335" s="16"/>
      <c r="L335" s="16"/>
      <c r="M335" s="16"/>
      <c r="N335" s="16"/>
      <c r="O335" s="16"/>
    </row>
    <row r="336" spans="2:15" x14ac:dyDescent="0.2">
      <c r="B336" s="16"/>
      <c r="C336" s="16"/>
      <c r="D336" s="16"/>
      <c r="E336" s="16"/>
      <c r="F336" s="16"/>
      <c r="G336" s="16"/>
      <c r="H336" s="16"/>
      <c r="I336" s="16"/>
      <c r="J336" s="16"/>
      <c r="K336" s="16"/>
      <c r="L336" s="16"/>
      <c r="M336" s="16"/>
      <c r="N336" s="16"/>
      <c r="O336" s="16"/>
    </row>
    <row r="337" spans="2:15" x14ac:dyDescent="0.2">
      <c r="B337" s="16"/>
      <c r="C337" s="16"/>
      <c r="D337" s="16"/>
      <c r="E337" s="16"/>
      <c r="F337" s="16"/>
      <c r="G337" s="16"/>
      <c r="H337" s="16"/>
      <c r="I337" s="16"/>
      <c r="J337" s="16"/>
      <c r="K337" s="16"/>
      <c r="L337" s="16"/>
      <c r="M337" s="16"/>
      <c r="N337" s="16"/>
      <c r="O337" s="16"/>
    </row>
    <row r="338" spans="2:15" x14ac:dyDescent="0.2">
      <c r="B338" s="16"/>
      <c r="C338" s="16"/>
      <c r="D338" s="16"/>
      <c r="E338" s="16"/>
      <c r="F338" s="16"/>
      <c r="G338" s="16"/>
      <c r="H338" s="16"/>
      <c r="I338" s="16"/>
      <c r="J338" s="16"/>
      <c r="K338" s="16"/>
      <c r="L338" s="16"/>
      <c r="M338" s="16"/>
      <c r="N338" s="16"/>
      <c r="O338" s="16"/>
    </row>
    <row r="339" spans="2:15" x14ac:dyDescent="0.2">
      <c r="B339" s="16"/>
      <c r="C339" s="16"/>
      <c r="D339" s="16"/>
      <c r="E339" s="16"/>
      <c r="F339" s="16"/>
      <c r="G339" s="16"/>
      <c r="H339" s="16"/>
      <c r="I339" s="16"/>
      <c r="J339" s="16"/>
      <c r="K339" s="16"/>
      <c r="L339" s="16"/>
      <c r="M339" s="16"/>
      <c r="N339" s="16"/>
      <c r="O339" s="16"/>
    </row>
    <row r="340" spans="2:15" x14ac:dyDescent="0.2">
      <c r="B340" s="16"/>
      <c r="C340" s="16"/>
      <c r="D340" s="16"/>
      <c r="E340" s="16"/>
      <c r="F340" s="16"/>
      <c r="G340" s="16"/>
      <c r="H340" s="16"/>
      <c r="I340" s="16"/>
      <c r="J340" s="16"/>
      <c r="K340" s="16"/>
      <c r="L340" s="16"/>
      <c r="M340" s="16"/>
      <c r="N340" s="16"/>
      <c r="O340" s="16"/>
    </row>
    <row r="341" spans="2:15" x14ac:dyDescent="0.2">
      <c r="B341" s="16"/>
      <c r="C341" s="16"/>
      <c r="D341" s="16"/>
      <c r="E341" s="16"/>
      <c r="F341" s="16"/>
      <c r="G341" s="16"/>
      <c r="H341" s="16"/>
      <c r="I341" s="16"/>
      <c r="J341" s="16"/>
      <c r="K341" s="16"/>
      <c r="L341" s="16"/>
      <c r="M341" s="16"/>
      <c r="N341" s="16"/>
      <c r="O341" s="16"/>
    </row>
    <row r="342" spans="2:15" x14ac:dyDescent="0.2">
      <c r="B342" s="16"/>
      <c r="C342" s="16"/>
      <c r="D342" s="16"/>
      <c r="E342" s="16"/>
      <c r="F342" s="16"/>
      <c r="G342" s="16"/>
      <c r="H342" s="16"/>
      <c r="I342" s="16"/>
      <c r="J342" s="16"/>
      <c r="K342" s="16"/>
      <c r="L342" s="16"/>
      <c r="M342" s="16"/>
      <c r="N342" s="16"/>
      <c r="O342" s="16"/>
    </row>
    <row r="343" spans="2:15" x14ac:dyDescent="0.2">
      <c r="B343" s="16"/>
      <c r="C343" s="16"/>
      <c r="D343" s="16"/>
      <c r="E343" s="16"/>
      <c r="F343" s="16"/>
      <c r="G343" s="16"/>
      <c r="H343" s="16"/>
      <c r="I343" s="16"/>
      <c r="J343" s="16"/>
      <c r="K343" s="16"/>
      <c r="L343" s="16"/>
      <c r="M343" s="16"/>
      <c r="N343" s="16"/>
      <c r="O343" s="16"/>
    </row>
    <row r="344" spans="2:15" x14ac:dyDescent="0.2">
      <c r="B344" s="16"/>
      <c r="C344" s="16"/>
      <c r="D344" s="16"/>
      <c r="E344" s="16"/>
      <c r="F344" s="16"/>
      <c r="G344" s="16"/>
      <c r="H344" s="16"/>
      <c r="I344" s="16"/>
      <c r="J344" s="16"/>
      <c r="K344" s="16"/>
      <c r="L344" s="16"/>
      <c r="M344" s="16"/>
      <c r="N344" s="16"/>
      <c r="O344" s="16"/>
    </row>
    <row r="345" spans="2:15" x14ac:dyDescent="0.2">
      <c r="B345" s="16"/>
      <c r="C345" s="16"/>
      <c r="D345" s="16"/>
      <c r="E345" s="16"/>
      <c r="F345" s="16"/>
      <c r="G345" s="16"/>
      <c r="H345" s="16"/>
      <c r="I345" s="16"/>
      <c r="J345" s="16"/>
      <c r="K345" s="16"/>
      <c r="L345" s="16"/>
      <c r="M345" s="16"/>
      <c r="N345" s="16"/>
      <c r="O345" s="16"/>
    </row>
    <row r="346" spans="2:15" x14ac:dyDescent="0.2">
      <c r="B346" s="16"/>
      <c r="C346" s="16"/>
      <c r="D346" s="16"/>
      <c r="E346" s="16"/>
      <c r="F346" s="16"/>
      <c r="G346" s="16"/>
      <c r="H346" s="16"/>
      <c r="I346" s="16"/>
      <c r="J346" s="16"/>
      <c r="K346" s="16"/>
      <c r="L346" s="16"/>
      <c r="M346" s="16"/>
      <c r="N346" s="16"/>
      <c r="O346" s="16"/>
    </row>
    <row r="347" spans="2:15" x14ac:dyDescent="0.2">
      <c r="B347" s="16"/>
      <c r="C347" s="16"/>
      <c r="D347" s="16"/>
      <c r="E347" s="16"/>
      <c r="F347" s="16"/>
      <c r="G347" s="16"/>
      <c r="H347" s="16"/>
      <c r="I347" s="16"/>
      <c r="J347" s="16"/>
      <c r="K347" s="16"/>
      <c r="L347" s="16"/>
      <c r="M347" s="16"/>
      <c r="N347" s="16"/>
      <c r="O347" s="16"/>
    </row>
    <row r="348" spans="2:15" x14ac:dyDescent="0.2">
      <c r="B348" s="16"/>
      <c r="C348" s="16"/>
      <c r="D348" s="16"/>
      <c r="E348" s="16"/>
      <c r="F348" s="16"/>
      <c r="G348" s="16"/>
      <c r="H348" s="16"/>
      <c r="I348" s="16"/>
      <c r="J348" s="16"/>
      <c r="K348" s="16"/>
      <c r="L348" s="16"/>
      <c r="M348" s="16"/>
      <c r="N348" s="16"/>
      <c r="O348" s="16"/>
    </row>
    <row r="349" spans="2:15" x14ac:dyDescent="0.2">
      <c r="B349" s="16"/>
      <c r="C349" s="16"/>
      <c r="D349" s="16"/>
      <c r="E349" s="16"/>
      <c r="F349" s="16"/>
      <c r="G349" s="16"/>
      <c r="H349" s="16"/>
      <c r="I349" s="16"/>
      <c r="J349" s="16"/>
      <c r="K349" s="16"/>
      <c r="L349" s="16"/>
      <c r="M349" s="16"/>
      <c r="N349" s="16"/>
      <c r="O349" s="16"/>
    </row>
    <row r="350" spans="2:15" x14ac:dyDescent="0.2">
      <c r="B350" s="16"/>
      <c r="C350" s="16"/>
      <c r="D350" s="16"/>
      <c r="E350" s="16"/>
      <c r="F350" s="16"/>
      <c r="G350" s="16"/>
      <c r="H350" s="16"/>
      <c r="I350" s="16"/>
      <c r="J350" s="16"/>
      <c r="K350" s="16"/>
      <c r="L350" s="16"/>
      <c r="M350" s="16"/>
      <c r="N350" s="16"/>
      <c r="O350" s="16"/>
    </row>
    <row r="351" spans="2:15" x14ac:dyDescent="0.2">
      <c r="B351" s="16"/>
      <c r="C351" s="16"/>
      <c r="D351" s="16"/>
      <c r="E351" s="16"/>
      <c r="F351" s="16"/>
      <c r="G351" s="16"/>
      <c r="H351" s="16"/>
      <c r="I351" s="16"/>
      <c r="J351" s="16"/>
      <c r="K351" s="16"/>
      <c r="L351" s="16"/>
      <c r="M351" s="16"/>
      <c r="N351" s="16"/>
      <c r="O351" s="16"/>
    </row>
    <row r="352" spans="2:15" x14ac:dyDescent="0.2">
      <c r="B352" s="16"/>
      <c r="C352" s="16"/>
      <c r="D352" s="16"/>
      <c r="E352" s="16"/>
      <c r="F352" s="16"/>
      <c r="G352" s="16"/>
      <c r="H352" s="16"/>
      <c r="I352" s="16"/>
      <c r="J352" s="16"/>
      <c r="K352" s="16"/>
      <c r="L352" s="16"/>
      <c r="M352" s="16"/>
      <c r="N352" s="16"/>
      <c r="O352" s="16"/>
    </row>
    <row r="353" spans="2:15" x14ac:dyDescent="0.2">
      <c r="B353" s="16"/>
      <c r="C353" s="16"/>
      <c r="D353" s="16"/>
      <c r="E353" s="16"/>
      <c r="F353" s="16"/>
      <c r="G353" s="16"/>
      <c r="H353" s="16"/>
      <c r="I353" s="16"/>
      <c r="J353" s="16"/>
      <c r="K353" s="16"/>
      <c r="L353" s="16"/>
      <c r="M353" s="16"/>
      <c r="N353" s="16"/>
      <c r="O353" s="16"/>
    </row>
    <row r="354" spans="2:15" x14ac:dyDescent="0.2">
      <c r="B354" s="16"/>
      <c r="C354" s="16"/>
      <c r="D354" s="16"/>
      <c r="E354" s="16"/>
      <c r="F354" s="16"/>
      <c r="G354" s="16"/>
      <c r="H354" s="16"/>
      <c r="I354" s="16"/>
      <c r="J354" s="16"/>
      <c r="K354" s="16"/>
      <c r="L354" s="16"/>
      <c r="M354" s="16"/>
      <c r="N354" s="16"/>
      <c r="O354" s="16"/>
    </row>
    <row r="355" spans="2:15" x14ac:dyDescent="0.2">
      <c r="B355" s="16"/>
      <c r="C355" s="16"/>
      <c r="D355" s="16"/>
      <c r="E355" s="16"/>
      <c r="F355" s="16"/>
      <c r="G355" s="16"/>
      <c r="H355" s="16"/>
      <c r="I355" s="16"/>
      <c r="J355" s="16"/>
      <c r="K355" s="16"/>
      <c r="L355" s="16"/>
      <c r="M355" s="16"/>
      <c r="N355" s="16"/>
      <c r="O355" s="16"/>
    </row>
    <row r="356" spans="2:15" x14ac:dyDescent="0.2">
      <c r="B356" s="16"/>
      <c r="C356" s="16"/>
      <c r="D356" s="16"/>
      <c r="E356" s="16"/>
      <c r="F356" s="16"/>
      <c r="G356" s="16"/>
      <c r="H356" s="16"/>
      <c r="I356" s="16"/>
      <c r="J356" s="16"/>
      <c r="K356" s="16"/>
      <c r="L356" s="16"/>
      <c r="M356" s="16"/>
      <c r="N356" s="16"/>
      <c r="O356" s="16"/>
    </row>
    <row r="357" spans="2:15" x14ac:dyDescent="0.2">
      <c r="B357" s="16"/>
      <c r="C357" s="16"/>
      <c r="D357" s="16"/>
      <c r="E357" s="16"/>
      <c r="F357" s="16"/>
      <c r="G357" s="16"/>
      <c r="H357" s="16"/>
      <c r="I357" s="16"/>
      <c r="J357" s="16"/>
      <c r="K357" s="16"/>
      <c r="L357" s="16"/>
      <c r="M357" s="16"/>
      <c r="N357" s="16"/>
      <c r="O357" s="16"/>
    </row>
    <row r="358" spans="2:15" x14ac:dyDescent="0.2">
      <c r="B358" s="16"/>
      <c r="C358" s="16"/>
      <c r="D358" s="16"/>
      <c r="E358" s="16"/>
      <c r="F358" s="16"/>
      <c r="G358" s="16"/>
      <c r="H358" s="16"/>
      <c r="I358" s="16"/>
      <c r="J358" s="16"/>
      <c r="K358" s="16"/>
      <c r="L358" s="16"/>
      <c r="M358" s="16"/>
      <c r="N358" s="16"/>
      <c r="O358" s="16"/>
    </row>
    <row r="359" spans="2:15" x14ac:dyDescent="0.2">
      <c r="B359" s="16"/>
      <c r="C359" s="16"/>
      <c r="D359" s="16"/>
      <c r="E359" s="16"/>
      <c r="F359" s="16"/>
      <c r="G359" s="16"/>
      <c r="H359" s="16"/>
      <c r="I359" s="16"/>
      <c r="J359" s="16"/>
      <c r="K359" s="16"/>
      <c r="L359" s="16"/>
      <c r="M359" s="16"/>
      <c r="N359" s="16"/>
      <c r="O359" s="16"/>
    </row>
    <row r="360" spans="2:15" x14ac:dyDescent="0.2">
      <c r="B360" s="16"/>
      <c r="C360" s="16"/>
      <c r="D360" s="16"/>
      <c r="E360" s="16"/>
      <c r="F360" s="16"/>
      <c r="G360" s="16"/>
      <c r="H360" s="16"/>
      <c r="I360" s="16"/>
      <c r="J360" s="16"/>
      <c r="K360" s="16"/>
      <c r="L360" s="16"/>
      <c r="M360" s="16"/>
      <c r="N360" s="16"/>
      <c r="O360" s="16"/>
    </row>
    <row r="361" spans="2:15" x14ac:dyDescent="0.2">
      <c r="B361" s="16"/>
      <c r="C361" s="16"/>
      <c r="D361" s="16"/>
      <c r="E361" s="16"/>
      <c r="F361" s="16"/>
      <c r="G361" s="16"/>
      <c r="H361" s="16"/>
      <c r="I361" s="16"/>
      <c r="J361" s="16"/>
      <c r="K361" s="16"/>
      <c r="L361" s="16"/>
      <c r="M361" s="16"/>
      <c r="N361" s="16"/>
      <c r="O361" s="16"/>
    </row>
    <row r="362" spans="2:15" x14ac:dyDescent="0.2">
      <c r="B362" s="16"/>
      <c r="C362" s="16"/>
      <c r="D362" s="16"/>
      <c r="E362" s="16"/>
      <c r="F362" s="16"/>
      <c r="G362" s="16"/>
      <c r="H362" s="16"/>
      <c r="I362" s="16"/>
      <c r="J362" s="16"/>
      <c r="K362" s="16"/>
      <c r="L362" s="16"/>
      <c r="M362" s="16"/>
      <c r="N362" s="16"/>
      <c r="O362" s="16"/>
    </row>
    <row r="363" spans="2:15" x14ac:dyDescent="0.2">
      <c r="B363" s="16"/>
      <c r="C363" s="16"/>
      <c r="D363" s="16"/>
      <c r="E363" s="16"/>
      <c r="F363" s="16"/>
      <c r="G363" s="16"/>
      <c r="H363" s="16"/>
      <c r="I363" s="16"/>
      <c r="J363" s="16"/>
      <c r="K363" s="16"/>
      <c r="L363" s="16"/>
      <c r="M363" s="16"/>
      <c r="N363" s="16"/>
      <c r="O363" s="16"/>
    </row>
    <row r="364" spans="2:15" x14ac:dyDescent="0.2">
      <c r="B364" s="16"/>
      <c r="C364" s="16"/>
      <c r="D364" s="16"/>
      <c r="E364" s="16"/>
      <c r="F364" s="16"/>
      <c r="G364" s="16"/>
      <c r="H364" s="16"/>
      <c r="I364" s="16"/>
      <c r="J364" s="16"/>
      <c r="K364" s="16"/>
      <c r="L364" s="16"/>
      <c r="M364" s="16"/>
      <c r="N364" s="16"/>
      <c r="O364" s="16"/>
    </row>
    <row r="365" spans="2:15" x14ac:dyDescent="0.2">
      <c r="B365" s="16"/>
      <c r="C365" s="16"/>
      <c r="D365" s="16"/>
      <c r="E365" s="16"/>
      <c r="F365" s="16"/>
      <c r="G365" s="16"/>
      <c r="H365" s="16"/>
      <c r="I365" s="16"/>
      <c r="J365" s="16"/>
      <c r="K365" s="16"/>
      <c r="L365" s="16"/>
      <c r="M365" s="16"/>
      <c r="N365" s="16"/>
      <c r="O365" s="16"/>
    </row>
    <row r="366" spans="2:15" x14ac:dyDescent="0.2">
      <c r="B366" s="16"/>
      <c r="C366" s="16"/>
      <c r="D366" s="16"/>
      <c r="E366" s="16"/>
      <c r="F366" s="16"/>
      <c r="G366" s="16"/>
      <c r="H366" s="16"/>
      <c r="I366" s="16"/>
      <c r="J366" s="16"/>
      <c r="K366" s="16"/>
      <c r="L366" s="16"/>
      <c r="M366" s="16"/>
      <c r="N366" s="16"/>
      <c r="O366" s="16"/>
    </row>
    <row r="367" spans="2:15" x14ac:dyDescent="0.2">
      <c r="B367" s="16"/>
      <c r="C367" s="16"/>
      <c r="D367" s="16"/>
      <c r="E367" s="16"/>
      <c r="F367" s="16"/>
      <c r="G367" s="16"/>
      <c r="H367" s="16"/>
      <c r="I367" s="16"/>
      <c r="J367" s="16"/>
      <c r="K367" s="16"/>
      <c r="L367" s="16"/>
      <c r="M367" s="16"/>
      <c r="N367" s="16"/>
      <c r="O367" s="16"/>
    </row>
    <row r="368" spans="2:15" x14ac:dyDescent="0.2">
      <c r="B368" s="16"/>
      <c r="C368" s="16"/>
      <c r="D368" s="16"/>
      <c r="E368" s="16"/>
      <c r="F368" s="16"/>
      <c r="G368" s="16"/>
      <c r="H368" s="16"/>
      <c r="I368" s="16"/>
      <c r="J368" s="16"/>
      <c r="K368" s="16"/>
      <c r="L368" s="16"/>
      <c r="M368" s="16"/>
      <c r="N368" s="16"/>
      <c r="O368" s="16"/>
    </row>
    <row r="369" spans="2:15" x14ac:dyDescent="0.2">
      <c r="B369" s="16"/>
      <c r="C369" s="16"/>
      <c r="D369" s="16"/>
      <c r="E369" s="16"/>
      <c r="F369" s="16"/>
      <c r="G369" s="16"/>
      <c r="H369" s="16"/>
      <c r="I369" s="16"/>
      <c r="J369" s="16"/>
      <c r="K369" s="16"/>
      <c r="L369" s="16"/>
      <c r="M369" s="16"/>
      <c r="N369" s="16"/>
      <c r="O369" s="16"/>
    </row>
    <row r="370" spans="2:15" x14ac:dyDescent="0.2">
      <c r="B370" s="16"/>
      <c r="C370" s="16"/>
      <c r="D370" s="16"/>
      <c r="E370" s="16"/>
      <c r="F370" s="16"/>
      <c r="G370" s="16"/>
      <c r="H370" s="16"/>
      <c r="I370" s="16"/>
      <c r="J370" s="16"/>
      <c r="K370" s="16"/>
      <c r="L370" s="16"/>
      <c r="M370" s="16"/>
      <c r="N370" s="16"/>
      <c r="O370" s="16"/>
    </row>
    <row r="371" spans="2:15" x14ac:dyDescent="0.2">
      <c r="B371" s="16"/>
      <c r="C371" s="16"/>
      <c r="D371" s="16"/>
      <c r="E371" s="16"/>
      <c r="F371" s="16"/>
      <c r="G371" s="16"/>
      <c r="H371" s="16"/>
      <c r="I371" s="16"/>
      <c r="J371" s="16"/>
      <c r="K371" s="16"/>
      <c r="L371" s="16"/>
      <c r="M371" s="16"/>
      <c r="N371" s="16"/>
      <c r="O371" s="16"/>
    </row>
    <row r="372" spans="2:15" x14ac:dyDescent="0.2">
      <c r="B372" s="16"/>
      <c r="C372" s="16"/>
      <c r="D372" s="16"/>
      <c r="E372" s="16"/>
      <c r="F372" s="16"/>
      <c r="G372" s="16"/>
      <c r="H372" s="16"/>
      <c r="I372" s="16"/>
      <c r="J372" s="16"/>
      <c r="K372" s="16"/>
      <c r="L372" s="16"/>
      <c r="M372" s="16"/>
      <c r="N372" s="16"/>
      <c r="O372" s="16"/>
    </row>
    <row r="373" spans="2:15" x14ac:dyDescent="0.2">
      <c r="B373" s="16"/>
      <c r="C373" s="16"/>
      <c r="D373" s="16"/>
      <c r="E373" s="16"/>
      <c r="F373" s="16"/>
      <c r="G373" s="16"/>
      <c r="H373" s="16"/>
      <c r="I373" s="16"/>
      <c r="J373" s="16"/>
      <c r="K373" s="16"/>
      <c r="L373" s="16"/>
      <c r="M373" s="16"/>
      <c r="N373" s="16"/>
      <c r="O373" s="16"/>
    </row>
    <row r="374" spans="2:15" x14ac:dyDescent="0.2">
      <c r="B374" s="16"/>
      <c r="C374" s="16"/>
      <c r="D374" s="16"/>
      <c r="E374" s="16"/>
      <c r="F374" s="16"/>
      <c r="G374" s="16"/>
      <c r="H374" s="16"/>
      <c r="I374" s="16"/>
      <c r="J374" s="16"/>
      <c r="K374" s="16"/>
      <c r="L374" s="16"/>
      <c r="M374" s="16"/>
      <c r="N374" s="16"/>
      <c r="O374" s="16"/>
    </row>
    <row r="375" spans="2:15" x14ac:dyDescent="0.2">
      <c r="B375" s="16"/>
      <c r="C375" s="16"/>
      <c r="D375" s="16"/>
      <c r="E375" s="16"/>
      <c r="F375" s="16"/>
      <c r="G375" s="16"/>
      <c r="H375" s="16"/>
      <c r="I375" s="16"/>
      <c r="J375" s="16"/>
      <c r="K375" s="16"/>
      <c r="L375" s="16"/>
      <c r="M375" s="16"/>
      <c r="N375" s="16"/>
      <c r="O375" s="16"/>
    </row>
    <row r="376" spans="2:15" x14ac:dyDescent="0.2">
      <c r="B376" s="16"/>
      <c r="C376" s="16"/>
      <c r="D376" s="16"/>
      <c r="E376" s="16"/>
      <c r="F376" s="16"/>
      <c r="G376" s="16"/>
      <c r="H376" s="16"/>
      <c r="I376" s="16"/>
      <c r="J376" s="16"/>
      <c r="K376" s="16"/>
      <c r="L376" s="16"/>
      <c r="M376" s="16"/>
      <c r="N376" s="16"/>
      <c r="O376" s="16"/>
    </row>
    <row r="377" spans="2:15" x14ac:dyDescent="0.2">
      <c r="B377" s="16"/>
      <c r="C377" s="16"/>
      <c r="D377" s="16"/>
      <c r="E377" s="16"/>
      <c r="F377" s="16"/>
      <c r="G377" s="16"/>
      <c r="H377" s="16"/>
      <c r="I377" s="16"/>
      <c r="J377" s="16"/>
      <c r="K377" s="16"/>
      <c r="L377" s="16"/>
      <c r="M377" s="16"/>
      <c r="N377" s="16"/>
      <c r="O377" s="16"/>
    </row>
    <row r="378" spans="2:15" x14ac:dyDescent="0.2">
      <c r="B378" s="16"/>
      <c r="C378" s="16"/>
      <c r="D378" s="16"/>
      <c r="E378" s="16"/>
      <c r="F378" s="16"/>
      <c r="G378" s="16"/>
      <c r="H378" s="16"/>
      <c r="I378" s="16"/>
      <c r="J378" s="16"/>
      <c r="K378" s="16"/>
      <c r="L378" s="16"/>
      <c r="M378" s="16"/>
      <c r="N378" s="16"/>
      <c r="O378" s="16"/>
    </row>
    <row r="379" spans="2:15" x14ac:dyDescent="0.2">
      <c r="B379" s="16"/>
      <c r="C379" s="16"/>
      <c r="D379" s="16"/>
      <c r="E379" s="16"/>
      <c r="F379" s="16"/>
      <c r="G379" s="16"/>
      <c r="H379" s="16"/>
      <c r="I379" s="16"/>
      <c r="J379" s="16"/>
      <c r="K379" s="16"/>
      <c r="L379" s="16"/>
      <c r="M379" s="16"/>
      <c r="N379" s="16"/>
      <c r="O379" s="16"/>
    </row>
    <row r="380" spans="2:15" x14ac:dyDescent="0.2">
      <c r="B380" s="16"/>
      <c r="C380" s="16"/>
      <c r="D380" s="16"/>
      <c r="E380" s="16"/>
      <c r="F380" s="16"/>
      <c r="G380" s="16"/>
      <c r="H380" s="16"/>
      <c r="I380" s="16"/>
      <c r="J380" s="16"/>
      <c r="K380" s="16"/>
      <c r="L380" s="16"/>
      <c r="M380" s="16"/>
      <c r="N380" s="16"/>
      <c r="O380" s="16"/>
    </row>
    <row r="381" spans="2:15" x14ac:dyDescent="0.2">
      <c r="B381" s="16"/>
      <c r="C381" s="16"/>
      <c r="D381" s="16"/>
      <c r="E381" s="16"/>
      <c r="F381" s="16"/>
      <c r="G381" s="16"/>
      <c r="H381" s="16"/>
      <c r="I381" s="16"/>
      <c r="J381" s="16"/>
      <c r="K381" s="16"/>
      <c r="L381" s="16"/>
      <c r="M381" s="16"/>
      <c r="N381" s="16"/>
      <c r="O381" s="16"/>
    </row>
    <row r="382" spans="2:15" x14ac:dyDescent="0.2">
      <c r="B382" s="16"/>
      <c r="C382" s="16"/>
      <c r="D382" s="16"/>
      <c r="E382" s="16"/>
      <c r="F382" s="16"/>
      <c r="G382" s="16"/>
      <c r="H382" s="16"/>
      <c r="I382" s="16"/>
      <c r="J382" s="16"/>
      <c r="K382" s="16"/>
      <c r="L382" s="16"/>
      <c r="M382" s="16"/>
      <c r="N382" s="16"/>
      <c r="O382" s="16"/>
    </row>
    <row r="383" spans="2:15" x14ac:dyDescent="0.2">
      <c r="B383" s="16"/>
      <c r="C383" s="16"/>
      <c r="D383" s="16"/>
      <c r="E383" s="16"/>
      <c r="F383" s="16"/>
      <c r="G383" s="16"/>
      <c r="H383" s="16"/>
      <c r="I383" s="16"/>
      <c r="J383" s="16"/>
      <c r="K383" s="16"/>
      <c r="L383" s="16"/>
      <c r="M383" s="16"/>
      <c r="N383" s="16"/>
      <c r="O383" s="16"/>
    </row>
    <row r="384" spans="2:15" x14ac:dyDescent="0.2">
      <c r="B384" s="16"/>
      <c r="C384" s="16"/>
      <c r="D384" s="16"/>
      <c r="E384" s="16"/>
      <c r="F384" s="16"/>
      <c r="G384" s="16"/>
      <c r="H384" s="16"/>
      <c r="I384" s="16"/>
      <c r="J384" s="16"/>
      <c r="K384" s="16"/>
      <c r="L384" s="16"/>
      <c r="M384" s="16"/>
      <c r="N384" s="16"/>
      <c r="O384" s="16"/>
    </row>
    <row r="385" spans="2:15" x14ac:dyDescent="0.2">
      <c r="B385" s="16"/>
      <c r="C385" s="16"/>
      <c r="D385" s="16"/>
      <c r="E385" s="16"/>
      <c r="F385" s="16"/>
      <c r="G385" s="16"/>
      <c r="H385" s="16"/>
      <c r="I385" s="16"/>
      <c r="J385" s="16"/>
      <c r="K385" s="16"/>
      <c r="L385" s="16"/>
      <c r="M385" s="16"/>
      <c r="N385" s="16"/>
      <c r="O385" s="16"/>
    </row>
    <row r="386" spans="2:15" x14ac:dyDescent="0.2">
      <c r="B386" s="16"/>
      <c r="C386" s="16"/>
      <c r="D386" s="16"/>
      <c r="E386" s="16"/>
      <c r="F386" s="16"/>
      <c r="G386" s="16"/>
      <c r="H386" s="16"/>
      <c r="I386" s="16"/>
      <c r="J386" s="16"/>
      <c r="K386" s="16"/>
      <c r="L386" s="16"/>
      <c r="M386" s="16"/>
      <c r="N386" s="16"/>
      <c r="O386" s="16"/>
    </row>
    <row r="387" spans="2:15" x14ac:dyDescent="0.2">
      <c r="B387" s="16"/>
      <c r="C387" s="16"/>
      <c r="D387" s="16"/>
      <c r="E387" s="16"/>
      <c r="F387" s="16"/>
      <c r="G387" s="16"/>
      <c r="H387" s="16"/>
      <c r="I387" s="16"/>
      <c r="J387" s="16"/>
      <c r="K387" s="16"/>
      <c r="L387" s="16"/>
      <c r="M387" s="16"/>
      <c r="N387" s="16"/>
      <c r="O387" s="16"/>
    </row>
    <row r="388" spans="2:15" x14ac:dyDescent="0.2">
      <c r="B388" s="16"/>
      <c r="C388" s="16"/>
      <c r="D388" s="16"/>
      <c r="E388" s="16"/>
      <c r="F388" s="16"/>
      <c r="G388" s="16"/>
      <c r="H388" s="16"/>
      <c r="I388" s="16"/>
      <c r="J388" s="16"/>
      <c r="K388" s="16"/>
      <c r="L388" s="16"/>
      <c r="M388" s="16"/>
      <c r="N388" s="16"/>
      <c r="O388" s="16"/>
    </row>
    <row r="389" spans="2:15" x14ac:dyDescent="0.2">
      <c r="B389" s="16"/>
      <c r="C389" s="16"/>
      <c r="D389" s="16"/>
      <c r="E389" s="16"/>
      <c r="F389" s="16"/>
      <c r="G389" s="16"/>
      <c r="H389" s="16"/>
      <c r="I389" s="16"/>
      <c r="J389" s="16"/>
      <c r="K389" s="16"/>
      <c r="L389" s="16"/>
      <c r="M389" s="16"/>
      <c r="N389" s="16"/>
      <c r="O389" s="16"/>
    </row>
    <row r="390" spans="2:15" x14ac:dyDescent="0.2">
      <c r="B390" s="16"/>
      <c r="C390" s="16"/>
      <c r="D390" s="16"/>
      <c r="E390" s="16"/>
      <c r="F390" s="16"/>
      <c r="G390" s="16"/>
      <c r="H390" s="16"/>
      <c r="I390" s="16"/>
      <c r="J390" s="16"/>
      <c r="K390" s="16"/>
      <c r="L390" s="16"/>
      <c r="M390" s="16"/>
      <c r="N390" s="16"/>
      <c r="O390" s="16"/>
    </row>
    <row r="391" spans="2:15" x14ac:dyDescent="0.2">
      <c r="B391" s="16"/>
      <c r="C391" s="16"/>
      <c r="D391" s="16"/>
      <c r="E391" s="16"/>
      <c r="F391" s="16"/>
      <c r="G391" s="16"/>
      <c r="H391" s="16"/>
      <c r="I391" s="16"/>
      <c r="J391" s="16"/>
      <c r="K391" s="16"/>
      <c r="L391" s="16"/>
      <c r="M391" s="16"/>
      <c r="N391" s="16"/>
      <c r="O391" s="16"/>
    </row>
    <row r="392" spans="2:15" x14ac:dyDescent="0.2">
      <c r="B392" s="16"/>
      <c r="C392" s="16"/>
      <c r="D392" s="16"/>
      <c r="E392" s="16"/>
      <c r="F392" s="16"/>
      <c r="G392" s="16"/>
      <c r="H392" s="16"/>
      <c r="I392" s="16"/>
      <c r="J392" s="16"/>
      <c r="K392" s="16"/>
      <c r="L392" s="16"/>
      <c r="M392" s="16"/>
      <c r="N392" s="16"/>
      <c r="O392" s="16"/>
    </row>
    <row r="393" spans="2:15" x14ac:dyDescent="0.2">
      <c r="B393" s="16"/>
      <c r="C393" s="16"/>
      <c r="D393" s="16"/>
      <c r="E393" s="16"/>
      <c r="F393" s="16"/>
      <c r="G393" s="16"/>
      <c r="H393" s="16"/>
      <c r="I393" s="16"/>
      <c r="J393" s="16"/>
      <c r="K393" s="16"/>
      <c r="L393" s="16"/>
      <c r="M393" s="16"/>
      <c r="N393" s="16"/>
      <c r="O393" s="16"/>
    </row>
    <row r="394" spans="2:15" x14ac:dyDescent="0.2">
      <c r="B394" s="16"/>
      <c r="C394" s="16"/>
      <c r="D394" s="16"/>
      <c r="E394" s="16"/>
      <c r="F394" s="16"/>
      <c r="G394" s="16"/>
      <c r="H394" s="16"/>
      <c r="I394" s="16"/>
      <c r="J394" s="16"/>
      <c r="K394" s="16"/>
      <c r="L394" s="16"/>
      <c r="M394" s="16"/>
      <c r="N394" s="16"/>
      <c r="O394" s="16"/>
    </row>
    <row r="395" spans="2:15" x14ac:dyDescent="0.2">
      <c r="B395" s="16"/>
      <c r="C395" s="16"/>
      <c r="D395" s="16"/>
      <c r="E395" s="16"/>
      <c r="F395" s="16"/>
      <c r="G395" s="16"/>
      <c r="H395" s="16"/>
      <c r="I395" s="16"/>
      <c r="J395" s="16"/>
      <c r="K395" s="16"/>
      <c r="L395" s="16"/>
      <c r="M395" s="16"/>
      <c r="N395" s="16"/>
      <c r="O395" s="16"/>
    </row>
    <row r="396" spans="2:15" x14ac:dyDescent="0.2">
      <c r="B396" s="16"/>
      <c r="C396" s="16"/>
      <c r="D396" s="16"/>
      <c r="E396" s="16"/>
      <c r="F396" s="16"/>
      <c r="G396" s="16"/>
      <c r="H396" s="16"/>
      <c r="I396" s="16"/>
      <c r="J396" s="16"/>
      <c r="K396" s="16"/>
      <c r="L396" s="16"/>
      <c r="M396" s="16"/>
      <c r="N396" s="16"/>
      <c r="O396" s="16"/>
    </row>
    <row r="397" spans="2:15" x14ac:dyDescent="0.2">
      <c r="B397" s="16"/>
      <c r="C397" s="16"/>
      <c r="D397" s="16"/>
      <c r="E397" s="16"/>
      <c r="F397" s="16"/>
      <c r="G397" s="16"/>
      <c r="H397" s="16"/>
      <c r="I397" s="16"/>
      <c r="J397" s="16"/>
      <c r="K397" s="16"/>
      <c r="L397" s="16"/>
      <c r="M397" s="16"/>
      <c r="N397" s="16"/>
      <c r="O397" s="16"/>
    </row>
    <row r="398" spans="2:15" x14ac:dyDescent="0.2">
      <c r="B398" s="16"/>
      <c r="C398" s="16"/>
      <c r="D398" s="16"/>
      <c r="E398" s="16"/>
      <c r="F398" s="16"/>
      <c r="G398" s="16"/>
      <c r="H398" s="16"/>
      <c r="I398" s="16"/>
      <c r="J398" s="16"/>
      <c r="K398" s="16"/>
      <c r="L398" s="16"/>
      <c r="M398" s="16"/>
      <c r="N398" s="16"/>
      <c r="O398" s="16"/>
    </row>
    <row r="399" spans="2:15" x14ac:dyDescent="0.2">
      <c r="B399" s="16"/>
      <c r="C399" s="16"/>
      <c r="D399" s="16"/>
      <c r="E399" s="16"/>
      <c r="F399" s="16"/>
      <c r="G399" s="16"/>
      <c r="H399" s="16"/>
      <c r="I399" s="16"/>
      <c r="J399" s="16"/>
      <c r="K399" s="16"/>
      <c r="L399" s="16"/>
      <c r="M399" s="16"/>
      <c r="N399" s="16"/>
      <c r="O399" s="16"/>
    </row>
    <row r="400" spans="2:15" x14ac:dyDescent="0.2">
      <c r="B400" s="16"/>
      <c r="C400" s="16"/>
      <c r="D400" s="16"/>
      <c r="E400" s="16"/>
      <c r="F400" s="16"/>
      <c r="G400" s="16"/>
      <c r="H400" s="16"/>
      <c r="I400" s="16"/>
      <c r="J400" s="16"/>
      <c r="K400" s="16"/>
      <c r="L400" s="16"/>
      <c r="M400" s="16"/>
      <c r="N400" s="16"/>
      <c r="O400" s="16"/>
    </row>
    <row r="401" spans="2:15" x14ac:dyDescent="0.2">
      <c r="B401" s="16"/>
      <c r="C401" s="16"/>
      <c r="D401" s="16"/>
      <c r="E401" s="16"/>
      <c r="F401" s="16"/>
      <c r="G401" s="16"/>
      <c r="H401" s="16"/>
      <c r="I401" s="16"/>
      <c r="J401" s="16"/>
      <c r="K401" s="16"/>
      <c r="L401" s="16"/>
      <c r="M401" s="16"/>
      <c r="N401" s="16"/>
      <c r="O401" s="16"/>
    </row>
    <row r="402" spans="2:15" x14ac:dyDescent="0.2">
      <c r="B402" s="16"/>
      <c r="C402" s="16"/>
      <c r="D402" s="16"/>
      <c r="E402" s="16"/>
      <c r="F402" s="16"/>
      <c r="G402" s="16"/>
      <c r="H402" s="16"/>
      <c r="I402" s="16"/>
      <c r="J402" s="16"/>
      <c r="K402" s="16"/>
      <c r="L402" s="16"/>
      <c r="M402" s="16"/>
      <c r="N402" s="16"/>
      <c r="O402" s="16"/>
    </row>
    <row r="403" spans="2:15" x14ac:dyDescent="0.2">
      <c r="B403" s="16"/>
      <c r="C403" s="16"/>
      <c r="D403" s="16"/>
      <c r="E403" s="16"/>
      <c r="F403" s="16"/>
      <c r="G403" s="16"/>
      <c r="H403" s="16"/>
      <c r="I403" s="16"/>
      <c r="J403" s="16"/>
      <c r="K403" s="16"/>
      <c r="L403" s="16"/>
      <c r="M403" s="16"/>
      <c r="N403" s="16"/>
      <c r="O403" s="16"/>
    </row>
    <row r="404" spans="2:15" x14ac:dyDescent="0.2">
      <c r="B404" s="16"/>
      <c r="C404" s="16"/>
      <c r="D404" s="16"/>
      <c r="E404" s="16"/>
      <c r="F404" s="16"/>
      <c r="G404" s="16"/>
      <c r="H404" s="16"/>
      <c r="I404" s="16"/>
      <c r="J404" s="16"/>
      <c r="K404" s="16"/>
      <c r="L404" s="16"/>
      <c r="M404" s="16"/>
      <c r="N404" s="16"/>
      <c r="O404" s="16"/>
    </row>
    <row r="405" spans="2:15" x14ac:dyDescent="0.2">
      <c r="B405" s="16"/>
      <c r="C405" s="16"/>
      <c r="D405" s="16"/>
      <c r="E405" s="16"/>
      <c r="F405" s="16"/>
      <c r="G405" s="16"/>
      <c r="H405" s="16"/>
      <c r="I405" s="16"/>
      <c r="J405" s="16"/>
      <c r="K405" s="16"/>
      <c r="L405" s="16"/>
      <c r="M405" s="16"/>
      <c r="N405" s="16"/>
      <c r="O405" s="16"/>
    </row>
    <row r="406" spans="2:15" x14ac:dyDescent="0.2">
      <c r="B406" s="16"/>
      <c r="C406" s="16"/>
      <c r="D406" s="16"/>
      <c r="E406" s="16"/>
      <c r="F406" s="16"/>
      <c r="G406" s="16"/>
      <c r="H406" s="16"/>
      <c r="I406" s="16"/>
      <c r="J406" s="16"/>
      <c r="K406" s="16"/>
      <c r="L406" s="16"/>
      <c r="M406" s="16"/>
      <c r="N406" s="16"/>
      <c r="O406" s="16"/>
    </row>
    <row r="407" spans="2:15" x14ac:dyDescent="0.2">
      <c r="B407" s="16"/>
      <c r="C407" s="16"/>
      <c r="D407" s="16"/>
      <c r="E407" s="16"/>
      <c r="F407" s="16"/>
      <c r="G407" s="16"/>
      <c r="H407" s="16"/>
      <c r="I407" s="16"/>
      <c r="J407" s="16"/>
      <c r="K407" s="16"/>
      <c r="L407" s="16"/>
      <c r="M407" s="16"/>
      <c r="N407" s="16"/>
      <c r="O407" s="16"/>
    </row>
    <row r="408" spans="2:15" x14ac:dyDescent="0.2">
      <c r="B408" s="16"/>
      <c r="C408" s="16"/>
      <c r="D408" s="16"/>
      <c r="E408" s="16"/>
      <c r="F408" s="16"/>
      <c r="G408" s="16"/>
      <c r="H408" s="16"/>
      <c r="I408" s="16"/>
      <c r="J408" s="16"/>
      <c r="K408" s="16"/>
      <c r="L408" s="16"/>
      <c r="M408" s="16"/>
      <c r="N408" s="16"/>
      <c r="O408" s="16"/>
    </row>
    <row r="409" spans="2:15" x14ac:dyDescent="0.2">
      <c r="B409" s="16"/>
      <c r="C409" s="16"/>
      <c r="D409" s="16"/>
      <c r="E409" s="16"/>
      <c r="F409" s="16"/>
      <c r="G409" s="16"/>
      <c r="H409" s="16"/>
      <c r="I409" s="16"/>
      <c r="J409" s="16"/>
      <c r="K409" s="16"/>
      <c r="L409" s="16"/>
      <c r="M409" s="16"/>
      <c r="N409" s="16"/>
      <c r="O409" s="16"/>
    </row>
    <row r="410" spans="2:15" x14ac:dyDescent="0.2">
      <c r="B410" s="16"/>
      <c r="C410" s="16"/>
      <c r="D410" s="16"/>
      <c r="E410" s="16"/>
      <c r="F410" s="16"/>
      <c r="G410" s="16"/>
      <c r="H410" s="16"/>
      <c r="I410" s="16"/>
      <c r="J410" s="16"/>
      <c r="K410" s="16"/>
      <c r="L410" s="16"/>
      <c r="M410" s="16"/>
      <c r="N410" s="16"/>
      <c r="O410" s="16"/>
    </row>
    <row r="411" spans="2:15" x14ac:dyDescent="0.2">
      <c r="B411" s="16"/>
      <c r="C411" s="16"/>
      <c r="D411" s="16"/>
      <c r="E411" s="16"/>
      <c r="F411" s="16"/>
      <c r="G411" s="16"/>
      <c r="H411" s="16"/>
      <c r="I411" s="16"/>
      <c r="J411" s="16"/>
      <c r="K411" s="16"/>
      <c r="L411" s="16"/>
      <c r="M411" s="16"/>
      <c r="N411" s="16"/>
      <c r="O411" s="16"/>
    </row>
    <row r="412" spans="2:15" x14ac:dyDescent="0.2">
      <c r="B412" s="16"/>
      <c r="C412" s="16"/>
      <c r="D412" s="16"/>
      <c r="E412" s="16"/>
      <c r="F412" s="16"/>
      <c r="G412" s="16"/>
      <c r="H412" s="16"/>
      <c r="I412" s="16"/>
      <c r="J412" s="16"/>
      <c r="K412" s="16"/>
      <c r="L412" s="16"/>
      <c r="M412" s="16"/>
      <c r="N412" s="16"/>
      <c r="O412" s="16"/>
    </row>
    <row r="413" spans="2:15" x14ac:dyDescent="0.2">
      <c r="B413" s="16"/>
      <c r="C413" s="16"/>
      <c r="D413" s="16"/>
      <c r="E413" s="16"/>
      <c r="F413" s="16"/>
      <c r="G413" s="16"/>
      <c r="H413" s="16"/>
      <c r="I413" s="16"/>
      <c r="J413" s="16"/>
      <c r="K413" s="16"/>
      <c r="L413" s="16"/>
      <c r="M413" s="16"/>
      <c r="N413" s="16"/>
      <c r="O413" s="16"/>
    </row>
    <row r="414" spans="2:15" x14ac:dyDescent="0.2">
      <c r="B414" s="16"/>
      <c r="C414" s="16"/>
      <c r="D414" s="16"/>
      <c r="E414" s="16"/>
      <c r="F414" s="16"/>
      <c r="G414" s="16"/>
      <c r="H414" s="16"/>
      <c r="I414" s="16"/>
      <c r="J414" s="16"/>
      <c r="K414" s="16"/>
      <c r="L414" s="16"/>
      <c r="M414" s="16"/>
      <c r="N414" s="16"/>
      <c r="O414" s="16"/>
    </row>
    <row r="415" spans="2:15" x14ac:dyDescent="0.2">
      <c r="B415" s="16"/>
      <c r="C415" s="16"/>
      <c r="D415" s="16"/>
      <c r="E415" s="16"/>
      <c r="F415" s="16"/>
      <c r="G415" s="16"/>
      <c r="H415" s="16"/>
      <c r="I415" s="16"/>
      <c r="J415" s="16"/>
      <c r="K415" s="16"/>
      <c r="L415" s="16"/>
      <c r="M415" s="16"/>
      <c r="N415" s="16"/>
      <c r="O415" s="16"/>
    </row>
    <row r="416" spans="2:15" x14ac:dyDescent="0.2">
      <c r="B416" s="16"/>
      <c r="C416" s="16"/>
      <c r="D416" s="16"/>
      <c r="E416" s="16"/>
      <c r="F416" s="16"/>
      <c r="G416" s="16"/>
      <c r="H416" s="16"/>
      <c r="I416" s="16"/>
      <c r="J416" s="16"/>
      <c r="K416" s="16"/>
      <c r="L416" s="16"/>
      <c r="M416" s="16"/>
      <c r="N416" s="16"/>
      <c r="O416" s="16"/>
    </row>
    <row r="417" spans="2:15" x14ac:dyDescent="0.2">
      <c r="B417" s="16"/>
      <c r="C417" s="16"/>
      <c r="D417" s="16"/>
      <c r="E417" s="16"/>
      <c r="F417" s="16"/>
      <c r="G417" s="16"/>
      <c r="H417" s="16"/>
      <c r="I417" s="16"/>
      <c r="J417" s="16"/>
      <c r="K417" s="16"/>
      <c r="L417" s="16"/>
      <c r="M417" s="16"/>
      <c r="N417" s="16"/>
      <c r="O417" s="16"/>
    </row>
    <row r="418" spans="2:15" x14ac:dyDescent="0.2">
      <c r="B418" s="16"/>
      <c r="C418" s="16"/>
      <c r="D418" s="16"/>
      <c r="E418" s="16"/>
      <c r="F418" s="16"/>
      <c r="G418" s="16"/>
      <c r="H418" s="16"/>
      <c r="I418" s="16"/>
      <c r="J418" s="16"/>
      <c r="K418" s="16"/>
      <c r="L418" s="16"/>
      <c r="M418" s="16"/>
      <c r="N418" s="16"/>
      <c r="O418" s="16"/>
    </row>
    <row r="419" spans="2:15" x14ac:dyDescent="0.2">
      <c r="B419" s="16"/>
      <c r="C419" s="16"/>
      <c r="D419" s="16"/>
      <c r="E419" s="16"/>
      <c r="F419" s="16"/>
      <c r="G419" s="16"/>
      <c r="H419" s="16"/>
      <c r="I419" s="16"/>
      <c r="J419" s="16"/>
      <c r="K419" s="16"/>
      <c r="L419" s="16"/>
      <c r="M419" s="16"/>
      <c r="N419" s="16"/>
      <c r="O419" s="16"/>
    </row>
    <row r="420" spans="2:15" x14ac:dyDescent="0.2">
      <c r="B420" s="16"/>
      <c r="C420" s="16"/>
      <c r="D420" s="16"/>
      <c r="E420" s="16"/>
      <c r="F420" s="16"/>
      <c r="G420" s="16"/>
      <c r="H420" s="16"/>
      <c r="I420" s="16"/>
      <c r="J420" s="16"/>
      <c r="K420" s="16"/>
      <c r="L420" s="16"/>
      <c r="M420" s="16"/>
      <c r="N420" s="16"/>
      <c r="O420" s="16"/>
    </row>
    <row r="421" spans="2:15" x14ac:dyDescent="0.2">
      <c r="B421" s="16"/>
      <c r="C421" s="16"/>
      <c r="D421" s="16"/>
      <c r="E421" s="16"/>
      <c r="F421" s="16"/>
      <c r="G421" s="16"/>
      <c r="H421" s="16"/>
      <c r="I421" s="16"/>
      <c r="J421" s="16"/>
      <c r="K421" s="16"/>
      <c r="L421" s="16"/>
      <c r="M421" s="16"/>
      <c r="N421" s="16"/>
      <c r="O421" s="16"/>
    </row>
    <row r="422" spans="2:15" x14ac:dyDescent="0.2">
      <c r="B422" s="16"/>
      <c r="C422" s="16"/>
      <c r="D422" s="16"/>
      <c r="E422" s="16"/>
      <c r="F422" s="16"/>
      <c r="G422" s="16"/>
      <c r="H422" s="16"/>
      <c r="I422" s="16"/>
      <c r="J422" s="16"/>
      <c r="K422" s="16"/>
      <c r="L422" s="16"/>
      <c r="M422" s="16"/>
      <c r="N422" s="16"/>
      <c r="O422" s="16"/>
    </row>
    <row r="423" spans="2:15" x14ac:dyDescent="0.2">
      <c r="B423" s="16"/>
      <c r="C423" s="16"/>
      <c r="D423" s="16"/>
      <c r="E423" s="16"/>
      <c r="F423" s="16"/>
      <c r="G423" s="16"/>
      <c r="H423" s="16"/>
      <c r="I423" s="16"/>
      <c r="J423" s="16"/>
      <c r="K423" s="16"/>
      <c r="L423" s="16"/>
      <c r="M423" s="16"/>
      <c r="N423" s="16"/>
      <c r="O423" s="16"/>
    </row>
    <row r="424" spans="2:15" x14ac:dyDescent="0.2">
      <c r="B424" s="16"/>
      <c r="C424" s="16"/>
      <c r="D424" s="16"/>
      <c r="E424" s="16"/>
      <c r="F424" s="16"/>
      <c r="G424" s="16"/>
      <c r="H424" s="16"/>
      <c r="I424" s="16"/>
      <c r="J424" s="16"/>
      <c r="K424" s="16"/>
      <c r="L424" s="16"/>
      <c r="M424" s="16"/>
      <c r="N424" s="16"/>
      <c r="O424" s="16"/>
    </row>
    <row r="425" spans="2:15" x14ac:dyDescent="0.2">
      <c r="B425" s="16"/>
      <c r="C425" s="16"/>
      <c r="D425" s="16"/>
      <c r="E425" s="16"/>
      <c r="F425" s="16"/>
      <c r="G425" s="16"/>
      <c r="H425" s="16"/>
      <c r="I425" s="16"/>
      <c r="J425" s="16"/>
      <c r="K425" s="16"/>
      <c r="L425" s="16"/>
      <c r="M425" s="16"/>
      <c r="N425" s="16"/>
      <c r="O425" s="16"/>
    </row>
    <row r="426" spans="2:15" x14ac:dyDescent="0.2">
      <c r="B426" s="16"/>
      <c r="C426" s="16"/>
      <c r="D426" s="16"/>
      <c r="E426" s="16"/>
      <c r="F426" s="16"/>
      <c r="G426" s="16"/>
      <c r="H426" s="16"/>
      <c r="I426" s="16"/>
      <c r="J426" s="16"/>
      <c r="K426" s="16"/>
      <c r="L426" s="16"/>
      <c r="M426" s="16"/>
      <c r="N426" s="16"/>
      <c r="O426" s="16"/>
    </row>
    <row r="427" spans="2:15" x14ac:dyDescent="0.2">
      <c r="B427" s="16"/>
      <c r="C427" s="16"/>
      <c r="D427" s="16"/>
      <c r="E427" s="16"/>
      <c r="F427" s="16"/>
      <c r="G427" s="16"/>
      <c r="H427" s="16"/>
      <c r="I427" s="16"/>
      <c r="J427" s="16"/>
      <c r="K427" s="16"/>
      <c r="L427" s="16"/>
      <c r="M427" s="16"/>
      <c r="N427" s="16"/>
      <c r="O427" s="16"/>
    </row>
    <row r="428" spans="2:15" x14ac:dyDescent="0.2">
      <c r="B428" s="16"/>
      <c r="C428" s="16"/>
      <c r="D428" s="16"/>
      <c r="E428" s="16"/>
      <c r="F428" s="16"/>
      <c r="G428" s="16"/>
      <c r="H428" s="16"/>
      <c r="I428" s="16"/>
      <c r="J428" s="16"/>
      <c r="K428" s="16"/>
      <c r="L428" s="16"/>
      <c r="M428" s="16"/>
      <c r="N428" s="16"/>
      <c r="O428" s="16"/>
    </row>
    <row r="429" spans="2:15" x14ac:dyDescent="0.2">
      <c r="B429" s="16"/>
      <c r="C429" s="16"/>
      <c r="D429" s="16"/>
      <c r="E429" s="16"/>
      <c r="F429" s="16"/>
      <c r="G429" s="16"/>
      <c r="H429" s="16"/>
      <c r="I429" s="16"/>
      <c r="J429" s="16"/>
      <c r="K429" s="16"/>
      <c r="L429" s="16"/>
      <c r="M429" s="16"/>
      <c r="N429" s="16"/>
      <c r="O429" s="16"/>
    </row>
    <row r="430" spans="2:15" x14ac:dyDescent="0.2">
      <c r="B430" s="16"/>
      <c r="C430" s="16"/>
      <c r="D430" s="16"/>
      <c r="E430" s="16"/>
      <c r="F430" s="16"/>
      <c r="G430" s="16"/>
      <c r="H430" s="16"/>
      <c r="I430" s="16"/>
      <c r="J430" s="16"/>
      <c r="K430" s="16"/>
      <c r="L430" s="16"/>
      <c r="M430" s="16"/>
      <c r="N430" s="16"/>
      <c r="O430" s="16"/>
    </row>
    <row r="431" spans="2:15" x14ac:dyDescent="0.2">
      <c r="B431" s="16"/>
      <c r="C431" s="16"/>
      <c r="D431" s="16"/>
      <c r="E431" s="16"/>
      <c r="F431" s="16"/>
      <c r="G431" s="16"/>
      <c r="H431" s="16"/>
      <c r="I431" s="16"/>
      <c r="J431" s="16"/>
      <c r="K431" s="16"/>
      <c r="L431" s="16"/>
      <c r="M431" s="16"/>
      <c r="N431" s="16"/>
      <c r="O431" s="16"/>
    </row>
    <row r="432" spans="2:15" x14ac:dyDescent="0.2">
      <c r="B432" s="16"/>
      <c r="C432" s="16"/>
      <c r="D432" s="16"/>
      <c r="E432" s="16"/>
      <c r="F432" s="16"/>
      <c r="G432" s="16"/>
      <c r="H432" s="16"/>
      <c r="I432" s="16"/>
      <c r="J432" s="16"/>
      <c r="K432" s="16"/>
      <c r="L432" s="16"/>
      <c r="M432" s="16"/>
      <c r="N432" s="16"/>
      <c r="O432" s="16"/>
    </row>
    <row r="433" spans="2:15" x14ac:dyDescent="0.2">
      <c r="B433" s="16"/>
      <c r="C433" s="16"/>
      <c r="D433" s="16"/>
      <c r="E433" s="16"/>
      <c r="F433" s="16"/>
      <c r="G433" s="16"/>
      <c r="H433" s="16"/>
      <c r="I433" s="16"/>
      <c r="J433" s="16"/>
      <c r="K433" s="16"/>
      <c r="L433" s="16"/>
      <c r="M433" s="16"/>
      <c r="N433" s="16"/>
      <c r="O433" s="16"/>
    </row>
    <row r="434" spans="2:15" x14ac:dyDescent="0.2">
      <c r="B434" s="16"/>
      <c r="C434" s="16"/>
      <c r="D434" s="16"/>
      <c r="E434" s="16"/>
      <c r="F434" s="16"/>
      <c r="G434" s="16"/>
      <c r="H434" s="16"/>
      <c r="I434" s="16"/>
      <c r="J434" s="16"/>
      <c r="K434" s="16"/>
      <c r="L434" s="16"/>
      <c r="M434" s="16"/>
      <c r="N434" s="16"/>
      <c r="O434" s="16"/>
    </row>
    <row r="435" spans="2:15" x14ac:dyDescent="0.2">
      <c r="B435" s="16"/>
      <c r="C435" s="16"/>
      <c r="D435" s="16"/>
      <c r="E435" s="16"/>
      <c r="F435" s="16"/>
      <c r="G435" s="16"/>
      <c r="H435" s="16"/>
      <c r="I435" s="16"/>
      <c r="J435" s="16"/>
      <c r="K435" s="16"/>
      <c r="L435" s="16"/>
      <c r="M435" s="16"/>
      <c r="N435" s="16"/>
      <c r="O435" s="16"/>
    </row>
    <row r="436" spans="2:15" x14ac:dyDescent="0.2">
      <c r="B436" s="16"/>
      <c r="C436" s="16"/>
      <c r="D436" s="16"/>
      <c r="E436" s="16"/>
      <c r="F436" s="16"/>
      <c r="G436" s="16"/>
      <c r="H436" s="16"/>
      <c r="I436" s="16"/>
      <c r="J436" s="16"/>
      <c r="K436" s="16"/>
      <c r="L436" s="16"/>
      <c r="M436" s="16"/>
      <c r="N436" s="16"/>
      <c r="O436" s="16"/>
    </row>
    <row r="437" spans="2:15" x14ac:dyDescent="0.2">
      <c r="B437" s="16"/>
      <c r="C437" s="16"/>
      <c r="D437" s="16"/>
      <c r="E437" s="16"/>
      <c r="F437" s="16"/>
      <c r="G437" s="16"/>
      <c r="H437" s="16"/>
      <c r="I437" s="16"/>
      <c r="J437" s="16"/>
      <c r="K437" s="16"/>
      <c r="L437" s="16"/>
      <c r="M437" s="16"/>
      <c r="N437" s="16"/>
      <c r="O437" s="16"/>
    </row>
    <row r="438" spans="2:15" x14ac:dyDescent="0.2">
      <c r="B438" s="16"/>
      <c r="C438" s="16"/>
      <c r="D438" s="16"/>
      <c r="E438" s="16"/>
      <c r="F438" s="16"/>
      <c r="G438" s="16"/>
      <c r="H438" s="16"/>
      <c r="I438" s="16"/>
      <c r="J438" s="16"/>
      <c r="K438" s="16"/>
      <c r="L438" s="16"/>
      <c r="M438" s="16"/>
      <c r="N438" s="16"/>
      <c r="O438" s="16"/>
    </row>
    <row r="439" spans="2:15" x14ac:dyDescent="0.2">
      <c r="B439" s="16"/>
      <c r="C439" s="16"/>
      <c r="D439" s="16"/>
      <c r="E439" s="16"/>
      <c r="F439" s="16"/>
      <c r="G439" s="16"/>
      <c r="H439" s="16"/>
      <c r="I439" s="16"/>
      <c r="J439" s="16"/>
      <c r="K439" s="16"/>
      <c r="L439" s="16"/>
      <c r="M439" s="16"/>
      <c r="N439" s="16"/>
      <c r="O439" s="16"/>
    </row>
    <row r="440" spans="2:15" x14ac:dyDescent="0.2">
      <c r="B440" s="16"/>
      <c r="C440" s="16"/>
      <c r="D440" s="16"/>
      <c r="E440" s="16"/>
      <c r="F440" s="16"/>
      <c r="G440" s="16"/>
      <c r="H440" s="16"/>
      <c r="I440" s="16"/>
      <c r="J440" s="16"/>
      <c r="K440" s="16"/>
      <c r="L440" s="16"/>
      <c r="M440" s="16"/>
      <c r="N440" s="16"/>
      <c r="O440" s="16"/>
    </row>
    <row r="441" spans="2:15" x14ac:dyDescent="0.2">
      <c r="B441" s="16"/>
      <c r="C441" s="16"/>
      <c r="D441" s="16"/>
      <c r="E441" s="16"/>
      <c r="F441" s="16"/>
      <c r="G441" s="16"/>
      <c r="H441" s="16"/>
      <c r="I441" s="16"/>
      <c r="J441" s="16"/>
      <c r="K441" s="16"/>
      <c r="L441" s="16"/>
      <c r="M441" s="16"/>
      <c r="N441" s="16"/>
      <c r="O441" s="16"/>
    </row>
    <row r="442" spans="2:15" x14ac:dyDescent="0.2">
      <c r="B442" s="16"/>
      <c r="C442" s="16"/>
      <c r="D442" s="16"/>
      <c r="E442" s="16"/>
      <c r="F442" s="16"/>
      <c r="G442" s="16"/>
      <c r="H442" s="16"/>
      <c r="I442" s="16"/>
      <c r="J442" s="16"/>
      <c r="K442" s="16"/>
      <c r="L442" s="16"/>
      <c r="M442" s="16"/>
      <c r="N442" s="16"/>
      <c r="O442" s="16"/>
    </row>
    <row r="443" spans="2:15" x14ac:dyDescent="0.2">
      <c r="B443" s="16"/>
      <c r="C443" s="16"/>
      <c r="D443" s="16"/>
      <c r="E443" s="16"/>
      <c r="F443" s="16"/>
      <c r="G443" s="16"/>
      <c r="H443" s="16"/>
      <c r="I443" s="16"/>
      <c r="J443" s="16"/>
      <c r="K443" s="16"/>
      <c r="L443" s="16"/>
      <c r="M443" s="16"/>
      <c r="N443" s="16"/>
      <c r="O443" s="16"/>
    </row>
    <row r="444" spans="2:15" x14ac:dyDescent="0.2">
      <c r="B444" s="16"/>
      <c r="C444" s="16"/>
      <c r="D444" s="16"/>
      <c r="E444" s="16"/>
      <c r="F444" s="16"/>
      <c r="G444" s="16"/>
      <c r="H444" s="16"/>
      <c r="I444" s="16"/>
      <c r="J444" s="16"/>
      <c r="K444" s="16"/>
      <c r="L444" s="16"/>
      <c r="M444" s="16"/>
      <c r="N444" s="16"/>
      <c r="O444" s="16"/>
    </row>
    <row r="445" spans="2:15" x14ac:dyDescent="0.2">
      <c r="B445" s="16"/>
      <c r="C445" s="16"/>
      <c r="D445" s="16"/>
      <c r="E445" s="16"/>
      <c r="F445" s="16"/>
      <c r="G445" s="16"/>
      <c r="H445" s="16"/>
      <c r="I445" s="16"/>
      <c r="J445" s="16"/>
      <c r="K445" s="16"/>
      <c r="L445" s="16"/>
      <c r="M445" s="16"/>
      <c r="N445" s="16"/>
      <c r="O445" s="16"/>
    </row>
    <row r="446" spans="2:15" x14ac:dyDescent="0.2">
      <c r="B446" s="16"/>
      <c r="C446" s="16"/>
      <c r="D446" s="16"/>
      <c r="E446" s="16"/>
      <c r="F446" s="16"/>
      <c r="G446" s="16"/>
      <c r="H446" s="16"/>
      <c r="I446" s="16"/>
      <c r="J446" s="16"/>
      <c r="K446" s="16"/>
      <c r="L446" s="16"/>
      <c r="M446" s="16"/>
      <c r="N446" s="16"/>
      <c r="O446" s="16"/>
    </row>
    <row r="447" spans="2:15" x14ac:dyDescent="0.2">
      <c r="B447" s="16"/>
      <c r="C447" s="16"/>
      <c r="D447" s="16"/>
      <c r="E447" s="16"/>
      <c r="F447" s="16"/>
      <c r="G447" s="16"/>
      <c r="H447" s="16"/>
      <c r="I447" s="16"/>
      <c r="J447" s="16"/>
      <c r="K447" s="16"/>
      <c r="L447" s="16"/>
      <c r="M447" s="16"/>
      <c r="N447" s="16"/>
      <c r="O447" s="16"/>
    </row>
    <row r="448" spans="2:15" x14ac:dyDescent="0.2">
      <c r="B448" s="16"/>
      <c r="C448" s="16"/>
      <c r="D448" s="16"/>
      <c r="E448" s="16"/>
      <c r="F448" s="16"/>
      <c r="G448" s="16"/>
      <c r="H448" s="16"/>
      <c r="I448" s="16"/>
      <c r="J448" s="16"/>
      <c r="K448" s="16"/>
      <c r="L448" s="16"/>
      <c r="M448" s="16"/>
      <c r="N448" s="16"/>
      <c r="O448" s="16"/>
    </row>
    <row r="449" spans="2:15" x14ac:dyDescent="0.2">
      <c r="B449" s="16"/>
      <c r="C449" s="16"/>
      <c r="D449" s="16"/>
      <c r="E449" s="16"/>
      <c r="F449" s="16"/>
      <c r="G449" s="16"/>
      <c r="H449" s="16"/>
      <c r="I449" s="16"/>
      <c r="J449" s="16"/>
      <c r="K449" s="16"/>
      <c r="L449" s="16"/>
      <c r="M449" s="16"/>
      <c r="N449" s="16"/>
      <c r="O449" s="16"/>
    </row>
    <row r="450" spans="2:15" x14ac:dyDescent="0.2">
      <c r="B450" s="16"/>
      <c r="C450" s="16"/>
      <c r="D450" s="16"/>
      <c r="E450" s="16"/>
      <c r="F450" s="16"/>
      <c r="G450" s="16"/>
      <c r="H450" s="16"/>
      <c r="I450" s="16"/>
      <c r="J450" s="16"/>
      <c r="K450" s="16"/>
      <c r="L450" s="16"/>
      <c r="M450" s="16"/>
      <c r="N450" s="16"/>
      <c r="O450" s="16"/>
    </row>
    <row r="451" spans="2:15" x14ac:dyDescent="0.2">
      <c r="B451" s="16"/>
      <c r="C451" s="16"/>
      <c r="D451" s="16"/>
      <c r="E451" s="16"/>
      <c r="F451" s="16"/>
      <c r="G451" s="16"/>
      <c r="H451" s="16"/>
      <c r="I451" s="16"/>
      <c r="J451" s="16"/>
      <c r="K451" s="16"/>
      <c r="L451" s="16"/>
      <c r="M451" s="16"/>
      <c r="N451" s="16"/>
      <c r="O451" s="16"/>
    </row>
    <row r="452" spans="2:15" x14ac:dyDescent="0.2">
      <c r="B452" s="16"/>
      <c r="C452" s="16"/>
      <c r="D452" s="16"/>
      <c r="E452" s="16"/>
      <c r="F452" s="16"/>
      <c r="G452" s="16"/>
      <c r="H452" s="16"/>
      <c r="I452" s="16"/>
      <c r="J452" s="16"/>
      <c r="K452" s="16"/>
      <c r="L452" s="16"/>
      <c r="M452" s="16"/>
      <c r="N452" s="16"/>
      <c r="O452" s="16"/>
    </row>
    <row r="453" spans="2:15" x14ac:dyDescent="0.2">
      <c r="B453" s="16"/>
      <c r="C453" s="16"/>
      <c r="D453" s="16"/>
      <c r="E453" s="16"/>
      <c r="F453" s="16"/>
      <c r="G453" s="16"/>
      <c r="H453" s="16"/>
      <c r="I453" s="16"/>
      <c r="J453" s="16"/>
      <c r="K453" s="16"/>
      <c r="L453" s="16"/>
      <c r="M453" s="16"/>
      <c r="N453" s="16"/>
      <c r="O453" s="16"/>
    </row>
    <row r="454" spans="2:15" x14ac:dyDescent="0.2">
      <c r="B454" s="16"/>
      <c r="C454" s="16"/>
      <c r="D454" s="16"/>
      <c r="E454" s="16"/>
      <c r="F454" s="16"/>
      <c r="G454" s="16"/>
      <c r="H454" s="16"/>
      <c r="I454" s="16"/>
      <c r="J454" s="16"/>
      <c r="K454" s="16"/>
      <c r="L454" s="16"/>
      <c r="M454" s="16"/>
      <c r="N454" s="16"/>
      <c r="O454" s="16"/>
    </row>
    <row r="455" spans="2:15" x14ac:dyDescent="0.2">
      <c r="B455" s="16"/>
      <c r="C455" s="16"/>
      <c r="D455" s="16"/>
      <c r="E455" s="16"/>
      <c r="F455" s="16"/>
      <c r="G455" s="16"/>
      <c r="H455" s="16"/>
      <c r="I455" s="16"/>
      <c r="J455" s="16"/>
      <c r="K455" s="16"/>
      <c r="L455" s="16"/>
      <c r="M455" s="16"/>
      <c r="N455" s="16"/>
      <c r="O455" s="16"/>
    </row>
    <row r="456" spans="2:15" x14ac:dyDescent="0.2">
      <c r="B456" s="16"/>
      <c r="C456" s="16"/>
      <c r="D456" s="16"/>
      <c r="E456" s="16"/>
      <c r="F456" s="16"/>
      <c r="G456" s="16"/>
      <c r="H456" s="16"/>
      <c r="I456" s="16"/>
      <c r="J456" s="16"/>
      <c r="K456" s="16"/>
      <c r="L456" s="16"/>
      <c r="M456" s="16"/>
      <c r="N456" s="16"/>
      <c r="O456" s="16"/>
    </row>
    <row r="457" spans="2:15" x14ac:dyDescent="0.2">
      <c r="B457" s="16"/>
      <c r="C457" s="16"/>
      <c r="D457" s="16"/>
      <c r="E457" s="16"/>
      <c r="F457" s="16"/>
      <c r="G457" s="16"/>
      <c r="H457" s="16"/>
      <c r="I457" s="16"/>
      <c r="J457" s="16"/>
      <c r="K457" s="16"/>
      <c r="L457" s="16"/>
      <c r="M457" s="16"/>
      <c r="N457" s="16"/>
      <c r="O457" s="16"/>
    </row>
    <row r="458" spans="2:15" x14ac:dyDescent="0.2">
      <c r="B458" s="16"/>
      <c r="C458" s="16"/>
      <c r="D458" s="16"/>
      <c r="E458" s="16"/>
      <c r="F458" s="16"/>
      <c r="G458" s="16"/>
      <c r="H458" s="16"/>
      <c r="I458" s="16"/>
      <c r="J458" s="16"/>
      <c r="K458" s="16"/>
      <c r="L458" s="16"/>
      <c r="M458" s="16"/>
      <c r="N458" s="16"/>
      <c r="O458" s="16"/>
    </row>
    <row r="459" spans="2:15" x14ac:dyDescent="0.2">
      <c r="B459" s="16"/>
      <c r="C459" s="16"/>
      <c r="D459" s="16"/>
      <c r="E459" s="16"/>
      <c r="F459" s="16"/>
      <c r="G459" s="16"/>
      <c r="H459" s="16"/>
      <c r="I459" s="16"/>
      <c r="J459" s="16"/>
      <c r="K459" s="16"/>
      <c r="L459" s="16"/>
      <c r="M459" s="16"/>
      <c r="N459" s="16"/>
      <c r="O459" s="16"/>
    </row>
    <row r="460" spans="2:15" x14ac:dyDescent="0.2">
      <c r="B460" s="16"/>
      <c r="C460" s="16"/>
      <c r="D460" s="16"/>
      <c r="E460" s="16"/>
      <c r="F460" s="16"/>
      <c r="G460" s="16"/>
      <c r="H460" s="16"/>
      <c r="I460" s="16"/>
      <c r="J460" s="16"/>
      <c r="K460" s="16"/>
      <c r="L460" s="16"/>
      <c r="M460" s="16"/>
      <c r="N460" s="16"/>
      <c r="O460" s="16"/>
    </row>
    <row r="461" spans="2:15" x14ac:dyDescent="0.2">
      <c r="B461" s="16"/>
      <c r="C461" s="16"/>
      <c r="D461" s="16"/>
      <c r="E461" s="16"/>
      <c r="F461" s="16"/>
      <c r="G461" s="16"/>
      <c r="H461" s="16"/>
      <c r="I461" s="16"/>
      <c r="J461" s="16"/>
      <c r="K461" s="16"/>
      <c r="L461" s="16"/>
      <c r="M461" s="16"/>
      <c r="N461" s="16"/>
      <c r="O461" s="16"/>
    </row>
    <row r="462" spans="2:15" x14ac:dyDescent="0.2">
      <c r="B462" s="16"/>
      <c r="C462" s="16"/>
      <c r="D462" s="16"/>
      <c r="E462" s="16"/>
      <c r="F462" s="16"/>
      <c r="G462" s="16"/>
      <c r="H462" s="16"/>
      <c r="I462" s="16"/>
      <c r="J462" s="16"/>
      <c r="K462" s="16"/>
      <c r="L462" s="16"/>
      <c r="M462" s="16"/>
      <c r="N462" s="16"/>
      <c r="O462" s="16"/>
    </row>
    <row r="463" spans="2:15" x14ac:dyDescent="0.2">
      <c r="B463" s="16"/>
      <c r="C463" s="16"/>
      <c r="D463" s="16"/>
      <c r="E463" s="16"/>
      <c r="F463" s="16"/>
      <c r="G463" s="16"/>
      <c r="H463" s="16"/>
      <c r="I463" s="16"/>
      <c r="J463" s="16"/>
      <c r="K463" s="16"/>
      <c r="L463" s="16"/>
      <c r="M463" s="16"/>
      <c r="N463" s="16"/>
      <c r="O463" s="16"/>
    </row>
    <row r="464" spans="2:15" x14ac:dyDescent="0.2">
      <c r="B464" s="16"/>
      <c r="C464" s="16"/>
      <c r="D464" s="16"/>
      <c r="E464" s="16"/>
      <c r="F464" s="16"/>
      <c r="G464" s="16"/>
      <c r="H464" s="16"/>
      <c r="I464" s="16"/>
      <c r="J464" s="16"/>
      <c r="K464" s="16"/>
      <c r="L464" s="16"/>
      <c r="M464" s="16"/>
      <c r="N464" s="16"/>
      <c r="O464" s="16"/>
    </row>
    <row r="465" spans="2:15" x14ac:dyDescent="0.2">
      <c r="B465" s="16"/>
      <c r="C465" s="16"/>
      <c r="D465" s="16"/>
      <c r="E465" s="16"/>
      <c r="F465" s="16"/>
      <c r="G465" s="16"/>
      <c r="H465" s="16"/>
      <c r="I465" s="16"/>
      <c r="J465" s="16"/>
      <c r="K465" s="16"/>
      <c r="L465" s="16"/>
      <c r="M465" s="16"/>
      <c r="N465" s="16"/>
      <c r="O465" s="16"/>
    </row>
    <row r="466" spans="2:15" x14ac:dyDescent="0.2">
      <c r="B466" s="16"/>
      <c r="C466" s="16"/>
      <c r="D466" s="16"/>
      <c r="E466" s="16"/>
      <c r="F466" s="16"/>
      <c r="G466" s="16"/>
      <c r="H466" s="16"/>
      <c r="I466" s="16"/>
      <c r="J466" s="16"/>
      <c r="K466" s="16"/>
      <c r="L466" s="16"/>
      <c r="M466" s="16"/>
      <c r="N466" s="16"/>
      <c r="O466" s="16"/>
    </row>
    <row r="467" spans="2:15" x14ac:dyDescent="0.2">
      <c r="B467" s="16"/>
      <c r="C467" s="16"/>
      <c r="D467" s="16"/>
      <c r="E467" s="16"/>
      <c r="F467" s="16"/>
      <c r="G467" s="16"/>
      <c r="H467" s="16"/>
      <c r="I467" s="16"/>
      <c r="J467" s="16"/>
      <c r="K467" s="16"/>
      <c r="L467" s="16"/>
      <c r="M467" s="16"/>
      <c r="N467" s="16"/>
      <c r="O467" s="16"/>
    </row>
    <row r="468" spans="2:15" x14ac:dyDescent="0.2">
      <c r="B468" s="16"/>
      <c r="C468" s="16"/>
      <c r="D468" s="16"/>
      <c r="E468" s="16"/>
      <c r="F468" s="16"/>
      <c r="G468" s="16"/>
      <c r="H468" s="16"/>
      <c r="I468" s="16"/>
      <c r="J468" s="16"/>
      <c r="K468" s="16"/>
      <c r="L468" s="16"/>
      <c r="M468" s="16"/>
      <c r="N468" s="16"/>
      <c r="O468" s="16"/>
    </row>
    <row r="469" spans="2:15" x14ac:dyDescent="0.2">
      <c r="B469" s="16"/>
      <c r="C469" s="16"/>
      <c r="D469" s="16"/>
      <c r="E469" s="16"/>
      <c r="F469" s="16"/>
      <c r="G469" s="16"/>
      <c r="H469" s="16"/>
      <c r="I469" s="16"/>
      <c r="J469" s="16"/>
      <c r="K469" s="16"/>
      <c r="L469" s="16"/>
      <c r="M469" s="16"/>
      <c r="N469" s="16"/>
      <c r="O469" s="16"/>
    </row>
    <row r="470" spans="2:15" x14ac:dyDescent="0.2">
      <c r="B470" s="16"/>
      <c r="C470" s="16"/>
      <c r="D470" s="16"/>
      <c r="E470" s="16"/>
      <c r="F470" s="16"/>
      <c r="G470" s="16"/>
      <c r="H470" s="16"/>
      <c r="I470" s="16"/>
      <c r="J470" s="16"/>
      <c r="K470" s="16"/>
      <c r="L470" s="16"/>
      <c r="M470" s="16"/>
      <c r="N470" s="16"/>
      <c r="O470" s="16"/>
    </row>
    <row r="471" spans="2:15" x14ac:dyDescent="0.2">
      <c r="B471" s="16"/>
      <c r="C471" s="16"/>
      <c r="D471" s="16"/>
      <c r="E471" s="16"/>
      <c r="F471" s="16"/>
      <c r="G471" s="16"/>
      <c r="H471" s="16"/>
      <c r="I471" s="16"/>
      <c r="J471" s="16"/>
      <c r="K471" s="16"/>
      <c r="L471" s="16"/>
      <c r="M471" s="16"/>
      <c r="N471" s="16"/>
      <c r="O471" s="16"/>
    </row>
    <row r="472" spans="2:15" x14ac:dyDescent="0.2">
      <c r="B472" s="16"/>
      <c r="C472" s="16"/>
      <c r="D472" s="16"/>
      <c r="E472" s="16"/>
      <c r="F472" s="16"/>
      <c r="G472" s="16"/>
      <c r="H472" s="16"/>
      <c r="I472" s="16"/>
      <c r="J472" s="16"/>
      <c r="K472" s="16"/>
      <c r="L472" s="16"/>
      <c r="M472" s="16"/>
      <c r="N472" s="16"/>
      <c r="O472" s="16"/>
    </row>
    <row r="473" spans="2:15" x14ac:dyDescent="0.2">
      <c r="B473" s="16"/>
      <c r="C473" s="16"/>
      <c r="D473" s="16"/>
      <c r="E473" s="16"/>
      <c r="F473" s="16"/>
      <c r="G473" s="16"/>
      <c r="H473" s="16"/>
      <c r="I473" s="16"/>
      <c r="J473" s="16"/>
      <c r="K473" s="16"/>
      <c r="L473" s="16"/>
      <c r="M473" s="16"/>
      <c r="N473" s="16"/>
      <c r="O473" s="16"/>
    </row>
    <row r="474" spans="2:15" x14ac:dyDescent="0.2">
      <c r="B474" s="16"/>
      <c r="C474" s="16"/>
      <c r="D474" s="16"/>
      <c r="E474" s="16"/>
      <c r="F474" s="16"/>
      <c r="G474" s="16"/>
      <c r="H474" s="16"/>
      <c r="I474" s="16"/>
      <c r="J474" s="16"/>
      <c r="K474" s="16"/>
      <c r="L474" s="16"/>
      <c r="M474" s="16"/>
      <c r="N474" s="16"/>
      <c r="O474" s="16"/>
    </row>
    <row r="475" spans="2:15" x14ac:dyDescent="0.2">
      <c r="B475" s="16"/>
      <c r="C475" s="16"/>
      <c r="D475" s="16"/>
      <c r="E475" s="16"/>
      <c r="F475" s="16"/>
      <c r="G475" s="16"/>
      <c r="H475" s="16"/>
      <c r="I475" s="16"/>
      <c r="J475" s="16"/>
      <c r="K475" s="16"/>
      <c r="L475" s="16"/>
      <c r="M475" s="16"/>
      <c r="N475" s="16"/>
      <c r="O475" s="16"/>
    </row>
    <row r="476" spans="2:15" x14ac:dyDescent="0.2">
      <c r="B476" s="16"/>
      <c r="C476" s="16"/>
      <c r="D476" s="16"/>
      <c r="E476" s="16"/>
      <c r="F476" s="16"/>
      <c r="G476" s="16"/>
      <c r="H476" s="16"/>
      <c r="I476" s="16"/>
      <c r="J476" s="16"/>
      <c r="K476" s="16"/>
      <c r="L476" s="16"/>
      <c r="M476" s="16"/>
      <c r="N476" s="16"/>
      <c r="O476" s="16"/>
    </row>
    <row r="477" spans="2:15" x14ac:dyDescent="0.2">
      <c r="B477" s="16"/>
      <c r="C477" s="16"/>
      <c r="D477" s="16"/>
      <c r="E477" s="16"/>
      <c r="F477" s="16"/>
      <c r="G477" s="16"/>
      <c r="H477" s="16"/>
      <c r="I477" s="16"/>
      <c r="J477" s="16"/>
      <c r="K477" s="16"/>
      <c r="L477" s="16"/>
      <c r="M477" s="16"/>
      <c r="N477" s="16"/>
      <c r="O477" s="16"/>
    </row>
    <row r="478" spans="2:15" x14ac:dyDescent="0.2">
      <c r="B478" s="16"/>
      <c r="C478" s="16"/>
      <c r="D478" s="16"/>
      <c r="E478" s="16"/>
      <c r="F478" s="16"/>
      <c r="G478" s="16"/>
      <c r="H478" s="16"/>
      <c r="I478" s="16"/>
      <c r="J478" s="16"/>
      <c r="K478" s="16"/>
      <c r="L478" s="16"/>
      <c r="M478" s="16"/>
      <c r="N478" s="16"/>
      <c r="O478" s="16"/>
    </row>
    <row r="479" spans="2:15" x14ac:dyDescent="0.2">
      <c r="B479" s="16"/>
      <c r="C479" s="16"/>
      <c r="D479" s="16"/>
      <c r="E479" s="16"/>
      <c r="F479" s="16"/>
      <c r="G479" s="16"/>
      <c r="H479" s="16"/>
      <c r="I479" s="16"/>
      <c r="J479" s="16"/>
      <c r="K479" s="16"/>
      <c r="L479" s="16"/>
      <c r="M479" s="16"/>
      <c r="N479" s="16"/>
      <c r="O479" s="16"/>
    </row>
    <row r="480" spans="2:15" x14ac:dyDescent="0.2">
      <c r="B480" s="16"/>
      <c r="C480" s="16"/>
      <c r="D480" s="16"/>
      <c r="E480" s="16"/>
      <c r="F480" s="16"/>
      <c r="G480" s="16"/>
      <c r="H480" s="16"/>
      <c r="I480" s="16"/>
      <c r="J480" s="16"/>
      <c r="K480" s="16"/>
      <c r="L480" s="16"/>
      <c r="M480" s="16"/>
      <c r="N480" s="16"/>
      <c r="O480" s="16"/>
    </row>
    <row r="481" spans="2:15" x14ac:dyDescent="0.2">
      <c r="B481" s="16"/>
      <c r="C481" s="16"/>
      <c r="D481" s="16"/>
      <c r="E481" s="16"/>
      <c r="F481" s="16"/>
      <c r="G481" s="16"/>
      <c r="H481" s="16"/>
      <c r="I481" s="16"/>
      <c r="J481" s="16"/>
      <c r="K481" s="16"/>
      <c r="L481" s="16"/>
      <c r="M481" s="16"/>
      <c r="N481" s="16"/>
      <c r="O481" s="16"/>
    </row>
    <row r="482" spans="2:15" x14ac:dyDescent="0.2">
      <c r="B482" s="16"/>
      <c r="C482" s="16"/>
      <c r="D482" s="16"/>
      <c r="E482" s="16"/>
      <c r="F482" s="16"/>
      <c r="G482" s="16"/>
      <c r="H482" s="16"/>
      <c r="I482" s="16"/>
      <c r="J482" s="16"/>
      <c r="K482" s="16"/>
      <c r="L482" s="16"/>
      <c r="M482" s="16"/>
      <c r="N482" s="16"/>
      <c r="O482" s="16"/>
    </row>
    <row r="483" spans="2:15" x14ac:dyDescent="0.2">
      <c r="B483" s="16"/>
      <c r="C483" s="16"/>
      <c r="D483" s="16"/>
      <c r="E483" s="16"/>
      <c r="F483" s="16"/>
      <c r="G483" s="16"/>
      <c r="H483" s="16"/>
      <c r="I483" s="16"/>
      <c r="J483" s="16"/>
      <c r="K483" s="16"/>
      <c r="L483" s="16"/>
      <c r="M483" s="16"/>
      <c r="N483" s="16"/>
      <c r="O483" s="16"/>
    </row>
    <row r="484" spans="2:15" x14ac:dyDescent="0.2">
      <c r="B484" s="16"/>
      <c r="C484" s="16"/>
      <c r="D484" s="16"/>
      <c r="E484" s="16"/>
      <c r="F484" s="16"/>
      <c r="G484" s="16"/>
      <c r="H484" s="16"/>
      <c r="I484" s="16"/>
      <c r="J484" s="16"/>
      <c r="K484" s="16"/>
      <c r="L484" s="16"/>
      <c r="M484" s="16"/>
      <c r="N484" s="16"/>
      <c r="O484" s="16"/>
    </row>
    <row r="485" spans="2:15" x14ac:dyDescent="0.2">
      <c r="B485" s="16"/>
      <c r="C485" s="16"/>
      <c r="D485" s="16"/>
      <c r="E485" s="16"/>
      <c r="F485" s="16"/>
      <c r="G485" s="16"/>
      <c r="H485" s="16"/>
      <c r="I485" s="16"/>
      <c r="J485" s="16"/>
      <c r="K485" s="16"/>
      <c r="L485" s="16"/>
      <c r="M485" s="16"/>
      <c r="N485" s="16"/>
      <c r="O485" s="16"/>
    </row>
    <row r="486" spans="2:15" x14ac:dyDescent="0.2">
      <c r="B486" s="16"/>
      <c r="C486" s="16"/>
      <c r="D486" s="16"/>
      <c r="E486" s="16"/>
      <c r="F486" s="16"/>
      <c r="G486" s="16"/>
      <c r="H486" s="16"/>
      <c r="I486" s="16"/>
      <c r="J486" s="16"/>
      <c r="K486" s="16"/>
      <c r="L486" s="16"/>
      <c r="M486" s="16"/>
      <c r="N486" s="16"/>
      <c r="O486" s="16"/>
    </row>
    <row r="487" spans="2:15" x14ac:dyDescent="0.2">
      <c r="B487" s="16"/>
      <c r="C487" s="16"/>
      <c r="D487" s="16"/>
      <c r="E487" s="16"/>
      <c r="F487" s="16"/>
      <c r="G487" s="16"/>
      <c r="H487" s="16"/>
      <c r="I487" s="16"/>
      <c r="J487" s="16"/>
      <c r="K487" s="16"/>
      <c r="L487" s="16"/>
      <c r="M487" s="16"/>
      <c r="N487" s="16"/>
      <c r="O487" s="16"/>
    </row>
    <row r="488" spans="2:15" x14ac:dyDescent="0.2">
      <c r="B488" s="16"/>
      <c r="C488" s="16"/>
      <c r="D488" s="16"/>
      <c r="E488" s="16"/>
      <c r="F488" s="16"/>
      <c r="G488" s="16"/>
      <c r="H488" s="16"/>
      <c r="I488" s="16"/>
      <c r="J488" s="16"/>
      <c r="K488" s="16"/>
      <c r="L488" s="16"/>
      <c r="M488" s="16"/>
      <c r="N488" s="16"/>
      <c r="O488" s="16"/>
    </row>
    <row r="489" spans="2:15" x14ac:dyDescent="0.2">
      <c r="B489" s="16"/>
      <c r="C489" s="16"/>
      <c r="D489" s="16"/>
      <c r="E489" s="16"/>
      <c r="F489" s="16"/>
      <c r="G489" s="16"/>
      <c r="H489" s="16"/>
      <c r="I489" s="16"/>
      <c r="J489" s="16"/>
      <c r="K489" s="16"/>
      <c r="L489" s="16"/>
      <c r="M489" s="16"/>
      <c r="N489" s="16"/>
      <c r="O489" s="16"/>
    </row>
    <row r="490" spans="2:15" x14ac:dyDescent="0.2">
      <c r="B490" s="16"/>
      <c r="C490" s="16"/>
      <c r="D490" s="16"/>
      <c r="E490" s="16"/>
      <c r="F490" s="16"/>
      <c r="G490" s="16"/>
      <c r="H490" s="16"/>
      <c r="I490" s="16"/>
      <c r="J490" s="16"/>
      <c r="K490" s="16"/>
      <c r="L490" s="16"/>
      <c r="M490" s="16"/>
      <c r="N490" s="16"/>
      <c r="O490" s="16"/>
    </row>
    <row r="491" spans="2:15" x14ac:dyDescent="0.2">
      <c r="B491" s="16"/>
      <c r="C491" s="16"/>
      <c r="D491" s="16"/>
      <c r="E491" s="16"/>
      <c r="F491" s="16"/>
      <c r="G491" s="16"/>
      <c r="H491" s="16"/>
      <c r="I491" s="16"/>
      <c r="J491" s="16"/>
      <c r="K491" s="16"/>
      <c r="L491" s="16"/>
      <c r="M491" s="16"/>
      <c r="N491" s="16"/>
      <c r="O491" s="16"/>
    </row>
    <row r="492" spans="2:15" x14ac:dyDescent="0.2">
      <c r="B492" s="16"/>
      <c r="C492" s="16"/>
      <c r="D492" s="16"/>
      <c r="E492" s="16"/>
      <c r="F492" s="16"/>
      <c r="G492" s="16"/>
      <c r="H492" s="16"/>
      <c r="I492" s="16"/>
      <c r="J492" s="16"/>
      <c r="K492" s="16"/>
      <c r="L492" s="16"/>
      <c r="M492" s="16"/>
      <c r="N492" s="16"/>
      <c r="O492" s="16"/>
    </row>
    <row r="493" spans="2:15" x14ac:dyDescent="0.2">
      <c r="B493" s="16"/>
      <c r="C493" s="16"/>
      <c r="D493" s="16"/>
      <c r="E493" s="16"/>
      <c r="F493" s="16"/>
      <c r="G493" s="16"/>
      <c r="H493" s="16"/>
      <c r="I493" s="16"/>
      <c r="J493" s="16"/>
      <c r="K493" s="16"/>
      <c r="L493" s="16"/>
      <c r="M493" s="16"/>
      <c r="N493" s="16"/>
      <c r="O493" s="16"/>
    </row>
    <row r="494" spans="2:15" x14ac:dyDescent="0.2">
      <c r="B494" s="16"/>
      <c r="C494" s="16"/>
      <c r="D494" s="16"/>
      <c r="E494" s="16"/>
      <c r="F494" s="16"/>
      <c r="G494" s="16"/>
      <c r="H494" s="16"/>
      <c r="I494" s="16"/>
      <c r="J494" s="16"/>
      <c r="K494" s="16"/>
      <c r="L494" s="16"/>
      <c r="M494" s="16"/>
      <c r="N494" s="16"/>
      <c r="O494" s="16"/>
    </row>
    <row r="495" spans="2:15" x14ac:dyDescent="0.2">
      <c r="B495" s="16"/>
      <c r="C495" s="16"/>
      <c r="D495" s="16"/>
      <c r="E495" s="16"/>
      <c r="F495" s="16"/>
      <c r="G495" s="16"/>
      <c r="H495" s="16"/>
      <c r="I495" s="16"/>
      <c r="J495" s="16"/>
      <c r="K495" s="16"/>
      <c r="L495" s="16"/>
      <c r="M495" s="16"/>
      <c r="N495" s="16"/>
      <c r="O495" s="16"/>
    </row>
    <row r="496" spans="2:15" x14ac:dyDescent="0.2">
      <c r="B496" s="16"/>
      <c r="C496" s="16"/>
      <c r="D496" s="16"/>
      <c r="E496" s="16"/>
      <c r="F496" s="16"/>
      <c r="G496" s="16"/>
      <c r="H496" s="16"/>
      <c r="I496" s="16"/>
      <c r="J496" s="16"/>
      <c r="K496" s="16"/>
      <c r="L496" s="16"/>
      <c r="M496" s="16"/>
      <c r="N496" s="16"/>
      <c r="O496" s="16"/>
    </row>
    <row r="497" spans="2:15" x14ac:dyDescent="0.2">
      <c r="B497" s="16"/>
      <c r="C497" s="16"/>
      <c r="D497" s="16"/>
      <c r="E497" s="16"/>
      <c r="F497" s="16"/>
      <c r="G497" s="16"/>
      <c r="H497" s="16"/>
      <c r="I497" s="16"/>
      <c r="J497" s="16"/>
      <c r="K497" s="16"/>
      <c r="L497" s="16"/>
      <c r="M497" s="16"/>
      <c r="N497" s="16"/>
      <c r="O497" s="16"/>
    </row>
    <row r="498" spans="2:15" x14ac:dyDescent="0.2">
      <c r="B498" s="16"/>
      <c r="C498" s="16"/>
      <c r="D498" s="16"/>
      <c r="E498" s="16"/>
      <c r="F498" s="16"/>
      <c r="G498" s="16"/>
      <c r="H498" s="16"/>
      <c r="I498" s="16"/>
      <c r="J498" s="16"/>
      <c r="K498" s="16"/>
      <c r="L498" s="16"/>
      <c r="M498" s="16"/>
      <c r="N498" s="16"/>
      <c r="O498" s="16"/>
    </row>
    <row r="499" spans="2:15" x14ac:dyDescent="0.2">
      <c r="B499" s="16"/>
      <c r="C499" s="16"/>
      <c r="D499" s="16"/>
      <c r="E499" s="16"/>
      <c r="F499" s="16"/>
      <c r="G499" s="16"/>
      <c r="H499" s="16"/>
      <c r="I499" s="16"/>
      <c r="J499" s="16"/>
      <c r="K499" s="16"/>
      <c r="L499" s="16"/>
      <c r="M499" s="16"/>
      <c r="N499" s="16"/>
      <c r="O499" s="16"/>
    </row>
    <row r="500" spans="2:15" x14ac:dyDescent="0.2">
      <c r="B500" s="16"/>
      <c r="C500" s="16"/>
      <c r="D500" s="16"/>
      <c r="E500" s="16"/>
      <c r="F500" s="16"/>
      <c r="G500" s="16"/>
      <c r="H500" s="16"/>
      <c r="I500" s="16"/>
      <c r="J500" s="16"/>
      <c r="K500" s="16"/>
      <c r="L500" s="16"/>
      <c r="M500" s="16"/>
      <c r="N500" s="16"/>
      <c r="O500" s="16"/>
    </row>
    <row r="501" spans="2:15" x14ac:dyDescent="0.2">
      <c r="B501" s="16"/>
      <c r="C501" s="16"/>
      <c r="D501" s="16"/>
      <c r="E501" s="16"/>
      <c r="F501" s="16"/>
      <c r="G501" s="16"/>
      <c r="H501" s="16"/>
      <c r="I501" s="16"/>
      <c r="J501" s="16"/>
      <c r="K501" s="16"/>
      <c r="L501" s="16"/>
      <c r="M501" s="16"/>
      <c r="N501" s="16"/>
      <c r="O501" s="16"/>
    </row>
  </sheetData>
  <mergeCells count="19">
    <mergeCell ref="C21:M21"/>
    <mergeCell ref="C26:M26"/>
    <mergeCell ref="B13:B18"/>
    <mergeCell ref="D13:M13"/>
    <mergeCell ref="D14:M14"/>
    <mergeCell ref="D15:M15"/>
    <mergeCell ref="D16:M16"/>
    <mergeCell ref="D17:M17"/>
    <mergeCell ref="D18:M18"/>
    <mergeCell ref="A1:N1"/>
    <mergeCell ref="A2:N2"/>
    <mergeCell ref="D4:M4"/>
    <mergeCell ref="D5:M5"/>
    <mergeCell ref="D6:M6"/>
    <mergeCell ref="B9:B12"/>
    <mergeCell ref="D9:M9"/>
    <mergeCell ref="D10:M10"/>
    <mergeCell ref="D11:M11"/>
    <mergeCell ref="D12:M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S18" sqref="S1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Y190"/>
  <sheetViews>
    <sheetView workbookViewId="0">
      <selection activeCell="B1" sqref="B1:Q1"/>
    </sheetView>
  </sheetViews>
  <sheetFormatPr defaultColWidth="9.140625" defaultRowHeight="15" x14ac:dyDescent="0.25"/>
  <cols>
    <col min="1" max="1" width="1.85546875" customWidth="1"/>
    <col min="2" max="2" width="3.5703125" customWidth="1"/>
    <col min="3" max="3" width="29.5703125" customWidth="1"/>
    <col min="4" max="4" width="54.4257812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253" t="s">
        <v>0</v>
      </c>
      <c r="C1" s="253"/>
      <c r="D1" s="253"/>
      <c r="E1" s="253"/>
      <c r="F1" s="253"/>
      <c r="G1" s="253"/>
      <c r="H1" s="253"/>
      <c r="I1" s="253"/>
      <c r="J1" s="253"/>
      <c r="K1" s="253"/>
      <c r="L1" s="253"/>
      <c r="M1" s="253"/>
      <c r="N1" s="253"/>
      <c r="O1" s="253"/>
      <c r="P1" s="253"/>
      <c r="Q1" s="253"/>
      <c r="R1" s="2"/>
      <c r="S1" s="2"/>
      <c r="T1" s="2"/>
      <c r="U1" s="2"/>
      <c r="V1" s="2"/>
      <c r="W1" s="2"/>
      <c r="X1" s="2"/>
      <c r="Y1" s="2"/>
    </row>
    <row r="2" spans="1:25" ht="20.25" x14ac:dyDescent="0.3">
      <c r="A2" s="2"/>
      <c r="B2" s="253" t="s">
        <v>41</v>
      </c>
      <c r="C2" s="253"/>
      <c r="D2" s="253"/>
      <c r="E2" s="253"/>
      <c r="F2" s="253"/>
      <c r="G2" s="253"/>
      <c r="H2" s="253"/>
      <c r="I2" s="253"/>
      <c r="J2" s="253"/>
      <c r="K2" s="253"/>
      <c r="L2" s="253"/>
      <c r="M2" s="253"/>
      <c r="N2" s="253"/>
      <c r="O2" s="253"/>
      <c r="P2" s="253"/>
      <c r="Q2" s="253"/>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268" t="s">
        <v>42</v>
      </c>
      <c r="C4" s="268"/>
      <c r="D4" s="20" t="s">
        <v>490</v>
      </c>
      <c r="E4" s="21"/>
      <c r="F4" s="16"/>
      <c r="G4" s="16"/>
      <c r="H4" s="16"/>
      <c r="I4" s="16"/>
      <c r="J4" s="16"/>
      <c r="K4" s="16"/>
      <c r="L4" s="16"/>
      <c r="M4" s="16"/>
      <c r="N4" s="16"/>
      <c r="O4" s="16"/>
      <c r="P4" s="2"/>
      <c r="Q4" s="2"/>
      <c r="R4" s="2"/>
      <c r="S4" s="2"/>
      <c r="T4" s="2"/>
      <c r="U4" s="2"/>
      <c r="V4" s="2"/>
      <c r="W4" s="2"/>
      <c r="X4" s="2"/>
      <c r="Y4" s="2"/>
    </row>
    <row r="5" spans="1:25" ht="15.75" thickBot="1" x14ac:dyDescent="0.3">
      <c r="A5" s="2"/>
      <c r="B5" s="268" t="s">
        <v>43</v>
      </c>
      <c r="C5" s="268"/>
      <c r="D5" s="22">
        <v>1</v>
      </c>
      <c r="E5" s="22" t="s">
        <v>44</v>
      </c>
      <c r="F5" s="23" t="s">
        <v>45</v>
      </c>
      <c r="G5" s="275" t="s">
        <v>46</v>
      </c>
      <c r="H5" s="275"/>
      <c r="I5" s="275"/>
      <c r="J5" s="275"/>
      <c r="K5" s="24"/>
      <c r="L5" s="24"/>
      <c r="M5" s="25" t="s">
        <v>17</v>
      </c>
      <c r="N5" s="26" t="str">
        <f>DQI!I6</f>
        <v>3,3,3,1,2</v>
      </c>
      <c r="O5" s="27"/>
      <c r="P5" s="16" t="s">
        <v>47</v>
      </c>
      <c r="Q5" s="2"/>
      <c r="R5" s="2"/>
      <c r="S5" s="2"/>
      <c r="T5" s="2"/>
      <c r="U5" s="2"/>
      <c r="V5" s="2"/>
      <c r="W5" s="2"/>
      <c r="X5" s="2"/>
      <c r="Y5" s="2"/>
    </row>
    <row r="6" spans="1:25" ht="27.75" customHeight="1" x14ac:dyDescent="0.25">
      <c r="A6" s="2"/>
      <c r="B6" s="276" t="s">
        <v>48</v>
      </c>
      <c r="C6" s="277"/>
      <c r="D6" s="278" t="s">
        <v>491</v>
      </c>
      <c r="E6" s="279"/>
      <c r="F6" s="279"/>
      <c r="G6" s="279"/>
      <c r="H6" s="279"/>
      <c r="I6" s="279"/>
      <c r="J6" s="279"/>
      <c r="K6" s="279"/>
      <c r="L6" s="279"/>
      <c r="M6" s="279"/>
      <c r="N6" s="279"/>
      <c r="O6" s="280"/>
      <c r="P6" s="28"/>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29"/>
      <c r="B8" s="265" t="s">
        <v>49</v>
      </c>
      <c r="C8" s="266"/>
      <c r="D8" s="266"/>
      <c r="E8" s="266"/>
      <c r="F8" s="266"/>
      <c r="G8" s="266"/>
      <c r="H8" s="266"/>
      <c r="I8" s="266"/>
      <c r="J8" s="266"/>
      <c r="K8" s="266"/>
      <c r="L8" s="266"/>
      <c r="M8" s="266"/>
      <c r="N8" s="266"/>
      <c r="O8" s="266"/>
      <c r="P8" s="267"/>
      <c r="Q8" s="29"/>
      <c r="R8" s="29"/>
      <c r="S8" s="29"/>
      <c r="T8" s="29"/>
      <c r="U8" s="29"/>
      <c r="V8" s="29"/>
      <c r="W8" s="29"/>
      <c r="X8" s="29"/>
      <c r="Y8" s="29"/>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268" t="s">
        <v>50</v>
      </c>
      <c r="C10" s="268"/>
      <c r="D10" s="269" t="s">
        <v>51</v>
      </c>
      <c r="E10" s="270"/>
      <c r="F10" s="2"/>
      <c r="G10" s="30" t="s">
        <v>52</v>
      </c>
      <c r="H10" s="31"/>
      <c r="I10" s="31"/>
      <c r="J10" s="31"/>
      <c r="K10" s="31"/>
      <c r="L10" s="31"/>
      <c r="M10" s="31"/>
      <c r="N10" s="31"/>
      <c r="O10" s="32"/>
      <c r="P10" s="2"/>
      <c r="Q10" s="2"/>
      <c r="R10" s="2"/>
      <c r="S10" s="2"/>
      <c r="T10" s="2"/>
      <c r="U10" s="2"/>
      <c r="V10" s="2"/>
      <c r="W10" s="2"/>
      <c r="X10" s="2"/>
      <c r="Y10" s="2"/>
    </row>
    <row r="11" spans="1:25" x14ac:dyDescent="0.25">
      <c r="A11" s="2"/>
      <c r="B11" s="271" t="s">
        <v>53</v>
      </c>
      <c r="C11" s="272"/>
      <c r="D11" s="273" t="s">
        <v>54</v>
      </c>
      <c r="E11" s="270"/>
      <c r="F11" s="2"/>
      <c r="G11" s="33" t="str">
        <f>CONCATENATE("Reference Flow: ",D5," ",E5," of ",G5)</f>
        <v>Reference Flow: 1 MWh of Electricity</v>
      </c>
      <c r="H11" s="34"/>
      <c r="I11" s="34"/>
      <c r="J11" s="34"/>
      <c r="K11" s="34"/>
      <c r="L11" s="34"/>
      <c r="M11" s="34"/>
      <c r="N11" s="34"/>
      <c r="O11" s="35"/>
      <c r="P11" s="2"/>
      <c r="Q11" s="2"/>
      <c r="R11" s="2"/>
      <c r="S11" s="2"/>
      <c r="T11" s="2"/>
      <c r="U11" s="2"/>
      <c r="V11" s="2"/>
      <c r="W11" s="2"/>
      <c r="X11" s="2"/>
      <c r="Y11" s="2"/>
    </row>
    <row r="12" spans="1:25" x14ac:dyDescent="0.25">
      <c r="A12" s="2"/>
      <c r="B12" s="268" t="s">
        <v>55</v>
      </c>
      <c r="C12" s="268"/>
      <c r="D12" s="274">
        <v>2015</v>
      </c>
      <c r="E12" s="274"/>
      <c r="F12" s="2"/>
      <c r="G12" s="33"/>
      <c r="H12" s="34"/>
      <c r="I12" s="34"/>
      <c r="J12" s="34"/>
      <c r="K12" s="34"/>
      <c r="L12" s="34"/>
      <c r="M12" s="34"/>
      <c r="N12" s="34"/>
      <c r="O12" s="35"/>
      <c r="P12" s="2"/>
      <c r="Q12" s="2"/>
      <c r="R12" s="2"/>
      <c r="S12" s="2"/>
      <c r="T12" s="2"/>
      <c r="U12" s="2"/>
      <c r="V12" s="2"/>
      <c r="W12" s="2"/>
      <c r="X12" s="2"/>
      <c r="Y12" s="2"/>
    </row>
    <row r="13" spans="1:25" ht="12.75" customHeight="1" x14ac:dyDescent="0.25">
      <c r="A13" s="2"/>
      <c r="B13" s="268" t="s">
        <v>56</v>
      </c>
      <c r="C13" s="268"/>
      <c r="D13" s="274" t="s">
        <v>57</v>
      </c>
      <c r="E13" s="274"/>
      <c r="F13" s="2"/>
      <c r="G13" s="289" t="s">
        <v>576</v>
      </c>
      <c r="H13" s="290"/>
      <c r="I13" s="290"/>
      <c r="J13" s="290"/>
      <c r="K13" s="290"/>
      <c r="L13" s="290"/>
      <c r="M13" s="290"/>
      <c r="N13" s="290"/>
      <c r="O13" s="291"/>
      <c r="P13" s="2"/>
      <c r="Q13" s="2"/>
      <c r="R13" s="2"/>
      <c r="S13" s="2"/>
      <c r="T13" s="2"/>
      <c r="U13" s="2"/>
      <c r="V13" s="2"/>
      <c r="W13" s="2"/>
      <c r="X13" s="2"/>
      <c r="Y13" s="2"/>
    </row>
    <row r="14" spans="1:25" x14ac:dyDescent="0.25">
      <c r="A14" s="2"/>
      <c r="B14" s="268" t="s">
        <v>58</v>
      </c>
      <c r="C14" s="268"/>
      <c r="D14" s="274" t="s">
        <v>59</v>
      </c>
      <c r="E14" s="274"/>
      <c r="F14" s="2"/>
      <c r="G14" s="289"/>
      <c r="H14" s="290"/>
      <c r="I14" s="290"/>
      <c r="J14" s="290"/>
      <c r="K14" s="290"/>
      <c r="L14" s="290"/>
      <c r="M14" s="290"/>
      <c r="N14" s="290"/>
      <c r="O14" s="291"/>
      <c r="P14" s="2"/>
      <c r="Q14" s="2"/>
      <c r="R14" s="2"/>
      <c r="S14" s="2"/>
      <c r="T14" s="2"/>
      <c r="U14" s="2"/>
      <c r="V14" s="2"/>
      <c r="W14" s="2"/>
      <c r="X14" s="2"/>
      <c r="Y14" s="2"/>
    </row>
    <row r="15" spans="1:25" x14ac:dyDescent="0.25">
      <c r="A15" s="2"/>
      <c r="B15" s="268" t="s">
        <v>60</v>
      </c>
      <c r="C15" s="268"/>
      <c r="D15" s="274" t="s">
        <v>61</v>
      </c>
      <c r="E15" s="274"/>
      <c r="F15" s="2"/>
      <c r="G15" s="289"/>
      <c r="H15" s="290"/>
      <c r="I15" s="290"/>
      <c r="J15" s="290"/>
      <c r="K15" s="290"/>
      <c r="L15" s="290"/>
      <c r="M15" s="290"/>
      <c r="N15" s="290"/>
      <c r="O15" s="291"/>
      <c r="P15" s="2"/>
      <c r="Q15" s="2"/>
      <c r="R15" s="2"/>
      <c r="S15" s="2"/>
      <c r="T15" s="2"/>
      <c r="U15" s="2"/>
      <c r="V15" s="2"/>
      <c r="W15" s="2"/>
      <c r="X15" s="2"/>
      <c r="Y15" s="2"/>
    </row>
    <row r="16" spans="1:25" x14ac:dyDescent="0.25">
      <c r="A16" s="2"/>
      <c r="B16" s="268" t="s">
        <v>62</v>
      </c>
      <c r="C16" s="268"/>
      <c r="D16" s="274" t="s">
        <v>63</v>
      </c>
      <c r="E16" s="274"/>
      <c r="F16" s="2"/>
      <c r="G16" s="289"/>
      <c r="H16" s="290"/>
      <c r="I16" s="290"/>
      <c r="J16" s="290"/>
      <c r="K16" s="290"/>
      <c r="L16" s="290"/>
      <c r="M16" s="290"/>
      <c r="N16" s="290"/>
      <c r="O16" s="291"/>
      <c r="P16" s="2"/>
      <c r="Q16" s="2"/>
      <c r="R16" s="2"/>
      <c r="S16" s="2"/>
      <c r="T16" s="2"/>
      <c r="U16" s="2"/>
      <c r="V16" s="2"/>
      <c r="W16" s="2"/>
      <c r="X16" s="2"/>
      <c r="Y16" s="2"/>
    </row>
    <row r="17" spans="1:25" ht="23.45" customHeight="1" x14ac:dyDescent="0.25">
      <c r="A17" s="2"/>
      <c r="B17" s="281" t="s">
        <v>64</v>
      </c>
      <c r="C17" s="282"/>
      <c r="D17" s="283"/>
      <c r="E17" s="283"/>
      <c r="F17" s="2"/>
      <c r="G17" s="36" t="s">
        <v>65</v>
      </c>
      <c r="H17" s="37"/>
      <c r="I17" s="37"/>
      <c r="J17" s="37"/>
      <c r="K17" s="37"/>
      <c r="L17" s="37"/>
      <c r="M17" s="37"/>
      <c r="N17" s="37"/>
      <c r="O17" s="38"/>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29"/>
      <c r="B20" s="265" t="s">
        <v>66</v>
      </c>
      <c r="C20" s="266"/>
      <c r="D20" s="266"/>
      <c r="E20" s="266"/>
      <c r="F20" s="266"/>
      <c r="G20" s="266"/>
      <c r="H20" s="266"/>
      <c r="I20" s="266"/>
      <c r="J20" s="266"/>
      <c r="K20" s="266"/>
      <c r="L20" s="266"/>
      <c r="M20" s="266"/>
      <c r="N20" s="266"/>
      <c r="O20" s="266"/>
      <c r="P20" s="267"/>
      <c r="Q20" s="29"/>
      <c r="R20" s="29"/>
      <c r="S20" s="29"/>
      <c r="T20" s="29"/>
      <c r="U20" s="29"/>
      <c r="V20" s="29"/>
      <c r="W20" s="29"/>
      <c r="X20" s="29"/>
      <c r="Y20" s="29"/>
    </row>
    <row r="21" spans="1:25" x14ac:dyDescent="0.25">
      <c r="A21" s="2"/>
      <c r="B21" s="9"/>
      <c r="C21" s="2"/>
      <c r="D21" s="2"/>
      <c r="E21" s="2"/>
      <c r="F21" s="2"/>
      <c r="G21" s="39" t="s">
        <v>67</v>
      </c>
      <c r="H21" s="2"/>
      <c r="I21" s="2"/>
      <c r="J21" s="2"/>
      <c r="K21" s="2"/>
      <c r="L21" s="2"/>
      <c r="M21" s="2"/>
      <c r="N21" s="2"/>
      <c r="O21" s="2"/>
      <c r="P21" s="2"/>
      <c r="Q21" s="2"/>
      <c r="R21" s="2"/>
      <c r="S21" s="2"/>
      <c r="T21" s="2"/>
      <c r="U21" s="2"/>
      <c r="V21" s="2"/>
      <c r="W21" s="2"/>
      <c r="X21" s="2"/>
      <c r="Y21" s="2"/>
    </row>
    <row r="22" spans="1:25" x14ac:dyDescent="0.25">
      <c r="A22" s="2"/>
      <c r="B22" s="9"/>
      <c r="C22" s="40" t="s">
        <v>68</v>
      </c>
      <c r="D22" s="40" t="s">
        <v>69</v>
      </c>
      <c r="E22" s="40" t="s">
        <v>70</v>
      </c>
      <c r="F22" s="40" t="s">
        <v>71</v>
      </c>
      <c r="G22" s="40" t="s">
        <v>72</v>
      </c>
      <c r="H22" s="40" t="s">
        <v>73</v>
      </c>
      <c r="I22" s="40" t="s">
        <v>74</v>
      </c>
      <c r="J22" s="284" t="s">
        <v>75</v>
      </c>
      <c r="K22" s="285"/>
      <c r="L22" s="285"/>
      <c r="M22" s="285"/>
      <c r="N22" s="285"/>
      <c r="O22" s="285"/>
      <c r="P22" s="286"/>
      <c r="Q22" s="2"/>
      <c r="R22" s="2"/>
      <c r="S22" s="2"/>
      <c r="T22" s="2"/>
      <c r="U22" s="2"/>
      <c r="V22" s="2"/>
      <c r="W22" s="2"/>
      <c r="X22" s="2"/>
      <c r="Y22" s="2"/>
    </row>
    <row r="23" spans="1:25" x14ac:dyDescent="0.25">
      <c r="A23" s="2"/>
      <c r="B23" s="16">
        <f t="shared" ref="B23:B83" si="0">LEN(C23)</f>
        <v>2</v>
      </c>
      <c r="C23" s="41" t="s">
        <v>76</v>
      </c>
      <c r="D23" s="42"/>
      <c r="E23" s="92">
        <v>0.85</v>
      </c>
      <c r="F23" s="44"/>
      <c r="G23" s="45"/>
      <c r="H23" s="46"/>
      <c r="I23" s="44">
        <v>1</v>
      </c>
      <c r="J23" s="273" t="s">
        <v>537</v>
      </c>
      <c r="K23" s="287"/>
      <c r="L23" s="287"/>
      <c r="M23" s="287"/>
      <c r="N23" s="287"/>
      <c r="O23" s="287"/>
      <c r="P23" s="288"/>
      <c r="Q23" s="2"/>
      <c r="R23" s="2"/>
      <c r="S23" s="2"/>
      <c r="T23" s="2"/>
      <c r="U23" s="2"/>
      <c r="V23" s="2"/>
      <c r="W23" s="2"/>
      <c r="X23" s="2"/>
      <c r="Y23" s="2"/>
    </row>
    <row r="24" spans="1:25" x14ac:dyDescent="0.25">
      <c r="A24" s="2"/>
      <c r="B24" s="16">
        <f t="shared" si="0"/>
        <v>3</v>
      </c>
      <c r="C24" s="41" t="s">
        <v>77</v>
      </c>
      <c r="D24" s="42"/>
      <c r="E24" s="239">
        <v>0</v>
      </c>
      <c r="F24" s="44"/>
      <c r="G24" s="45"/>
      <c r="H24" s="46"/>
      <c r="I24" s="44"/>
      <c r="J24" s="273" t="s">
        <v>78</v>
      </c>
      <c r="K24" s="287"/>
      <c r="L24" s="287"/>
      <c r="M24" s="287"/>
      <c r="N24" s="287"/>
      <c r="O24" s="287"/>
      <c r="P24" s="288"/>
      <c r="Q24" s="2"/>
      <c r="R24" s="2"/>
      <c r="S24" s="2"/>
      <c r="T24" s="2"/>
      <c r="U24" s="2"/>
      <c r="V24" s="2"/>
      <c r="W24" s="2"/>
      <c r="X24" s="2"/>
      <c r="Y24" s="2"/>
    </row>
    <row r="25" spans="1:25" x14ac:dyDescent="0.25">
      <c r="A25" s="2"/>
      <c r="B25" s="16">
        <f t="shared" si="0"/>
        <v>12</v>
      </c>
      <c r="C25" s="41" t="s">
        <v>79</v>
      </c>
      <c r="D25" s="42"/>
      <c r="E25" s="92">
        <f>Baseline!B8</f>
        <v>550</v>
      </c>
      <c r="F25" s="44"/>
      <c r="G25" s="45"/>
      <c r="H25" s="46" t="s">
        <v>44</v>
      </c>
      <c r="I25" s="44">
        <v>1</v>
      </c>
      <c r="J25" s="273" t="s">
        <v>534</v>
      </c>
      <c r="K25" s="287"/>
      <c r="L25" s="287"/>
      <c r="M25" s="287"/>
      <c r="N25" s="287"/>
      <c r="O25" s="287"/>
      <c r="P25" s="288"/>
      <c r="Q25" s="2"/>
      <c r="R25" s="2"/>
      <c r="S25" s="2"/>
      <c r="T25" s="2"/>
      <c r="U25" s="2"/>
      <c r="V25" s="2"/>
      <c r="W25" s="2"/>
      <c r="X25" s="2"/>
      <c r="Y25" s="2"/>
    </row>
    <row r="26" spans="1:25" x14ac:dyDescent="0.25">
      <c r="A26" s="2"/>
      <c r="B26" s="16">
        <f t="shared" si="0"/>
        <v>10</v>
      </c>
      <c r="C26" s="41" t="s">
        <v>80</v>
      </c>
      <c r="D26" s="42"/>
      <c r="E26" s="92">
        <f>Baseline!B36</f>
        <v>550</v>
      </c>
      <c r="F26" s="44"/>
      <c r="G26" s="45"/>
      <c r="H26" s="46" t="s">
        <v>44</v>
      </c>
      <c r="I26" s="44">
        <v>1</v>
      </c>
      <c r="J26" s="273" t="s">
        <v>535</v>
      </c>
      <c r="K26" s="287"/>
      <c r="L26" s="287"/>
      <c r="M26" s="287"/>
      <c r="N26" s="287"/>
      <c r="O26" s="287"/>
      <c r="P26" s="288"/>
      <c r="Q26" s="2"/>
      <c r="R26" s="2"/>
      <c r="S26" s="2"/>
      <c r="T26" s="2"/>
      <c r="U26" s="2"/>
      <c r="V26" s="2"/>
      <c r="W26" s="2"/>
      <c r="X26" s="2"/>
      <c r="Y26" s="2"/>
    </row>
    <row r="27" spans="1:25" x14ac:dyDescent="0.25">
      <c r="A27" s="2"/>
      <c r="B27" s="16">
        <f t="shared" si="0"/>
        <v>6</v>
      </c>
      <c r="C27" s="41" t="s">
        <v>81</v>
      </c>
      <c r="D27" s="42" t="s">
        <v>82</v>
      </c>
      <c r="E27" s="92">
        <f>IF(E24=1,E26,E25)</f>
        <v>550</v>
      </c>
      <c r="F27" s="44"/>
      <c r="G27" s="45"/>
      <c r="H27" s="46" t="s">
        <v>44</v>
      </c>
      <c r="I27" s="44"/>
      <c r="J27" s="273" t="s">
        <v>536</v>
      </c>
      <c r="K27" s="287"/>
      <c r="L27" s="287"/>
      <c r="M27" s="287"/>
      <c r="N27" s="287"/>
      <c r="O27" s="287"/>
      <c r="P27" s="288"/>
      <c r="Q27" s="2"/>
      <c r="R27" s="2"/>
      <c r="S27" s="2"/>
      <c r="T27" s="2"/>
      <c r="U27" s="2"/>
      <c r="V27" s="2"/>
      <c r="W27" s="2"/>
      <c r="X27" s="2"/>
      <c r="Y27" s="2"/>
    </row>
    <row r="28" spans="1:25" x14ac:dyDescent="0.25">
      <c r="A28" s="2"/>
      <c r="B28" s="16">
        <f t="shared" si="0"/>
        <v>9</v>
      </c>
      <c r="C28" s="41" t="s">
        <v>83</v>
      </c>
      <c r="D28" s="42"/>
      <c r="E28" s="43">
        <v>30</v>
      </c>
      <c r="F28" s="44"/>
      <c r="G28" s="45"/>
      <c r="H28" s="46" t="s">
        <v>84</v>
      </c>
      <c r="I28" s="44"/>
      <c r="J28" s="273" t="s">
        <v>85</v>
      </c>
      <c r="K28" s="287"/>
      <c r="L28" s="287"/>
      <c r="M28" s="287"/>
      <c r="N28" s="287"/>
      <c r="O28" s="287"/>
      <c r="P28" s="288"/>
      <c r="Q28" s="2"/>
      <c r="R28" s="2"/>
      <c r="S28" s="2"/>
      <c r="T28" s="2"/>
      <c r="U28" s="2"/>
      <c r="V28" s="2"/>
      <c r="W28" s="2"/>
      <c r="X28" s="2"/>
      <c r="Y28" s="2"/>
    </row>
    <row r="29" spans="1:25" x14ac:dyDescent="0.25">
      <c r="A29" s="2"/>
      <c r="B29" s="16">
        <f t="shared" si="0"/>
        <v>6</v>
      </c>
      <c r="C29" s="41" t="s">
        <v>86</v>
      </c>
      <c r="D29" s="42" t="s">
        <v>87</v>
      </c>
      <c r="E29" s="47">
        <f>1/(E28*CONVERT(1,"yr","hr")*E27*E23)</f>
        <v>8.1338407223175918E-9</v>
      </c>
      <c r="F29" s="44"/>
      <c r="G29" s="45"/>
      <c r="H29" s="46" t="s">
        <v>88</v>
      </c>
      <c r="I29" s="44"/>
      <c r="J29" s="273" t="s">
        <v>89</v>
      </c>
      <c r="K29" s="287"/>
      <c r="L29" s="287"/>
      <c r="M29" s="287"/>
      <c r="N29" s="287"/>
      <c r="O29" s="287"/>
      <c r="P29" s="288"/>
      <c r="Q29" s="2"/>
      <c r="R29" s="2"/>
      <c r="S29" s="2"/>
      <c r="T29" s="2"/>
      <c r="U29" s="2"/>
      <c r="V29" s="2"/>
      <c r="W29" s="2"/>
      <c r="X29" s="2"/>
      <c r="Y29" s="2"/>
    </row>
    <row r="30" spans="1:25" x14ac:dyDescent="0.25">
      <c r="A30" s="2"/>
      <c r="B30" s="16">
        <f t="shared" si="0"/>
        <v>14</v>
      </c>
      <c r="C30" s="41" t="s">
        <v>506</v>
      </c>
      <c r="D30" s="42"/>
      <c r="E30" s="43">
        <v>0.9</v>
      </c>
      <c r="F30" s="44"/>
      <c r="G30" s="45"/>
      <c r="H30" s="46"/>
      <c r="I30" s="44">
        <v>1</v>
      </c>
      <c r="J30" s="273" t="s">
        <v>90</v>
      </c>
      <c r="K30" s="287"/>
      <c r="L30" s="287"/>
      <c r="M30" s="287"/>
      <c r="N30" s="287"/>
      <c r="O30" s="287"/>
      <c r="P30" s="288"/>
      <c r="Q30" s="2"/>
      <c r="R30" s="2"/>
      <c r="S30" s="2"/>
      <c r="T30" s="2"/>
      <c r="U30" s="2"/>
      <c r="V30" s="2"/>
      <c r="W30" s="2"/>
      <c r="X30" s="2"/>
      <c r="Y30" s="2"/>
    </row>
    <row r="31" spans="1:25" x14ac:dyDescent="0.25">
      <c r="A31" s="2"/>
      <c r="B31" s="16">
        <f t="shared" si="0"/>
        <v>11</v>
      </c>
      <c r="C31" s="48" t="s">
        <v>507</v>
      </c>
      <c r="D31" s="49"/>
      <c r="E31" s="236">
        <f>Baseline!B34</f>
        <v>101.15109851000001</v>
      </c>
      <c r="F31" s="3"/>
      <c r="G31" s="45"/>
      <c r="H31" s="46" t="s">
        <v>91</v>
      </c>
      <c r="I31" s="44">
        <v>1</v>
      </c>
      <c r="J31" s="273" t="s">
        <v>92</v>
      </c>
      <c r="K31" s="287"/>
      <c r="L31" s="287"/>
      <c r="M31" s="287"/>
      <c r="N31" s="287"/>
      <c r="O31" s="287"/>
      <c r="P31" s="288"/>
      <c r="Q31" s="2"/>
      <c r="R31" s="2"/>
      <c r="S31" s="2"/>
      <c r="T31" s="2"/>
      <c r="U31" s="2"/>
      <c r="V31" s="2"/>
      <c r="W31" s="2"/>
      <c r="X31" s="2"/>
      <c r="Y31" s="2"/>
    </row>
    <row r="32" spans="1:25" x14ac:dyDescent="0.25">
      <c r="A32" s="2"/>
      <c r="B32" s="16">
        <f t="shared" si="0"/>
        <v>13</v>
      </c>
      <c r="C32" s="48" t="s">
        <v>508</v>
      </c>
      <c r="D32" s="49"/>
      <c r="E32" s="236">
        <f>Baseline!B6</f>
        <v>806.94082623000008</v>
      </c>
      <c r="F32" s="44"/>
      <c r="G32" s="45"/>
      <c r="H32" s="46" t="s">
        <v>91</v>
      </c>
      <c r="I32" s="44">
        <v>1</v>
      </c>
      <c r="J32" s="273" t="s">
        <v>93</v>
      </c>
      <c r="K32" s="287"/>
      <c r="L32" s="287"/>
      <c r="M32" s="287"/>
      <c r="N32" s="287"/>
      <c r="O32" s="287"/>
      <c r="P32" s="288"/>
      <c r="Q32" s="2"/>
      <c r="R32" s="2"/>
      <c r="S32" s="2"/>
      <c r="T32" s="2"/>
      <c r="U32" s="2"/>
      <c r="V32" s="2"/>
      <c r="W32" s="2"/>
      <c r="X32" s="2"/>
      <c r="Y32" s="2"/>
    </row>
    <row r="33" spans="1:25" x14ac:dyDescent="0.25">
      <c r="A33" s="2"/>
      <c r="B33" s="16">
        <f t="shared" si="0"/>
        <v>7</v>
      </c>
      <c r="C33" s="48" t="s">
        <v>509</v>
      </c>
      <c r="D33" s="48" t="s">
        <v>538</v>
      </c>
      <c r="E33" s="236">
        <f>IF(E24=1,E31,E32)</f>
        <v>806.94082623000008</v>
      </c>
      <c r="F33" s="49"/>
      <c r="G33" s="45"/>
      <c r="H33" s="46" t="s">
        <v>91</v>
      </c>
      <c r="I33" s="44"/>
      <c r="J33" s="273" t="s">
        <v>94</v>
      </c>
      <c r="K33" s="287"/>
      <c r="L33" s="287"/>
      <c r="M33" s="287"/>
      <c r="N33" s="287"/>
      <c r="O33" s="287"/>
      <c r="P33" s="288"/>
      <c r="Q33" s="2"/>
      <c r="R33" s="2"/>
      <c r="S33" s="2"/>
      <c r="T33" s="2"/>
      <c r="U33" s="2"/>
      <c r="V33" s="2"/>
      <c r="W33" s="2"/>
      <c r="X33" s="2"/>
      <c r="Y33" s="2"/>
    </row>
    <row r="34" spans="1:25" x14ac:dyDescent="0.25">
      <c r="A34" s="2"/>
      <c r="B34" s="16">
        <f t="shared" si="0"/>
        <v>11</v>
      </c>
      <c r="C34" s="48" t="s">
        <v>510</v>
      </c>
      <c r="D34" s="48" t="s">
        <v>539</v>
      </c>
      <c r="E34" s="49">
        <f>IF(E24=1,E33/(1-E30)*E30,0)</f>
        <v>0</v>
      </c>
      <c r="F34" s="49"/>
      <c r="G34" s="45"/>
      <c r="H34" s="46" t="s">
        <v>91</v>
      </c>
      <c r="I34" s="44"/>
      <c r="J34" s="273" t="s">
        <v>95</v>
      </c>
      <c r="K34" s="287"/>
      <c r="L34" s="287"/>
      <c r="M34" s="287"/>
      <c r="N34" s="287"/>
      <c r="O34" s="287"/>
      <c r="P34" s="288"/>
      <c r="Q34" s="2"/>
      <c r="R34" s="2"/>
      <c r="S34" s="2"/>
      <c r="T34" s="2"/>
      <c r="U34" s="2"/>
      <c r="V34" s="2"/>
      <c r="W34" s="2"/>
      <c r="X34" s="2"/>
      <c r="Y34" s="2"/>
    </row>
    <row r="35" spans="1:25" x14ac:dyDescent="0.25">
      <c r="A35" s="2"/>
      <c r="B35" s="16">
        <f t="shared" si="0"/>
        <v>11</v>
      </c>
      <c r="C35" s="48" t="s">
        <v>511</v>
      </c>
      <c r="D35" s="49"/>
      <c r="E35" s="236">
        <f>Baseline!B39</f>
        <v>0.37178080071999997</v>
      </c>
      <c r="F35" s="49"/>
      <c r="G35" s="45"/>
      <c r="H35" s="46" t="s">
        <v>91</v>
      </c>
      <c r="I35" s="44">
        <v>1</v>
      </c>
      <c r="J35" s="273" t="s">
        <v>96</v>
      </c>
      <c r="K35" s="287"/>
      <c r="L35" s="287"/>
      <c r="M35" s="287"/>
      <c r="N35" s="287"/>
      <c r="O35" s="287"/>
      <c r="P35" s="288"/>
      <c r="Q35" s="2"/>
      <c r="R35" s="2"/>
      <c r="S35" s="2"/>
      <c r="T35" s="2"/>
      <c r="U35" s="2"/>
      <c r="V35" s="2"/>
      <c r="W35" s="2"/>
      <c r="X35" s="2"/>
      <c r="Y35" s="2"/>
    </row>
    <row r="36" spans="1:25" x14ac:dyDescent="0.25">
      <c r="A36" s="2"/>
      <c r="B36" s="16">
        <f t="shared" si="0"/>
        <v>13</v>
      </c>
      <c r="C36" s="48" t="s">
        <v>512</v>
      </c>
      <c r="D36" s="49"/>
      <c r="E36" s="236">
        <f>Baseline!B11</f>
        <v>0.33541093977999997</v>
      </c>
      <c r="F36" s="49"/>
      <c r="G36" s="45"/>
      <c r="H36" s="46" t="s">
        <v>91</v>
      </c>
      <c r="I36" s="44">
        <v>1</v>
      </c>
      <c r="J36" s="273" t="s">
        <v>97</v>
      </c>
      <c r="K36" s="287"/>
      <c r="L36" s="287"/>
      <c r="M36" s="287"/>
      <c r="N36" s="287"/>
      <c r="O36" s="287"/>
      <c r="P36" s="288"/>
      <c r="Q36" s="2"/>
      <c r="R36" s="2"/>
      <c r="S36" s="2"/>
      <c r="T36" s="2"/>
      <c r="U36" s="2"/>
      <c r="V36" s="2"/>
      <c r="W36" s="2"/>
      <c r="X36" s="2"/>
      <c r="Y36" s="2"/>
    </row>
    <row r="37" spans="1:25" x14ac:dyDescent="0.25">
      <c r="A37" s="2"/>
      <c r="B37" s="16">
        <f t="shared" si="0"/>
        <v>7</v>
      </c>
      <c r="C37" s="50" t="s">
        <v>513</v>
      </c>
      <c r="D37" s="48" t="s">
        <v>540</v>
      </c>
      <c r="E37" s="236">
        <f>IF($E$24=1,E35,E36)</f>
        <v>0.33541093977999997</v>
      </c>
      <c r="F37" s="49"/>
      <c r="G37" s="45"/>
      <c r="H37" s="46" t="s">
        <v>91</v>
      </c>
      <c r="I37" s="44"/>
      <c r="J37" s="273" t="s">
        <v>98</v>
      </c>
      <c r="K37" s="287"/>
      <c r="L37" s="287"/>
      <c r="M37" s="287"/>
      <c r="N37" s="287"/>
      <c r="O37" s="287"/>
      <c r="P37" s="288"/>
      <c r="Q37" s="2"/>
      <c r="R37" s="2"/>
      <c r="S37" s="2"/>
      <c r="T37" s="2"/>
      <c r="U37" s="2"/>
      <c r="V37" s="2"/>
      <c r="W37" s="2"/>
      <c r="X37" s="2"/>
      <c r="Y37" s="2"/>
    </row>
    <row r="38" spans="1:25" x14ac:dyDescent="0.25">
      <c r="A38" s="2"/>
      <c r="B38" s="16">
        <f t="shared" si="0"/>
        <v>11</v>
      </c>
      <c r="C38" s="50" t="s">
        <v>514</v>
      </c>
      <c r="D38" s="51"/>
      <c r="E38" s="3">
        <f>Baseline!B42</f>
        <v>0</v>
      </c>
      <c r="F38" s="49"/>
      <c r="G38" s="45"/>
      <c r="H38" s="46" t="s">
        <v>91</v>
      </c>
      <c r="I38" s="44">
        <v>1</v>
      </c>
      <c r="J38" s="273" t="s">
        <v>99</v>
      </c>
      <c r="K38" s="287"/>
      <c r="L38" s="287"/>
      <c r="M38" s="287"/>
      <c r="N38" s="287"/>
      <c r="O38" s="287"/>
      <c r="P38" s="288"/>
      <c r="Q38" s="2"/>
      <c r="R38" s="2"/>
      <c r="S38" s="2"/>
      <c r="T38" s="2"/>
      <c r="U38" s="2"/>
      <c r="V38" s="2"/>
      <c r="W38" s="2"/>
      <c r="X38" s="2"/>
      <c r="Y38" s="2"/>
    </row>
    <row r="39" spans="1:25" x14ac:dyDescent="0.25">
      <c r="A39" s="2"/>
      <c r="B39" s="16">
        <f t="shared" si="0"/>
        <v>13</v>
      </c>
      <c r="C39" s="50" t="s">
        <v>515</v>
      </c>
      <c r="D39" s="51"/>
      <c r="E39" s="234">
        <f>Baseline!B14</f>
        <v>0.33541093977999997</v>
      </c>
      <c r="F39" s="49"/>
      <c r="G39" s="45"/>
      <c r="H39" s="46" t="s">
        <v>91</v>
      </c>
      <c r="I39" s="44"/>
      <c r="J39" s="273" t="s">
        <v>100</v>
      </c>
      <c r="K39" s="287"/>
      <c r="L39" s="287"/>
      <c r="M39" s="287"/>
      <c r="N39" s="287"/>
      <c r="O39" s="287"/>
      <c r="P39" s="288"/>
      <c r="Q39" s="2"/>
      <c r="R39" s="2"/>
      <c r="S39" s="2"/>
      <c r="T39" s="2"/>
      <c r="U39" s="2"/>
      <c r="V39" s="2"/>
      <c r="W39" s="2"/>
      <c r="X39" s="2"/>
      <c r="Y39" s="2"/>
    </row>
    <row r="40" spans="1:25" x14ac:dyDescent="0.25">
      <c r="A40" s="2"/>
      <c r="B40" s="16">
        <f t="shared" si="0"/>
        <v>7</v>
      </c>
      <c r="C40" s="50" t="s">
        <v>516</v>
      </c>
      <c r="D40" s="48" t="s">
        <v>541</v>
      </c>
      <c r="E40" s="235">
        <f>IF($E$24=1,E38,E39)</f>
        <v>0.33541093977999997</v>
      </c>
      <c r="F40" s="49"/>
      <c r="G40" s="45"/>
      <c r="H40" s="46" t="s">
        <v>91</v>
      </c>
      <c r="I40" s="44"/>
      <c r="J40" s="273" t="s">
        <v>101</v>
      </c>
      <c r="K40" s="287"/>
      <c r="L40" s="287"/>
      <c r="M40" s="287"/>
      <c r="N40" s="287"/>
      <c r="O40" s="287"/>
      <c r="P40" s="288"/>
      <c r="Q40" s="2"/>
      <c r="R40" s="2"/>
      <c r="S40" s="2"/>
      <c r="T40" s="2"/>
      <c r="U40" s="2"/>
      <c r="V40" s="2"/>
      <c r="W40" s="2"/>
      <c r="X40" s="2"/>
      <c r="Y40" s="2"/>
    </row>
    <row r="41" spans="1:25" x14ac:dyDescent="0.25">
      <c r="A41" s="2"/>
      <c r="B41" s="16">
        <f t="shared" si="0"/>
        <v>10</v>
      </c>
      <c r="C41" s="50" t="s">
        <v>517</v>
      </c>
      <c r="D41" s="51"/>
      <c r="E41" s="234">
        <f>Baseline!B45</f>
        <v>4.7800388664000007E-2</v>
      </c>
      <c r="F41" s="49"/>
      <c r="G41" s="45"/>
      <c r="H41" s="46" t="s">
        <v>91</v>
      </c>
      <c r="I41" s="44">
        <v>1</v>
      </c>
      <c r="J41" s="273" t="s">
        <v>102</v>
      </c>
      <c r="K41" s="287"/>
      <c r="L41" s="287"/>
      <c r="M41" s="287"/>
      <c r="N41" s="287"/>
      <c r="O41" s="287"/>
      <c r="P41" s="288"/>
      <c r="Q41" s="2"/>
      <c r="R41" s="2"/>
      <c r="S41" s="2"/>
      <c r="T41" s="2"/>
      <c r="U41" s="2"/>
      <c r="V41" s="2"/>
      <c r="W41" s="2"/>
      <c r="X41" s="2"/>
      <c r="Y41" s="2"/>
    </row>
    <row r="42" spans="1:25" x14ac:dyDescent="0.25">
      <c r="A42" s="2"/>
      <c r="B42" s="16">
        <f t="shared" si="0"/>
        <v>12</v>
      </c>
      <c r="C42" s="50" t="s">
        <v>518</v>
      </c>
      <c r="D42" s="51"/>
      <c r="E42" s="234">
        <f>Baseline!B17</f>
        <v>4.3124263686000003E-2</v>
      </c>
      <c r="F42" s="49"/>
      <c r="G42" s="45"/>
      <c r="H42" s="46" t="s">
        <v>91</v>
      </c>
      <c r="I42" s="44"/>
      <c r="J42" s="273" t="s">
        <v>103</v>
      </c>
      <c r="K42" s="287"/>
      <c r="L42" s="287"/>
      <c r="M42" s="287"/>
      <c r="N42" s="287"/>
      <c r="O42" s="287"/>
      <c r="P42" s="288"/>
      <c r="Q42" s="2"/>
      <c r="R42" s="2"/>
      <c r="S42" s="2"/>
      <c r="T42" s="2"/>
      <c r="U42" s="2"/>
      <c r="V42" s="2"/>
      <c r="W42" s="2"/>
      <c r="X42" s="2"/>
      <c r="Y42" s="2"/>
    </row>
    <row r="43" spans="1:25" x14ac:dyDescent="0.25">
      <c r="A43" s="2"/>
      <c r="B43" s="16">
        <f t="shared" si="0"/>
        <v>6</v>
      </c>
      <c r="C43" s="50" t="s">
        <v>519</v>
      </c>
      <c r="D43" s="48" t="s">
        <v>542</v>
      </c>
      <c r="E43" s="235">
        <f>IF($E$24=1,E41,E42)</f>
        <v>4.3124263686000003E-2</v>
      </c>
      <c r="F43" s="49"/>
      <c r="G43" s="45"/>
      <c r="H43" s="46" t="s">
        <v>91</v>
      </c>
      <c r="I43" s="44"/>
      <c r="J43" s="273" t="s">
        <v>104</v>
      </c>
      <c r="K43" s="287"/>
      <c r="L43" s="287"/>
      <c r="M43" s="287"/>
      <c r="N43" s="287"/>
      <c r="O43" s="287"/>
      <c r="P43" s="288"/>
      <c r="Q43" s="2"/>
      <c r="R43" s="2"/>
      <c r="S43" s="2"/>
      <c r="T43" s="2"/>
      <c r="U43" s="2"/>
      <c r="V43" s="2"/>
      <c r="W43" s="2"/>
      <c r="X43" s="2"/>
      <c r="Y43" s="2"/>
    </row>
    <row r="44" spans="1:25" x14ac:dyDescent="0.25">
      <c r="A44" s="2"/>
      <c r="B44" s="16">
        <f t="shared" si="0"/>
        <v>10</v>
      </c>
      <c r="C44" s="50" t="s">
        <v>520</v>
      </c>
      <c r="D44" s="51"/>
      <c r="E44" s="52">
        <f>Baseline!B48</f>
        <v>1.5933462888E-6</v>
      </c>
      <c r="F44" s="49"/>
      <c r="G44" s="45"/>
      <c r="H44" s="46" t="s">
        <v>91</v>
      </c>
      <c r="I44" s="44">
        <v>1</v>
      </c>
      <c r="J44" s="273" t="s">
        <v>105</v>
      </c>
      <c r="K44" s="287"/>
      <c r="L44" s="287"/>
      <c r="M44" s="287"/>
      <c r="N44" s="287"/>
      <c r="O44" s="287"/>
      <c r="P44" s="288"/>
      <c r="Q44" s="2"/>
      <c r="R44" s="2"/>
      <c r="S44" s="2"/>
      <c r="T44" s="2"/>
      <c r="U44" s="2"/>
      <c r="V44" s="2"/>
      <c r="W44" s="2"/>
      <c r="X44" s="2"/>
      <c r="Y44" s="2"/>
    </row>
    <row r="45" spans="1:25" x14ac:dyDescent="0.25">
      <c r="A45" s="2"/>
      <c r="B45" s="16">
        <f t="shared" si="0"/>
        <v>12</v>
      </c>
      <c r="C45" s="50" t="s">
        <v>521</v>
      </c>
      <c r="D45" s="51"/>
      <c r="E45" s="52">
        <f>Baseline!B20</f>
        <v>1.4374754562000003E-6</v>
      </c>
      <c r="F45" s="49"/>
      <c r="G45" s="45"/>
      <c r="H45" s="46" t="s">
        <v>91</v>
      </c>
      <c r="I45" s="44"/>
      <c r="J45" s="273" t="s">
        <v>106</v>
      </c>
      <c r="K45" s="287"/>
      <c r="L45" s="287"/>
      <c r="M45" s="287"/>
      <c r="N45" s="287"/>
      <c r="O45" s="287"/>
      <c r="P45" s="288"/>
      <c r="Q45" s="2"/>
      <c r="R45" s="2"/>
      <c r="S45" s="2"/>
      <c r="T45" s="2"/>
      <c r="U45" s="2"/>
      <c r="V45" s="2"/>
      <c r="W45" s="2"/>
      <c r="X45" s="2"/>
      <c r="Y45" s="2"/>
    </row>
    <row r="46" spans="1:25" x14ac:dyDescent="0.25">
      <c r="A46" s="2"/>
      <c r="B46" s="16">
        <f t="shared" si="0"/>
        <v>6</v>
      </c>
      <c r="C46" s="50" t="s">
        <v>522</v>
      </c>
      <c r="D46" s="48" t="s">
        <v>543</v>
      </c>
      <c r="E46" s="53">
        <f>IF($E$24=1,E44,E45)</f>
        <v>1.4374754562000003E-6</v>
      </c>
      <c r="F46" s="49"/>
      <c r="G46" s="45"/>
      <c r="H46" s="46" t="s">
        <v>91</v>
      </c>
      <c r="I46" s="44"/>
      <c r="J46" s="273" t="s">
        <v>107</v>
      </c>
      <c r="K46" s="287"/>
      <c r="L46" s="287"/>
      <c r="M46" s="287"/>
      <c r="N46" s="287"/>
      <c r="O46" s="287"/>
      <c r="P46" s="288"/>
      <c r="Q46" s="2"/>
      <c r="R46" s="2"/>
      <c r="S46" s="2"/>
      <c r="T46" s="2"/>
      <c r="U46" s="2"/>
      <c r="V46" s="2"/>
      <c r="W46" s="2"/>
      <c r="X46" s="2"/>
      <c r="Y46" s="2"/>
    </row>
    <row r="47" spans="1:25" x14ac:dyDescent="0.25">
      <c r="A47" s="2"/>
      <c r="B47" s="16">
        <f t="shared" si="0"/>
        <v>12</v>
      </c>
      <c r="C47" s="50" t="s">
        <v>523</v>
      </c>
      <c r="D47" s="51"/>
      <c r="E47" s="237">
        <f>Baseline!B51</f>
        <v>425.692315678</v>
      </c>
      <c r="F47" s="49"/>
      <c r="G47" s="45"/>
      <c r="H47" s="46" t="s">
        <v>91</v>
      </c>
      <c r="I47" s="44">
        <v>1</v>
      </c>
      <c r="J47" s="273" t="s">
        <v>108</v>
      </c>
      <c r="K47" s="287"/>
      <c r="L47" s="287"/>
      <c r="M47" s="287"/>
      <c r="N47" s="287"/>
      <c r="O47" s="287"/>
      <c r="P47" s="288"/>
      <c r="Q47" s="2"/>
      <c r="R47" s="2"/>
      <c r="S47" s="2"/>
      <c r="T47" s="2"/>
      <c r="U47" s="2"/>
      <c r="V47" s="2"/>
      <c r="W47" s="2"/>
      <c r="X47" s="2"/>
      <c r="Y47" s="2"/>
    </row>
    <row r="48" spans="1:25" x14ac:dyDescent="0.25">
      <c r="A48" s="2"/>
      <c r="B48" s="16">
        <f t="shared" si="0"/>
        <v>14</v>
      </c>
      <c r="C48" s="50" t="s">
        <v>524</v>
      </c>
      <c r="D48" s="51"/>
      <c r="E48" s="237">
        <f>Baseline!B23</f>
        <v>339.78604436700004</v>
      </c>
      <c r="F48" s="49"/>
      <c r="G48" s="45"/>
      <c r="H48" s="46" t="s">
        <v>91</v>
      </c>
      <c r="I48" s="44">
        <v>1</v>
      </c>
      <c r="J48" s="273" t="s">
        <v>109</v>
      </c>
      <c r="K48" s="287"/>
      <c r="L48" s="287"/>
      <c r="M48" s="287"/>
      <c r="N48" s="287"/>
      <c r="O48" s="287"/>
      <c r="P48" s="288"/>
      <c r="Q48" s="2"/>
      <c r="R48" s="2"/>
      <c r="S48" s="2"/>
      <c r="T48" s="2"/>
      <c r="U48" s="2"/>
      <c r="V48" s="2"/>
      <c r="W48" s="2"/>
      <c r="X48" s="2"/>
      <c r="Y48" s="2"/>
    </row>
    <row r="49" spans="1:25" x14ac:dyDescent="0.25">
      <c r="A49" s="2"/>
      <c r="B49" s="16">
        <f t="shared" si="0"/>
        <v>8</v>
      </c>
      <c r="C49" s="50" t="s">
        <v>525</v>
      </c>
      <c r="D49" s="48" t="s">
        <v>544</v>
      </c>
      <c r="E49" s="238">
        <f>IF($E$24=1,E47,E48)</f>
        <v>339.78604436700004</v>
      </c>
      <c r="F49" s="49"/>
      <c r="G49" s="45"/>
      <c r="H49" s="46" t="s">
        <v>91</v>
      </c>
      <c r="I49" s="44"/>
      <c r="J49" s="273" t="s">
        <v>110</v>
      </c>
      <c r="K49" s="287"/>
      <c r="L49" s="287"/>
      <c r="M49" s="287"/>
      <c r="N49" s="287"/>
      <c r="O49" s="287"/>
      <c r="P49" s="288"/>
      <c r="Q49" s="2"/>
      <c r="R49" s="2"/>
      <c r="S49" s="2"/>
      <c r="T49" s="2"/>
      <c r="U49" s="2"/>
      <c r="V49" s="2"/>
      <c r="W49" s="2"/>
      <c r="X49" s="2"/>
      <c r="Y49" s="2"/>
    </row>
    <row r="50" spans="1:25" x14ac:dyDescent="0.25">
      <c r="A50" s="2"/>
      <c r="B50" s="16">
        <f t="shared" si="0"/>
        <v>12</v>
      </c>
      <c r="C50" s="50" t="s">
        <v>526</v>
      </c>
      <c r="D50" s="51"/>
      <c r="E50" s="237">
        <f>Baseline!B54</f>
        <v>3485.7448220447995</v>
      </c>
      <c r="F50" s="49"/>
      <c r="G50" s="45"/>
      <c r="H50" s="46" t="s">
        <v>111</v>
      </c>
      <c r="I50" s="44">
        <v>1</v>
      </c>
      <c r="J50" s="273" t="s">
        <v>112</v>
      </c>
      <c r="K50" s="287"/>
      <c r="L50" s="287"/>
      <c r="M50" s="287"/>
      <c r="N50" s="287"/>
      <c r="O50" s="287"/>
      <c r="P50" s="288"/>
      <c r="Q50" s="2"/>
      <c r="R50" s="2"/>
      <c r="S50" s="2"/>
      <c r="T50" s="2"/>
      <c r="U50" s="2"/>
      <c r="V50" s="2"/>
      <c r="W50" s="2"/>
      <c r="X50" s="2"/>
      <c r="Y50" s="2"/>
    </row>
    <row r="51" spans="1:25" x14ac:dyDescent="0.25">
      <c r="A51" s="2"/>
      <c r="B51" s="16">
        <f t="shared" si="0"/>
        <v>14</v>
      </c>
      <c r="C51" s="50" t="s">
        <v>527</v>
      </c>
      <c r="D51" s="51"/>
      <c r="E51" s="237">
        <f>Baseline!B26</f>
        <v>2286.9393228863996</v>
      </c>
      <c r="F51" s="49"/>
      <c r="G51" s="45"/>
      <c r="H51" s="46" t="s">
        <v>111</v>
      </c>
      <c r="I51" s="44">
        <v>1</v>
      </c>
      <c r="J51" s="273" t="s">
        <v>113</v>
      </c>
      <c r="K51" s="287"/>
      <c r="L51" s="287"/>
      <c r="M51" s="287"/>
      <c r="N51" s="287"/>
      <c r="O51" s="287"/>
      <c r="P51" s="288"/>
      <c r="Q51" s="2"/>
      <c r="R51" s="2"/>
      <c r="S51" s="2"/>
      <c r="T51" s="2"/>
      <c r="U51" s="2"/>
      <c r="V51" s="2"/>
      <c r="W51" s="2"/>
      <c r="X51" s="2"/>
      <c r="Y51" s="2"/>
    </row>
    <row r="52" spans="1:25" x14ac:dyDescent="0.25">
      <c r="A52" s="2"/>
      <c r="B52" s="16">
        <f t="shared" si="0"/>
        <v>9</v>
      </c>
      <c r="C52" s="50" t="s">
        <v>528</v>
      </c>
      <c r="D52" s="48" t="s">
        <v>545</v>
      </c>
      <c r="E52" s="238">
        <f>IF(E$24=1,E50,E51)</f>
        <v>2286.9393228863996</v>
      </c>
      <c r="F52" s="49"/>
      <c r="G52" s="45"/>
      <c r="H52" s="46" t="s">
        <v>111</v>
      </c>
      <c r="I52" s="44"/>
      <c r="J52" s="273" t="s">
        <v>114</v>
      </c>
      <c r="K52" s="287"/>
      <c r="L52" s="287"/>
      <c r="M52" s="287"/>
      <c r="N52" s="287"/>
      <c r="O52" s="287"/>
      <c r="P52" s="288"/>
      <c r="Q52" s="2"/>
      <c r="R52" s="2"/>
      <c r="S52" s="2"/>
      <c r="T52" s="2"/>
      <c r="U52" s="2"/>
      <c r="V52" s="2"/>
      <c r="W52" s="2"/>
      <c r="X52" s="2"/>
      <c r="Y52" s="2"/>
    </row>
    <row r="53" spans="1:25" x14ac:dyDescent="0.25">
      <c r="A53" s="2"/>
      <c r="B53" s="16">
        <f t="shared" si="0"/>
        <v>12</v>
      </c>
      <c r="C53" s="50" t="s">
        <v>529</v>
      </c>
      <c r="D53" s="54" t="s">
        <v>546</v>
      </c>
      <c r="E53" s="238">
        <f>E52/2</f>
        <v>1143.4696614431998</v>
      </c>
      <c r="F53" s="49"/>
      <c r="G53" s="45"/>
      <c r="H53" s="46" t="s">
        <v>111</v>
      </c>
      <c r="I53" s="44">
        <v>1</v>
      </c>
      <c r="J53" s="273" t="s">
        <v>115</v>
      </c>
      <c r="K53" s="287"/>
      <c r="L53" s="287"/>
      <c r="M53" s="287"/>
      <c r="N53" s="287"/>
      <c r="O53" s="287"/>
      <c r="P53" s="288"/>
      <c r="Q53" s="2"/>
      <c r="R53" s="2"/>
      <c r="S53" s="2"/>
      <c r="T53" s="2"/>
      <c r="U53" s="2"/>
      <c r="V53" s="2"/>
      <c r="W53" s="2"/>
      <c r="X53" s="2"/>
      <c r="Y53" s="2"/>
    </row>
    <row r="54" spans="1:25" x14ac:dyDescent="0.25">
      <c r="A54" s="2"/>
      <c r="B54" s="16">
        <f t="shared" si="0"/>
        <v>12</v>
      </c>
      <c r="C54" s="50" t="s">
        <v>530</v>
      </c>
      <c r="D54" s="54" t="s">
        <v>546</v>
      </c>
      <c r="E54" s="238">
        <f>E52/2</f>
        <v>1143.4696614431998</v>
      </c>
      <c r="F54" s="49"/>
      <c r="G54" s="45"/>
      <c r="H54" s="46" t="s">
        <v>111</v>
      </c>
      <c r="I54" s="44">
        <v>1</v>
      </c>
      <c r="J54" s="273" t="s">
        <v>504</v>
      </c>
      <c r="K54" s="287"/>
      <c r="L54" s="287"/>
      <c r="M54" s="287"/>
      <c r="N54" s="287"/>
      <c r="O54" s="287"/>
      <c r="P54" s="288"/>
      <c r="Q54" s="2"/>
      <c r="R54" s="2"/>
      <c r="S54" s="2"/>
      <c r="T54" s="2"/>
      <c r="U54" s="2"/>
      <c r="V54" s="2"/>
      <c r="W54" s="2"/>
      <c r="X54" s="2"/>
      <c r="Y54" s="2"/>
    </row>
    <row r="55" spans="1:25" x14ac:dyDescent="0.25">
      <c r="A55" s="2"/>
      <c r="B55" s="16">
        <f t="shared" si="0"/>
        <v>13</v>
      </c>
      <c r="C55" s="50" t="s">
        <v>531</v>
      </c>
      <c r="D55" s="51"/>
      <c r="E55" s="237">
        <f>Baseline!B57</f>
        <v>792.87170457599996</v>
      </c>
      <c r="F55" s="49"/>
      <c r="G55" s="45"/>
      <c r="H55" s="46" t="s">
        <v>111</v>
      </c>
      <c r="I55" s="44">
        <v>1</v>
      </c>
      <c r="J55" s="273" t="s">
        <v>116</v>
      </c>
      <c r="K55" s="287"/>
      <c r="L55" s="287"/>
      <c r="M55" s="287"/>
      <c r="N55" s="287"/>
      <c r="O55" s="287"/>
      <c r="P55" s="288"/>
      <c r="Q55" s="2"/>
      <c r="R55" s="2"/>
      <c r="S55" s="2"/>
      <c r="T55" s="2"/>
      <c r="U55" s="2"/>
      <c r="V55" s="2"/>
      <c r="W55" s="2"/>
      <c r="X55" s="2"/>
      <c r="Y55" s="2"/>
    </row>
    <row r="56" spans="1:25" x14ac:dyDescent="0.25">
      <c r="A56" s="2"/>
      <c r="B56" s="16">
        <f t="shared" si="0"/>
        <v>14</v>
      </c>
      <c r="C56" s="50" t="s">
        <v>532</v>
      </c>
      <c r="D56" s="51"/>
      <c r="E56" s="237">
        <f>Baseline!B29</f>
        <v>469.52871255359992</v>
      </c>
      <c r="F56" s="49"/>
      <c r="G56" s="45"/>
      <c r="H56" s="46" t="s">
        <v>111</v>
      </c>
      <c r="I56" s="44">
        <v>1</v>
      </c>
      <c r="J56" s="273" t="s">
        <v>117</v>
      </c>
      <c r="K56" s="287"/>
      <c r="L56" s="287"/>
      <c r="M56" s="287"/>
      <c r="N56" s="287"/>
      <c r="O56" s="287"/>
      <c r="P56" s="288"/>
      <c r="Q56" s="2"/>
      <c r="R56" s="2"/>
      <c r="S56" s="2"/>
      <c r="T56" s="2"/>
      <c r="U56" s="2"/>
      <c r="V56" s="2"/>
      <c r="W56" s="2"/>
      <c r="X56" s="2"/>
      <c r="Y56" s="2"/>
    </row>
    <row r="57" spans="1:25" x14ac:dyDescent="0.25">
      <c r="A57" s="2"/>
      <c r="B57" s="16">
        <f t="shared" si="0"/>
        <v>10</v>
      </c>
      <c r="C57" s="50" t="s">
        <v>533</v>
      </c>
      <c r="D57" s="48" t="s">
        <v>547</v>
      </c>
      <c r="E57" s="238">
        <f>IF(E$24=1,E55,E56)</f>
        <v>469.52871255359992</v>
      </c>
      <c r="F57" s="49"/>
      <c r="G57" s="45"/>
      <c r="H57" s="46" t="s">
        <v>111</v>
      </c>
      <c r="I57" s="44"/>
      <c r="J57" s="273" t="s">
        <v>118</v>
      </c>
      <c r="K57" s="287"/>
      <c r="L57" s="287"/>
      <c r="M57" s="287"/>
      <c r="N57" s="287"/>
      <c r="O57" s="287"/>
      <c r="P57" s="288"/>
      <c r="Q57" s="2"/>
      <c r="R57" s="2"/>
      <c r="S57" s="2"/>
      <c r="T57" s="2"/>
      <c r="U57" s="2"/>
      <c r="V57" s="2"/>
      <c r="W57" s="2"/>
      <c r="X57" s="2"/>
      <c r="Y57" s="2"/>
    </row>
    <row r="58" spans="1:25" x14ac:dyDescent="0.25">
      <c r="A58" s="2"/>
      <c r="B58" s="16">
        <f t="shared" si="0"/>
        <v>7</v>
      </c>
      <c r="C58" s="55" t="s">
        <v>119</v>
      </c>
      <c r="D58" s="56"/>
      <c r="E58" s="56">
        <v>0.5</v>
      </c>
      <c r="F58" s="57"/>
      <c r="G58" s="45"/>
      <c r="H58" s="46"/>
      <c r="I58" s="44">
        <v>1</v>
      </c>
      <c r="J58" s="273" t="s">
        <v>120</v>
      </c>
      <c r="K58" s="287"/>
      <c r="L58" s="287"/>
      <c r="M58" s="287"/>
      <c r="N58" s="287"/>
      <c r="O58" s="287"/>
      <c r="P58" s="288"/>
      <c r="Q58" s="2"/>
      <c r="R58" s="2"/>
      <c r="S58" s="2"/>
      <c r="T58" s="2"/>
      <c r="U58" s="2"/>
      <c r="V58" s="2"/>
      <c r="W58" s="2"/>
      <c r="X58" s="2"/>
      <c r="Y58" s="2"/>
    </row>
    <row r="59" spans="1:25" x14ac:dyDescent="0.25">
      <c r="A59" s="2"/>
      <c r="B59" s="16">
        <f t="shared" si="0"/>
        <v>15</v>
      </c>
      <c r="C59" s="41" t="s">
        <v>121</v>
      </c>
      <c r="D59" s="42" t="s">
        <v>122</v>
      </c>
      <c r="E59" s="43">
        <f>(1-E23)*E58</f>
        <v>7.5000000000000011E-2</v>
      </c>
      <c r="F59" s="44"/>
      <c r="G59" s="45"/>
      <c r="H59" s="46"/>
      <c r="I59" s="44">
        <v>1</v>
      </c>
      <c r="J59" s="273" t="s">
        <v>123</v>
      </c>
      <c r="K59" s="287"/>
      <c r="L59" s="287"/>
      <c r="M59" s="287"/>
      <c r="N59" s="287"/>
      <c r="O59" s="287"/>
      <c r="P59" s="288"/>
      <c r="Q59" s="2"/>
      <c r="R59" s="2"/>
      <c r="S59" s="2"/>
      <c r="T59" s="2"/>
      <c r="U59" s="2"/>
      <c r="V59" s="2"/>
      <c r="W59" s="2"/>
      <c r="X59" s="2"/>
      <c r="Y59" s="2"/>
    </row>
    <row r="60" spans="1:25" x14ac:dyDescent="0.25">
      <c r="A60" s="2"/>
      <c r="B60" s="16">
        <f t="shared" si="0"/>
        <v>14</v>
      </c>
      <c r="C60" s="41" t="s">
        <v>124</v>
      </c>
      <c r="D60" s="42"/>
      <c r="E60" s="43">
        <v>1010.100941</v>
      </c>
      <c r="F60" s="44"/>
      <c r="G60" s="45"/>
      <c r="H60" s="46" t="s">
        <v>125</v>
      </c>
      <c r="I60" s="44">
        <v>3</v>
      </c>
      <c r="J60" s="273" t="s">
        <v>126</v>
      </c>
      <c r="K60" s="287"/>
      <c r="L60" s="287"/>
      <c r="M60" s="287"/>
      <c r="N60" s="287"/>
      <c r="O60" s="287"/>
      <c r="P60" s="288"/>
      <c r="Q60" s="2"/>
      <c r="R60" s="2"/>
      <c r="S60" s="2"/>
      <c r="T60" s="2"/>
      <c r="U60" s="2"/>
      <c r="V60" s="2"/>
      <c r="W60" s="2"/>
      <c r="X60" s="2"/>
      <c r="Y60" s="2"/>
    </row>
    <row r="61" spans="1:25" x14ac:dyDescent="0.25">
      <c r="A61" s="2"/>
      <c r="B61" s="16">
        <f t="shared" si="0"/>
        <v>7</v>
      </c>
      <c r="C61" s="41" t="s">
        <v>127</v>
      </c>
      <c r="D61" s="42" t="s">
        <v>128</v>
      </c>
      <c r="E61" s="43">
        <f>E60*E59/(E27*E23)</f>
        <v>0.16204827930481286</v>
      </c>
      <c r="F61" s="44"/>
      <c r="G61" s="45"/>
      <c r="H61" s="46" t="s">
        <v>91</v>
      </c>
      <c r="I61" s="44"/>
      <c r="J61" s="273" t="s">
        <v>129</v>
      </c>
      <c r="K61" s="287"/>
      <c r="L61" s="287"/>
      <c r="M61" s="287"/>
      <c r="N61" s="287"/>
      <c r="O61" s="287"/>
      <c r="P61" s="288"/>
      <c r="Q61" s="2"/>
      <c r="R61" s="2"/>
      <c r="S61" s="2"/>
      <c r="T61" s="2"/>
      <c r="U61" s="2"/>
      <c r="V61" s="2"/>
      <c r="W61" s="2"/>
      <c r="X61" s="2"/>
      <c r="Y61" s="2"/>
    </row>
    <row r="62" spans="1:25" x14ac:dyDescent="0.25">
      <c r="A62" s="2"/>
      <c r="B62" s="16">
        <f t="shared" si="0"/>
        <v>12</v>
      </c>
      <c r="C62" s="41" t="s">
        <v>130</v>
      </c>
      <c r="D62" s="42"/>
      <c r="E62" s="43">
        <f>'Consump &amp; Waste'!B64</f>
        <v>0.27490446666666668</v>
      </c>
      <c r="F62" s="44"/>
      <c r="G62" s="45"/>
      <c r="H62" s="46" t="s">
        <v>91</v>
      </c>
      <c r="I62" s="44">
        <v>1</v>
      </c>
      <c r="J62" s="273" t="s">
        <v>131</v>
      </c>
      <c r="K62" s="287"/>
      <c r="L62" s="287"/>
      <c r="M62" s="287"/>
      <c r="N62" s="287"/>
      <c r="O62" s="287"/>
      <c r="P62" s="288"/>
      <c r="Q62" s="2"/>
      <c r="R62" s="2"/>
      <c r="S62" s="2"/>
      <c r="T62" s="2"/>
      <c r="U62" s="2"/>
      <c r="V62" s="2"/>
      <c r="W62" s="2"/>
      <c r="X62" s="2"/>
      <c r="Y62" s="2"/>
    </row>
    <row r="63" spans="1:25" x14ac:dyDescent="0.25">
      <c r="A63" s="2"/>
      <c r="B63" s="16">
        <f t="shared" si="0"/>
        <v>14</v>
      </c>
      <c r="C63" s="41" t="s">
        <v>132</v>
      </c>
      <c r="D63" s="42"/>
      <c r="E63" s="43">
        <f>'Consump &amp; Waste'!B25</f>
        <v>0.20617835000000001</v>
      </c>
      <c r="F63" s="44"/>
      <c r="G63" s="45"/>
      <c r="H63" s="46" t="s">
        <v>91</v>
      </c>
      <c r="I63" s="44">
        <v>1</v>
      </c>
      <c r="J63" s="273" t="s">
        <v>133</v>
      </c>
      <c r="K63" s="287"/>
      <c r="L63" s="287"/>
      <c r="M63" s="287"/>
      <c r="N63" s="287"/>
      <c r="O63" s="287"/>
      <c r="P63" s="288"/>
      <c r="Q63" s="2"/>
      <c r="R63" s="2"/>
      <c r="S63" s="2"/>
      <c r="T63" s="2"/>
      <c r="U63" s="2"/>
      <c r="V63" s="2"/>
      <c r="W63" s="2"/>
      <c r="X63" s="2"/>
      <c r="Y63" s="2"/>
    </row>
    <row r="64" spans="1:25" x14ac:dyDescent="0.25">
      <c r="A64" s="2"/>
      <c r="B64" s="16">
        <f t="shared" si="0"/>
        <v>8</v>
      </c>
      <c r="C64" s="41" t="s">
        <v>134</v>
      </c>
      <c r="D64" s="42" t="s">
        <v>550</v>
      </c>
      <c r="E64" s="43">
        <f>IF(E$24=1,E62,E63)</f>
        <v>0.20617835000000001</v>
      </c>
      <c r="F64" s="44"/>
      <c r="G64" s="45"/>
      <c r="H64" s="46" t="s">
        <v>91</v>
      </c>
      <c r="I64" s="44"/>
      <c r="J64" s="273" t="s">
        <v>135</v>
      </c>
      <c r="K64" s="287"/>
      <c r="L64" s="287"/>
      <c r="M64" s="287"/>
      <c r="N64" s="287"/>
      <c r="O64" s="287"/>
      <c r="P64" s="288"/>
      <c r="Q64" s="2"/>
      <c r="R64" s="2"/>
      <c r="S64" s="2"/>
      <c r="T64" s="2"/>
      <c r="U64" s="2"/>
      <c r="V64" s="2"/>
      <c r="W64" s="2"/>
      <c r="X64" s="2"/>
      <c r="Y64" s="2"/>
    </row>
    <row r="65" spans="1:25" x14ac:dyDescent="0.25">
      <c r="A65" s="2"/>
      <c r="B65" s="16">
        <f t="shared" si="0"/>
        <v>13</v>
      </c>
      <c r="C65" s="41" t="s">
        <v>136</v>
      </c>
      <c r="D65" s="42"/>
      <c r="E65" s="43">
        <f>'Consump &amp; Waste'!B58</f>
        <v>55.805606733333342</v>
      </c>
      <c r="F65" s="44"/>
      <c r="G65" s="45"/>
      <c r="H65" s="46" t="s">
        <v>91</v>
      </c>
      <c r="I65" s="44">
        <v>1</v>
      </c>
      <c r="J65" s="273" t="s">
        <v>137</v>
      </c>
      <c r="K65" s="287"/>
      <c r="L65" s="287"/>
      <c r="M65" s="287"/>
      <c r="N65" s="287"/>
      <c r="O65" s="287"/>
      <c r="P65" s="288"/>
      <c r="Q65" s="2"/>
      <c r="R65" s="2"/>
      <c r="S65" s="2"/>
      <c r="T65" s="2"/>
      <c r="U65" s="2"/>
      <c r="V65" s="2"/>
      <c r="W65" s="2"/>
      <c r="X65" s="2"/>
      <c r="Y65" s="2"/>
    </row>
    <row r="66" spans="1:25" x14ac:dyDescent="0.25">
      <c r="A66" s="2"/>
      <c r="B66" s="16">
        <f t="shared" si="0"/>
        <v>15</v>
      </c>
      <c r="C66" s="41" t="s">
        <v>138</v>
      </c>
      <c r="D66" s="42"/>
      <c r="E66" s="43">
        <f>'Consump &amp; Waste'!B19</f>
        <v>33.607071050000002</v>
      </c>
      <c r="F66" s="44"/>
      <c r="G66" s="45"/>
      <c r="H66" s="46" t="s">
        <v>91</v>
      </c>
      <c r="I66" s="44">
        <v>1</v>
      </c>
      <c r="J66" s="273" t="s">
        <v>139</v>
      </c>
      <c r="K66" s="287"/>
      <c r="L66" s="287"/>
      <c r="M66" s="287"/>
      <c r="N66" s="287"/>
      <c r="O66" s="287"/>
      <c r="P66" s="288"/>
      <c r="Q66" s="2"/>
      <c r="R66" s="2"/>
      <c r="S66" s="2"/>
      <c r="T66" s="2"/>
      <c r="U66" s="2"/>
      <c r="V66" s="2"/>
      <c r="W66" s="2"/>
      <c r="X66" s="2"/>
      <c r="Y66" s="2"/>
    </row>
    <row r="67" spans="1:25" x14ac:dyDescent="0.25">
      <c r="A67" s="2"/>
      <c r="B67" s="16">
        <f t="shared" si="0"/>
        <v>9</v>
      </c>
      <c r="C67" s="41" t="s">
        <v>140</v>
      </c>
      <c r="D67" s="42" t="s">
        <v>551</v>
      </c>
      <c r="E67" s="43">
        <f>IF(E$24=1,E65,E66)</f>
        <v>33.607071050000002</v>
      </c>
      <c r="F67" s="44"/>
      <c r="G67" s="45"/>
      <c r="H67" s="46" t="s">
        <v>91</v>
      </c>
      <c r="I67" s="44"/>
      <c r="J67" s="273" t="s">
        <v>141</v>
      </c>
      <c r="K67" s="287"/>
      <c r="L67" s="287"/>
      <c r="M67" s="287"/>
      <c r="N67" s="287"/>
      <c r="O67" s="287"/>
      <c r="P67" s="288"/>
      <c r="Q67" s="2"/>
      <c r="R67" s="2"/>
      <c r="S67" s="2"/>
      <c r="T67" s="2"/>
      <c r="U67" s="2"/>
      <c r="V67" s="2"/>
      <c r="W67" s="2"/>
      <c r="X67" s="2"/>
      <c r="Y67" s="2"/>
    </row>
    <row r="68" spans="1:25" x14ac:dyDescent="0.25">
      <c r="A68" s="2"/>
      <c r="B68" s="16">
        <f t="shared" si="0"/>
        <v>8</v>
      </c>
      <c r="C68" s="41" t="s">
        <v>142</v>
      </c>
      <c r="D68" s="42"/>
      <c r="E68" s="43">
        <f>'Consump &amp; Waste'!B61</f>
        <v>8.5907645833333337</v>
      </c>
      <c r="F68" s="44"/>
      <c r="G68" s="45"/>
      <c r="H68" s="46" t="s">
        <v>91</v>
      </c>
      <c r="I68" s="44">
        <v>1</v>
      </c>
      <c r="J68" s="273" t="s">
        <v>143</v>
      </c>
      <c r="K68" s="287"/>
      <c r="L68" s="287"/>
      <c r="M68" s="287"/>
      <c r="N68" s="287"/>
      <c r="O68" s="287"/>
      <c r="P68" s="288"/>
      <c r="Q68" s="2"/>
      <c r="R68" s="2"/>
      <c r="S68" s="2"/>
      <c r="T68" s="2"/>
      <c r="U68" s="2"/>
      <c r="V68" s="2"/>
      <c r="W68" s="2"/>
      <c r="X68" s="2"/>
      <c r="Y68" s="2"/>
    </row>
    <row r="69" spans="1:25" x14ac:dyDescent="0.25">
      <c r="A69" s="2"/>
      <c r="B69" s="16">
        <f t="shared" si="0"/>
        <v>10</v>
      </c>
      <c r="C69" s="41" t="s">
        <v>144</v>
      </c>
      <c r="D69" s="42"/>
      <c r="E69" s="43">
        <f>'Consump &amp; Waste'!B22</f>
        <v>6.8726116666666668</v>
      </c>
      <c r="F69" s="44"/>
      <c r="G69" s="45"/>
      <c r="H69" s="46" t="s">
        <v>91</v>
      </c>
      <c r="I69" s="44">
        <v>1</v>
      </c>
      <c r="J69" s="273" t="s">
        <v>145</v>
      </c>
      <c r="K69" s="287"/>
      <c r="L69" s="287"/>
      <c r="M69" s="287"/>
      <c r="N69" s="287"/>
      <c r="O69" s="287"/>
      <c r="P69" s="288"/>
      <c r="Q69" s="2"/>
      <c r="R69" s="2"/>
      <c r="S69" s="2"/>
      <c r="T69" s="2"/>
      <c r="U69" s="2"/>
      <c r="V69" s="2"/>
      <c r="W69" s="2"/>
      <c r="X69" s="2"/>
      <c r="Y69" s="2"/>
    </row>
    <row r="70" spans="1:25" x14ac:dyDescent="0.25">
      <c r="A70" s="2"/>
      <c r="B70" s="16">
        <f t="shared" si="0"/>
        <v>4</v>
      </c>
      <c r="C70" s="41" t="s">
        <v>146</v>
      </c>
      <c r="D70" s="42" t="s">
        <v>552</v>
      </c>
      <c r="E70" s="43">
        <f>IF(E$24=1,E68,E69)</f>
        <v>6.8726116666666668</v>
      </c>
      <c r="F70" s="44"/>
      <c r="G70" s="45"/>
      <c r="H70" s="46" t="s">
        <v>91</v>
      </c>
      <c r="I70" s="44"/>
      <c r="J70" s="273" t="s">
        <v>147</v>
      </c>
      <c r="K70" s="287"/>
      <c r="L70" s="287"/>
      <c r="M70" s="287"/>
      <c r="N70" s="287"/>
      <c r="O70" s="287"/>
      <c r="P70" s="288"/>
      <c r="Q70" s="2"/>
      <c r="R70" s="2"/>
      <c r="S70" s="2"/>
      <c r="T70" s="2"/>
      <c r="U70" s="2"/>
      <c r="V70" s="2"/>
      <c r="W70" s="2"/>
      <c r="X70" s="2"/>
      <c r="Y70" s="2"/>
    </row>
    <row r="71" spans="1:25" x14ac:dyDescent="0.25">
      <c r="A71" s="2"/>
      <c r="B71" s="16">
        <f t="shared" si="0"/>
        <v>14</v>
      </c>
      <c r="C71" s="41" t="s">
        <v>148</v>
      </c>
      <c r="D71" s="42"/>
      <c r="E71" s="43">
        <f>'Consump &amp; Waste'!B55</f>
        <v>6.3228027333333339</v>
      </c>
      <c r="F71" s="44"/>
      <c r="G71" s="45"/>
      <c r="H71" s="46" t="s">
        <v>91</v>
      </c>
      <c r="I71" s="46">
        <v>1</v>
      </c>
      <c r="J71" s="273" t="s">
        <v>149</v>
      </c>
      <c r="K71" s="287"/>
      <c r="L71" s="287"/>
      <c r="M71" s="287"/>
      <c r="N71" s="287"/>
      <c r="O71" s="287"/>
      <c r="P71" s="288"/>
      <c r="Q71" s="2"/>
      <c r="R71" s="2"/>
      <c r="S71" s="2"/>
      <c r="T71" s="2"/>
      <c r="U71" s="2"/>
      <c r="V71" s="2"/>
      <c r="W71" s="2"/>
      <c r="X71" s="2"/>
      <c r="Y71" s="2"/>
    </row>
    <row r="72" spans="1:25" x14ac:dyDescent="0.25">
      <c r="A72" s="2"/>
      <c r="B72" s="16">
        <f t="shared" si="0"/>
        <v>15</v>
      </c>
      <c r="C72" s="41" t="s">
        <v>150</v>
      </c>
      <c r="D72" s="42"/>
      <c r="E72" s="43">
        <f>'Consump &amp; Waste'!B16</f>
        <v>4.9482804000000007</v>
      </c>
      <c r="F72" s="44"/>
      <c r="G72" s="45"/>
      <c r="H72" s="46" t="s">
        <v>91</v>
      </c>
      <c r="I72" s="46"/>
      <c r="J72" s="273" t="s">
        <v>151</v>
      </c>
      <c r="K72" s="287"/>
      <c r="L72" s="287"/>
      <c r="M72" s="287"/>
      <c r="N72" s="287"/>
      <c r="O72" s="287"/>
      <c r="P72" s="288"/>
      <c r="Q72" s="2"/>
      <c r="R72" s="2"/>
      <c r="S72" s="2"/>
      <c r="T72" s="2"/>
      <c r="U72" s="2"/>
      <c r="V72" s="2"/>
      <c r="W72" s="2"/>
      <c r="X72" s="2"/>
      <c r="Y72" s="2"/>
    </row>
    <row r="73" spans="1:25" x14ac:dyDescent="0.25">
      <c r="A73" s="2"/>
      <c r="B73" s="16">
        <f t="shared" si="0"/>
        <v>10</v>
      </c>
      <c r="C73" s="41" t="s">
        <v>152</v>
      </c>
      <c r="D73" s="42" t="s">
        <v>553</v>
      </c>
      <c r="E73" s="43">
        <f>IF(E$24=1,E71,E72)</f>
        <v>4.9482804000000007</v>
      </c>
      <c r="F73" s="44"/>
      <c r="G73" s="45"/>
      <c r="H73" s="46" t="s">
        <v>91</v>
      </c>
      <c r="I73" s="46"/>
      <c r="J73" s="273" t="s">
        <v>153</v>
      </c>
      <c r="K73" s="287"/>
      <c r="L73" s="287"/>
      <c r="M73" s="287"/>
      <c r="N73" s="287"/>
      <c r="O73" s="287"/>
      <c r="P73" s="288"/>
      <c r="Q73" s="2"/>
      <c r="R73" s="2"/>
      <c r="S73" s="2"/>
      <c r="T73" s="2"/>
      <c r="U73" s="2"/>
      <c r="V73" s="2"/>
      <c r="W73" s="2"/>
      <c r="X73" s="2"/>
      <c r="Y73" s="2"/>
    </row>
    <row r="74" spans="1:25" x14ac:dyDescent="0.25">
      <c r="A74" s="2"/>
      <c r="B74" s="16">
        <f t="shared" si="0"/>
        <v>11</v>
      </c>
      <c r="C74" s="41" t="s">
        <v>154</v>
      </c>
      <c r="D74" s="42"/>
      <c r="E74" s="43">
        <f>'Consump &amp; Waste'!B49</f>
        <v>3.1060606060606059E-2</v>
      </c>
      <c r="F74" s="44"/>
      <c r="G74" s="45"/>
      <c r="H74" s="46" t="s">
        <v>111</v>
      </c>
      <c r="I74" s="46">
        <v>1</v>
      </c>
      <c r="J74" s="273" t="s">
        <v>155</v>
      </c>
      <c r="K74" s="287"/>
      <c r="L74" s="287"/>
      <c r="M74" s="287"/>
      <c r="N74" s="287"/>
      <c r="O74" s="287"/>
      <c r="P74" s="288"/>
      <c r="Q74" s="2"/>
      <c r="R74" s="2"/>
      <c r="S74" s="2"/>
      <c r="T74" s="2"/>
      <c r="U74" s="2"/>
      <c r="V74" s="2"/>
      <c r="W74" s="2"/>
      <c r="X74" s="2"/>
      <c r="Y74" s="2"/>
    </row>
    <row r="75" spans="1:25" x14ac:dyDescent="0.25">
      <c r="A75" s="2"/>
      <c r="B75" s="16">
        <f t="shared" si="0"/>
        <v>13</v>
      </c>
      <c r="C75" s="41" t="s">
        <v>156</v>
      </c>
      <c r="D75" s="42"/>
      <c r="E75" s="43">
        <f>'Consump &amp; Waste'!B13</f>
        <v>2.5000000000000001E-2</v>
      </c>
      <c r="F75" s="44"/>
      <c r="G75" s="45"/>
      <c r="H75" s="46" t="s">
        <v>111</v>
      </c>
      <c r="I75" s="46">
        <v>1</v>
      </c>
      <c r="J75" s="273" t="s">
        <v>157</v>
      </c>
      <c r="K75" s="287"/>
      <c r="L75" s="287"/>
      <c r="M75" s="287"/>
      <c r="N75" s="287"/>
      <c r="O75" s="287"/>
      <c r="P75" s="288"/>
      <c r="Q75" s="2"/>
      <c r="R75" s="2"/>
      <c r="S75" s="2"/>
      <c r="T75" s="2"/>
      <c r="U75" s="2"/>
      <c r="V75" s="2"/>
      <c r="W75" s="2"/>
      <c r="X75" s="2"/>
      <c r="Y75" s="2"/>
    </row>
    <row r="76" spans="1:25" x14ac:dyDescent="0.25">
      <c r="A76" s="2"/>
      <c r="B76" s="16">
        <f t="shared" si="0"/>
        <v>7</v>
      </c>
      <c r="C76" s="41" t="s">
        <v>158</v>
      </c>
      <c r="D76" s="42" t="s">
        <v>554</v>
      </c>
      <c r="E76" s="43">
        <f>IF(E$24=1,E74,E75)</f>
        <v>2.5000000000000001E-2</v>
      </c>
      <c r="F76" s="44"/>
      <c r="G76" s="45"/>
      <c r="H76" s="46" t="s">
        <v>111</v>
      </c>
      <c r="I76" s="46"/>
      <c r="J76" s="273" t="s">
        <v>159</v>
      </c>
      <c r="K76" s="287"/>
      <c r="L76" s="287"/>
      <c r="M76" s="287"/>
      <c r="N76" s="287"/>
      <c r="O76" s="287"/>
      <c r="P76" s="288"/>
      <c r="Q76" s="2"/>
      <c r="R76" s="2"/>
      <c r="S76" s="2"/>
      <c r="T76" s="2"/>
      <c r="U76" s="2"/>
      <c r="V76" s="2"/>
      <c r="W76" s="2"/>
      <c r="X76" s="2"/>
      <c r="Y76" s="2"/>
    </row>
    <row r="77" spans="1:25" x14ac:dyDescent="0.25">
      <c r="A77" s="2"/>
      <c r="B77" s="16">
        <f t="shared" si="0"/>
        <v>15</v>
      </c>
      <c r="C77" s="41" t="s">
        <v>160</v>
      </c>
      <c r="D77" s="42"/>
      <c r="E77" s="43">
        <f>'Consump &amp; Waste'!B52</f>
        <v>0.11671686333999999</v>
      </c>
      <c r="F77" s="44"/>
      <c r="G77" s="45"/>
      <c r="H77" s="46" t="s">
        <v>111</v>
      </c>
      <c r="I77" s="46">
        <v>1</v>
      </c>
      <c r="J77" s="273" t="s">
        <v>161</v>
      </c>
      <c r="K77" s="287"/>
      <c r="L77" s="287"/>
      <c r="M77" s="287"/>
      <c r="N77" s="287"/>
      <c r="O77" s="287"/>
      <c r="P77" s="288"/>
      <c r="Q77" s="2"/>
      <c r="R77" s="2"/>
      <c r="S77" s="2"/>
      <c r="T77" s="2"/>
      <c r="U77" s="2"/>
      <c r="V77" s="2"/>
      <c r="W77" s="2"/>
      <c r="X77" s="2"/>
      <c r="Y77" s="2"/>
    </row>
    <row r="78" spans="1:25" x14ac:dyDescent="0.25">
      <c r="A78" s="2"/>
      <c r="B78" s="16">
        <f t="shared" si="0"/>
        <v>11</v>
      </c>
      <c r="C78" s="41" t="s">
        <v>162</v>
      </c>
      <c r="D78" s="42" t="s">
        <v>555</v>
      </c>
      <c r="E78" s="43">
        <f>IF($E$24=1,E77,0)</f>
        <v>0</v>
      </c>
      <c r="F78" s="44"/>
      <c r="G78" s="45"/>
      <c r="H78" s="46" t="s">
        <v>111</v>
      </c>
      <c r="I78" s="46"/>
      <c r="J78" s="273" t="s">
        <v>161</v>
      </c>
      <c r="K78" s="287"/>
      <c r="L78" s="287"/>
      <c r="M78" s="287"/>
      <c r="N78" s="287"/>
      <c r="O78" s="287"/>
      <c r="P78" s="288"/>
      <c r="Q78" s="2"/>
      <c r="R78" s="2"/>
      <c r="S78" s="2"/>
      <c r="T78" s="2"/>
      <c r="U78" s="2"/>
      <c r="V78" s="2"/>
      <c r="W78" s="2"/>
      <c r="X78" s="2"/>
      <c r="Y78" s="2"/>
    </row>
    <row r="79" spans="1:25" x14ac:dyDescent="0.25">
      <c r="A79" s="2"/>
      <c r="B79" s="16">
        <f t="shared" si="0"/>
        <v>14</v>
      </c>
      <c r="C79" s="41" t="s">
        <v>163</v>
      </c>
      <c r="D79" s="42"/>
      <c r="E79" s="43">
        <f>'Consump &amp; Waste'!B46</f>
        <v>1.0108924500500001</v>
      </c>
      <c r="F79" s="44"/>
      <c r="G79" s="45"/>
      <c r="H79" s="46" t="s">
        <v>91</v>
      </c>
      <c r="I79" s="46">
        <v>1</v>
      </c>
      <c r="J79" s="273" t="s">
        <v>164</v>
      </c>
      <c r="K79" s="287"/>
      <c r="L79" s="287"/>
      <c r="M79" s="287"/>
      <c r="N79" s="287"/>
      <c r="O79" s="287"/>
      <c r="P79" s="288"/>
      <c r="Q79" s="2"/>
      <c r="R79" s="2"/>
      <c r="S79" s="2"/>
      <c r="T79" s="2"/>
      <c r="U79" s="2"/>
      <c r="V79" s="2"/>
      <c r="W79" s="2"/>
      <c r="X79" s="2"/>
      <c r="Y79" s="2"/>
    </row>
    <row r="80" spans="1:25" x14ac:dyDescent="0.25">
      <c r="A80" s="2"/>
      <c r="B80" s="16">
        <f t="shared" si="0"/>
        <v>15</v>
      </c>
      <c r="C80" s="41" t="s">
        <v>165</v>
      </c>
      <c r="D80" s="42"/>
      <c r="E80" s="43">
        <f>'Consump &amp; Waste'!B10</f>
        <v>0.66320702583333335</v>
      </c>
      <c r="F80" s="44"/>
      <c r="G80" s="45"/>
      <c r="H80" s="46" t="s">
        <v>91</v>
      </c>
      <c r="I80" s="46">
        <v>1</v>
      </c>
      <c r="J80" s="273" t="s">
        <v>166</v>
      </c>
      <c r="K80" s="287"/>
      <c r="L80" s="287"/>
      <c r="M80" s="287"/>
      <c r="N80" s="287"/>
      <c r="O80" s="287"/>
      <c r="P80" s="288"/>
      <c r="Q80" s="2"/>
      <c r="R80" s="2"/>
      <c r="S80" s="2"/>
      <c r="T80" s="2"/>
      <c r="U80" s="2"/>
      <c r="V80" s="2"/>
      <c r="W80" s="2"/>
      <c r="X80" s="2"/>
      <c r="Y80" s="2"/>
    </row>
    <row r="81" spans="1:25" x14ac:dyDescent="0.25">
      <c r="A81" s="2"/>
      <c r="B81" s="16">
        <f t="shared" si="0"/>
        <v>10</v>
      </c>
      <c r="C81" s="41" t="s">
        <v>167</v>
      </c>
      <c r="D81" s="42" t="s">
        <v>556</v>
      </c>
      <c r="E81" s="43">
        <f>IF(E$24=1,E79,E80)</f>
        <v>0.66320702583333335</v>
      </c>
      <c r="F81" s="44"/>
      <c r="G81" s="45"/>
      <c r="H81" s="46" t="s">
        <v>91</v>
      </c>
      <c r="I81" s="46"/>
      <c r="J81" s="273" t="s">
        <v>168</v>
      </c>
      <c r="K81" s="287"/>
      <c r="L81" s="287"/>
      <c r="M81" s="287"/>
      <c r="N81" s="287"/>
      <c r="O81" s="287"/>
      <c r="P81" s="288"/>
      <c r="Q81" s="2"/>
      <c r="R81" s="2"/>
      <c r="S81" s="2"/>
      <c r="T81" s="2"/>
      <c r="U81" s="2"/>
      <c r="V81" s="2"/>
      <c r="W81" s="2"/>
      <c r="X81" s="2"/>
      <c r="Y81" s="2"/>
    </row>
    <row r="82" spans="1:25" x14ac:dyDescent="0.25">
      <c r="A82" s="2"/>
      <c r="B82" s="16">
        <f t="shared" si="0"/>
        <v>14</v>
      </c>
      <c r="C82" s="41" t="s">
        <v>169</v>
      </c>
      <c r="D82" s="42"/>
      <c r="E82" s="43">
        <f>'Consump &amp; Waste'!B82</f>
        <v>4.7421020500000006</v>
      </c>
      <c r="F82" s="44"/>
      <c r="G82" s="45"/>
      <c r="H82" s="46" t="s">
        <v>91</v>
      </c>
      <c r="I82" s="46">
        <v>1</v>
      </c>
      <c r="J82" s="273" t="s">
        <v>170</v>
      </c>
      <c r="K82" s="287"/>
      <c r="L82" s="287"/>
      <c r="M82" s="287"/>
      <c r="N82" s="287"/>
      <c r="O82" s="287"/>
      <c r="P82" s="288"/>
      <c r="Q82" s="2"/>
      <c r="R82" s="2"/>
      <c r="S82" s="2"/>
      <c r="T82" s="2"/>
      <c r="U82" s="2"/>
      <c r="V82" s="2"/>
      <c r="W82" s="2"/>
      <c r="X82" s="2"/>
      <c r="Y82" s="2"/>
    </row>
    <row r="83" spans="1:25" x14ac:dyDescent="0.25">
      <c r="A83" s="2"/>
      <c r="B83" s="16">
        <f t="shared" si="0"/>
        <v>10</v>
      </c>
      <c r="C83" s="41" t="s">
        <v>171</v>
      </c>
      <c r="D83" s="42" t="s">
        <v>557</v>
      </c>
      <c r="E83" s="43">
        <f>IF($E$24=1,E82,0)</f>
        <v>0</v>
      </c>
      <c r="F83" s="44"/>
      <c r="G83" s="45"/>
      <c r="H83" s="46" t="s">
        <v>91</v>
      </c>
      <c r="I83" s="46"/>
      <c r="J83" s="273" t="s">
        <v>172</v>
      </c>
      <c r="K83" s="287"/>
      <c r="L83" s="287"/>
      <c r="M83" s="287"/>
      <c r="N83" s="287"/>
      <c r="O83" s="287"/>
      <c r="P83" s="288"/>
      <c r="Q83" s="2"/>
      <c r="R83" s="2"/>
      <c r="S83" s="2"/>
      <c r="T83" s="2"/>
      <c r="U83" s="2"/>
      <c r="V83" s="2"/>
      <c r="W83" s="2"/>
      <c r="X83" s="2"/>
      <c r="Y83" s="2"/>
    </row>
    <row r="84" spans="1:25" x14ac:dyDescent="0.25">
      <c r="A84" s="2"/>
      <c r="B84" s="16">
        <f t="shared" ref="B84:B89" si="1">LEN(C84)</f>
        <v>13</v>
      </c>
      <c r="C84" s="41" t="s">
        <v>173</v>
      </c>
      <c r="D84" s="42"/>
      <c r="E84" s="92">
        <f>'Consump &amp; Waste'!B81</f>
        <v>50.513695750000004</v>
      </c>
      <c r="F84" s="44"/>
      <c r="G84" s="45"/>
      <c r="H84" s="46" t="s">
        <v>91</v>
      </c>
      <c r="I84" s="44">
        <v>1</v>
      </c>
      <c r="J84" s="273" t="s">
        <v>174</v>
      </c>
      <c r="K84" s="287"/>
      <c r="L84" s="287"/>
      <c r="M84" s="287"/>
      <c r="N84" s="287"/>
      <c r="O84" s="287"/>
      <c r="P84" s="288"/>
      <c r="Q84" s="2"/>
      <c r="R84" s="2"/>
      <c r="S84" s="2"/>
      <c r="T84" s="2"/>
      <c r="U84" s="2"/>
      <c r="V84" s="2"/>
      <c r="W84" s="2"/>
      <c r="X84" s="2"/>
      <c r="Y84" s="2"/>
    </row>
    <row r="85" spans="1:25" x14ac:dyDescent="0.25">
      <c r="A85" s="2"/>
      <c r="B85" s="16">
        <f t="shared" si="1"/>
        <v>15</v>
      </c>
      <c r="C85" s="41" t="s">
        <v>175</v>
      </c>
      <c r="D85" s="42"/>
      <c r="E85" s="92">
        <f>'Consump &amp; Waste'!B33</f>
        <v>40.273504366666671</v>
      </c>
      <c r="F85" s="44"/>
      <c r="G85" s="45"/>
      <c r="H85" s="46" t="s">
        <v>91</v>
      </c>
      <c r="I85" s="44">
        <v>1</v>
      </c>
      <c r="J85" s="273" t="s">
        <v>176</v>
      </c>
      <c r="K85" s="287"/>
      <c r="L85" s="287"/>
      <c r="M85" s="287"/>
      <c r="N85" s="287"/>
      <c r="O85" s="287"/>
      <c r="P85" s="288"/>
      <c r="Q85" s="2"/>
      <c r="R85" s="2"/>
      <c r="S85" s="2"/>
      <c r="T85" s="2"/>
      <c r="U85" s="2"/>
      <c r="V85" s="2"/>
      <c r="W85" s="2"/>
      <c r="X85" s="2"/>
      <c r="Y85" s="2"/>
    </row>
    <row r="86" spans="1:25" x14ac:dyDescent="0.25">
      <c r="A86" s="2"/>
      <c r="B86" s="16">
        <f t="shared" si="1"/>
        <v>9</v>
      </c>
      <c r="C86" s="41" t="s">
        <v>177</v>
      </c>
      <c r="D86" s="42" t="s">
        <v>558</v>
      </c>
      <c r="E86" s="92">
        <f>IF(E$24=1,E84,E85)</f>
        <v>40.273504366666671</v>
      </c>
      <c r="F86" s="44"/>
      <c r="G86" s="45"/>
      <c r="H86" s="46" t="s">
        <v>91</v>
      </c>
      <c r="I86" s="44"/>
      <c r="J86" s="273" t="s">
        <v>178</v>
      </c>
      <c r="K86" s="287"/>
      <c r="L86" s="287"/>
      <c r="M86" s="287"/>
      <c r="N86" s="287"/>
      <c r="O86" s="287"/>
      <c r="P86" s="288"/>
      <c r="Q86" s="2"/>
      <c r="R86" s="2"/>
      <c r="S86" s="2"/>
      <c r="T86" s="2"/>
      <c r="U86" s="2"/>
      <c r="V86" s="2"/>
      <c r="W86" s="2"/>
      <c r="X86" s="2"/>
      <c r="Y86" s="2"/>
    </row>
    <row r="87" spans="1:25" x14ac:dyDescent="0.25">
      <c r="A87" s="2"/>
      <c r="B87" s="16">
        <f t="shared" si="1"/>
        <v>10</v>
      </c>
      <c r="C87" s="41" t="s">
        <v>494</v>
      </c>
      <c r="D87" s="42"/>
      <c r="E87" s="43">
        <f>'Consump &amp; Waste'!B87</f>
        <v>7.2849683666666678</v>
      </c>
      <c r="F87" s="44"/>
      <c r="G87" s="45"/>
      <c r="H87" s="46" t="s">
        <v>91</v>
      </c>
      <c r="I87" s="44">
        <v>1</v>
      </c>
      <c r="J87" s="273" t="s">
        <v>496</v>
      </c>
      <c r="K87" s="287"/>
      <c r="L87" s="287"/>
      <c r="M87" s="287"/>
      <c r="N87" s="287"/>
      <c r="O87" s="287"/>
      <c r="P87" s="288"/>
      <c r="Q87" s="2"/>
      <c r="R87" s="2"/>
      <c r="S87" s="2"/>
      <c r="T87" s="2"/>
      <c r="U87" s="2"/>
      <c r="V87" s="2"/>
      <c r="W87" s="2"/>
      <c r="X87" s="2"/>
      <c r="Y87" s="2"/>
    </row>
    <row r="88" spans="1:25" x14ac:dyDescent="0.25">
      <c r="A88" s="2"/>
      <c r="B88" s="16">
        <f t="shared" si="1"/>
        <v>12</v>
      </c>
      <c r="C88" s="41" t="s">
        <v>495</v>
      </c>
      <c r="D88" s="42"/>
      <c r="E88" s="43">
        <f>'Consump &amp; Waste'!B38</f>
        <v>5.772993800000001</v>
      </c>
      <c r="F88" s="44"/>
      <c r="G88" s="45"/>
      <c r="H88" s="46" t="s">
        <v>91</v>
      </c>
      <c r="I88" s="44">
        <v>1</v>
      </c>
      <c r="J88" s="273" t="s">
        <v>497</v>
      </c>
      <c r="K88" s="287"/>
      <c r="L88" s="287"/>
      <c r="M88" s="287"/>
      <c r="N88" s="287"/>
      <c r="O88" s="287"/>
      <c r="P88" s="288"/>
      <c r="Q88" s="2"/>
      <c r="R88" s="2"/>
      <c r="S88" s="2"/>
      <c r="T88" s="2"/>
      <c r="U88" s="2"/>
      <c r="V88" s="2"/>
      <c r="W88" s="2"/>
      <c r="X88" s="2"/>
      <c r="Y88" s="2"/>
    </row>
    <row r="89" spans="1:25" x14ac:dyDescent="0.25">
      <c r="A89" s="2"/>
      <c r="B89" s="16">
        <f t="shared" si="1"/>
        <v>6</v>
      </c>
      <c r="C89" s="41" t="s">
        <v>500</v>
      </c>
      <c r="D89" s="42" t="s">
        <v>558</v>
      </c>
      <c r="E89" s="43">
        <f>IF(E$24=1,E87,E88)</f>
        <v>5.772993800000001</v>
      </c>
      <c r="F89" s="44"/>
      <c r="G89" s="45"/>
      <c r="H89" s="46" t="s">
        <v>91</v>
      </c>
      <c r="I89" s="44"/>
      <c r="J89" s="273" t="s">
        <v>498</v>
      </c>
      <c r="K89" s="287"/>
      <c r="L89" s="287"/>
      <c r="M89" s="287"/>
      <c r="N89" s="287"/>
      <c r="O89" s="287"/>
      <c r="P89" s="288"/>
      <c r="Q89" s="2"/>
      <c r="R89" s="2"/>
      <c r="S89" s="2"/>
      <c r="T89" s="2"/>
      <c r="U89" s="2"/>
      <c r="V89" s="2"/>
      <c r="W89" s="2"/>
      <c r="X89" s="2"/>
      <c r="Y89" s="2"/>
    </row>
    <row r="90" spans="1:25" x14ac:dyDescent="0.25">
      <c r="A90" s="2"/>
      <c r="B90" s="9"/>
      <c r="C90" s="58" t="s">
        <v>179</v>
      </c>
      <c r="D90" s="59" t="s">
        <v>180</v>
      </c>
      <c r="E90" s="60"/>
      <c r="F90" s="60"/>
      <c r="G90" s="60"/>
      <c r="H90" s="61"/>
      <c r="I90" s="62"/>
      <c r="J90" s="63"/>
      <c r="K90" s="63"/>
      <c r="L90" s="63"/>
      <c r="M90" s="63"/>
      <c r="N90" s="63"/>
      <c r="O90" s="63"/>
      <c r="P90" s="64"/>
      <c r="Q90" s="2"/>
      <c r="R90" s="2"/>
      <c r="S90" s="2"/>
      <c r="T90" s="2"/>
      <c r="U90" s="2"/>
      <c r="V90" s="2"/>
      <c r="W90" s="2"/>
      <c r="X90" s="2"/>
      <c r="Y90" s="2"/>
    </row>
    <row r="91" spans="1:25" ht="15.75" thickBot="1" x14ac:dyDescent="0.3">
      <c r="A91" s="2"/>
      <c r="B91" s="9"/>
      <c r="C91" s="2"/>
      <c r="D91" s="2"/>
      <c r="E91" s="2"/>
      <c r="F91" s="2"/>
      <c r="G91" s="2"/>
      <c r="H91" s="2"/>
      <c r="I91" s="2"/>
      <c r="J91" s="2"/>
      <c r="K91" s="2"/>
      <c r="L91" s="2"/>
      <c r="M91" s="2"/>
      <c r="N91" s="2"/>
      <c r="O91" s="2"/>
      <c r="P91" s="2"/>
      <c r="Q91" s="2"/>
      <c r="R91" s="2"/>
      <c r="S91" s="2"/>
      <c r="T91" s="2"/>
      <c r="U91" s="2"/>
      <c r="V91" s="2"/>
      <c r="W91" s="2"/>
      <c r="X91" s="2"/>
      <c r="Y91" s="2"/>
    </row>
    <row r="92" spans="1:25" ht="15.75" thickBot="1" x14ac:dyDescent="0.3">
      <c r="A92" s="29"/>
      <c r="B92" s="265" t="s">
        <v>181</v>
      </c>
      <c r="C92" s="266"/>
      <c r="D92" s="266"/>
      <c r="E92" s="266"/>
      <c r="F92" s="266"/>
      <c r="G92" s="266"/>
      <c r="H92" s="266"/>
      <c r="I92" s="266"/>
      <c r="J92" s="266"/>
      <c r="K92" s="266"/>
      <c r="L92" s="266"/>
      <c r="M92" s="266"/>
      <c r="N92" s="266"/>
      <c r="O92" s="266"/>
      <c r="P92" s="267"/>
      <c r="Q92" s="29"/>
      <c r="R92" s="29"/>
      <c r="S92" s="29"/>
      <c r="T92" s="29"/>
      <c r="U92" s="29"/>
      <c r="V92" s="29"/>
      <c r="W92" s="29"/>
      <c r="X92" s="29"/>
      <c r="Y92" s="29"/>
    </row>
    <row r="93" spans="1:25" x14ac:dyDescent="0.25">
      <c r="A93" s="2"/>
      <c r="B93" s="9"/>
      <c r="C93" s="2"/>
      <c r="D93" s="2"/>
      <c r="E93" s="2"/>
      <c r="F93" s="2"/>
      <c r="G93" s="2"/>
      <c r="H93" s="39" t="s">
        <v>182</v>
      </c>
      <c r="I93" s="2"/>
      <c r="J93" s="2"/>
      <c r="K93" s="2"/>
      <c r="L93" s="2"/>
      <c r="M93" s="2"/>
      <c r="N93" s="2"/>
      <c r="O93" s="2"/>
      <c r="P93" s="2"/>
      <c r="Q93" s="2"/>
      <c r="R93" s="2"/>
      <c r="S93" s="2"/>
      <c r="T93" s="2"/>
      <c r="U93" s="2"/>
      <c r="V93" s="2"/>
      <c r="W93" s="2"/>
      <c r="X93" s="2"/>
      <c r="Y93" s="2"/>
    </row>
    <row r="94" spans="1:25" x14ac:dyDescent="0.25">
      <c r="A94" s="2"/>
      <c r="B94" s="9"/>
      <c r="C94" s="40" t="s">
        <v>183</v>
      </c>
      <c r="D94" s="40" t="s">
        <v>184</v>
      </c>
      <c r="E94" s="40" t="s">
        <v>70</v>
      </c>
      <c r="F94" s="40" t="s">
        <v>185</v>
      </c>
      <c r="G94" s="40" t="s">
        <v>183</v>
      </c>
      <c r="H94" s="40" t="s">
        <v>73</v>
      </c>
      <c r="I94" s="40" t="s">
        <v>186</v>
      </c>
      <c r="J94" s="40" t="s">
        <v>187</v>
      </c>
      <c r="K94" s="40" t="s">
        <v>188</v>
      </c>
      <c r="L94" s="40" t="s">
        <v>189</v>
      </c>
      <c r="M94" s="40" t="s">
        <v>74</v>
      </c>
      <c r="N94" s="293" t="s">
        <v>75</v>
      </c>
      <c r="O94" s="293"/>
      <c r="P94" s="293"/>
      <c r="Q94" s="2"/>
      <c r="R94" s="2"/>
      <c r="S94" s="2"/>
      <c r="T94" s="2"/>
      <c r="U94" s="2"/>
      <c r="V94" s="2"/>
      <c r="W94" s="2"/>
      <c r="X94" s="29"/>
      <c r="Y94" s="29"/>
    </row>
    <row r="95" spans="1:25" ht="14.25" customHeight="1" x14ac:dyDescent="0.25">
      <c r="A95" s="2"/>
      <c r="B95" s="9"/>
      <c r="C95" s="65" t="s">
        <v>86</v>
      </c>
      <c r="D95" s="66" t="s">
        <v>505</v>
      </c>
      <c r="E95" s="67">
        <v>1</v>
      </c>
      <c r="F95" s="67" t="s">
        <v>190</v>
      </c>
      <c r="G95" s="68">
        <f t="shared" ref="G95:G106" si="2">IF($C95="",1,VLOOKUP($C95,$C$22:$H$86,3,FALSE))</f>
        <v>8.1338407223175918E-9</v>
      </c>
      <c r="H95" s="69" t="str">
        <f t="shared" ref="H95:H106" si="3">IF($C95="","",VLOOKUP($C95,$C$22:$H$86,6,FALSE))</f>
        <v>pce/MWh</v>
      </c>
      <c r="I95" s="70">
        <f>IF(D95="","",E95*G95*$D$5)</f>
        <v>8.1338407223175918E-9</v>
      </c>
      <c r="J95" s="67" t="s">
        <v>190</v>
      </c>
      <c r="K95" s="71" t="s">
        <v>191</v>
      </c>
      <c r="L95" s="67"/>
      <c r="M95" s="72">
        <v>1</v>
      </c>
      <c r="N95" s="292" t="s">
        <v>548</v>
      </c>
      <c r="O95" s="292"/>
      <c r="P95" s="292"/>
      <c r="Q95" s="2"/>
      <c r="R95" s="2"/>
      <c r="S95" s="2"/>
      <c r="T95" s="2"/>
      <c r="U95" s="2"/>
      <c r="V95" s="2"/>
      <c r="W95" s="2"/>
      <c r="X95" s="29"/>
      <c r="Y95" s="29"/>
    </row>
    <row r="96" spans="1:25" ht="14.25" customHeight="1" x14ac:dyDescent="0.25">
      <c r="A96" s="2"/>
      <c r="B96" s="9"/>
      <c r="C96" s="65" t="s">
        <v>525</v>
      </c>
      <c r="D96" s="66" t="s">
        <v>192</v>
      </c>
      <c r="E96" s="67">
        <v>1</v>
      </c>
      <c r="F96" s="67" t="s">
        <v>190</v>
      </c>
      <c r="G96" s="68">
        <f t="shared" si="2"/>
        <v>339.78604436700004</v>
      </c>
      <c r="H96" s="69" t="str">
        <f t="shared" si="3"/>
        <v>kg/MWh</v>
      </c>
      <c r="I96" s="70">
        <f t="shared" ref="I96:I106" si="4">IF(D96="","",E96*G96*$D$5)</f>
        <v>339.78604436700004</v>
      </c>
      <c r="J96" s="67" t="s">
        <v>190</v>
      </c>
      <c r="K96" s="71" t="s">
        <v>191</v>
      </c>
      <c r="L96" s="67"/>
      <c r="M96" s="72">
        <v>1</v>
      </c>
      <c r="N96" s="292" t="s">
        <v>193</v>
      </c>
      <c r="O96" s="292"/>
      <c r="P96" s="292"/>
      <c r="Q96" s="2"/>
      <c r="R96" s="2"/>
      <c r="S96" s="2"/>
      <c r="T96" s="2"/>
      <c r="U96" s="2"/>
      <c r="V96" s="2"/>
      <c r="W96" s="2"/>
      <c r="X96" s="29"/>
      <c r="Y96" s="29"/>
    </row>
    <row r="97" spans="1:25" x14ac:dyDescent="0.25">
      <c r="A97" s="2"/>
      <c r="B97" s="9"/>
      <c r="C97" s="41" t="s">
        <v>127</v>
      </c>
      <c r="D97" s="73" t="s">
        <v>194</v>
      </c>
      <c r="E97" s="67">
        <v>1</v>
      </c>
      <c r="F97" s="67" t="s">
        <v>190</v>
      </c>
      <c r="G97" s="68">
        <f t="shared" si="2"/>
        <v>0.16204827930481286</v>
      </c>
      <c r="H97" s="69" t="str">
        <f t="shared" si="3"/>
        <v>kg/MWh</v>
      </c>
      <c r="I97" s="70">
        <f t="shared" si="4"/>
        <v>0.16204827930481286</v>
      </c>
      <c r="J97" s="67" t="s">
        <v>190</v>
      </c>
      <c r="K97" s="71" t="s">
        <v>191</v>
      </c>
      <c r="L97" s="67"/>
      <c r="M97" s="72" t="s">
        <v>320</v>
      </c>
      <c r="N97" s="292" t="s">
        <v>195</v>
      </c>
      <c r="O97" s="294"/>
      <c r="P97" s="294"/>
      <c r="Q97" s="2"/>
      <c r="R97" s="2"/>
      <c r="S97" s="2"/>
      <c r="T97" s="2"/>
      <c r="U97" s="2"/>
      <c r="V97" s="2"/>
      <c r="W97" s="2"/>
      <c r="X97" s="29"/>
      <c r="Y97" s="29"/>
    </row>
    <row r="98" spans="1:25" x14ac:dyDescent="0.25">
      <c r="A98" s="2"/>
      <c r="B98" s="9"/>
      <c r="C98" s="41" t="s">
        <v>529</v>
      </c>
      <c r="D98" s="73" t="s">
        <v>196</v>
      </c>
      <c r="E98" s="67">
        <v>1</v>
      </c>
      <c r="F98" s="67" t="s">
        <v>197</v>
      </c>
      <c r="G98" s="68">
        <f t="shared" si="2"/>
        <v>1143.4696614431998</v>
      </c>
      <c r="H98" s="69" t="str">
        <f t="shared" si="3"/>
        <v>L/MWh</v>
      </c>
      <c r="I98" s="70">
        <f t="shared" si="4"/>
        <v>1143.4696614431998</v>
      </c>
      <c r="J98" s="67" t="s">
        <v>197</v>
      </c>
      <c r="K98" s="71"/>
      <c r="L98" s="67"/>
      <c r="M98" s="72">
        <v>1</v>
      </c>
      <c r="N98" s="292" t="s">
        <v>198</v>
      </c>
      <c r="O98" s="292"/>
      <c r="P98" s="292"/>
      <c r="Q98" s="2"/>
      <c r="R98" s="2"/>
      <c r="S98" s="2"/>
      <c r="T98" s="2"/>
      <c r="U98" s="2"/>
      <c r="V98" s="2"/>
      <c r="W98" s="2"/>
      <c r="X98" s="29"/>
      <c r="Y98" s="29"/>
    </row>
    <row r="99" spans="1:25" x14ac:dyDescent="0.25">
      <c r="A99" s="2"/>
      <c r="B99" s="9"/>
      <c r="C99" s="74" t="s">
        <v>530</v>
      </c>
      <c r="D99" s="75" t="s">
        <v>574</v>
      </c>
      <c r="E99" s="67">
        <v>1</v>
      </c>
      <c r="F99" s="67" t="s">
        <v>197</v>
      </c>
      <c r="G99" s="68">
        <f t="shared" si="2"/>
        <v>1143.4696614431998</v>
      </c>
      <c r="H99" s="69" t="str">
        <f t="shared" si="3"/>
        <v>L/MWh</v>
      </c>
      <c r="I99" s="70">
        <f t="shared" si="4"/>
        <v>1143.4696614431998</v>
      </c>
      <c r="J99" s="67" t="s">
        <v>197</v>
      </c>
      <c r="K99" s="71" t="s">
        <v>191</v>
      </c>
      <c r="L99" s="67"/>
      <c r="M99" s="72">
        <v>1</v>
      </c>
      <c r="N99" s="292" t="s">
        <v>575</v>
      </c>
      <c r="O99" s="292"/>
      <c r="P99" s="292"/>
      <c r="Q99" s="2"/>
      <c r="R99" s="2"/>
      <c r="S99" s="2"/>
      <c r="T99" s="2"/>
      <c r="U99" s="2"/>
      <c r="V99" s="2"/>
      <c r="W99" s="2"/>
      <c r="X99" s="29"/>
      <c r="Y99" s="29"/>
    </row>
    <row r="100" spans="1:25" x14ac:dyDescent="0.25">
      <c r="A100" s="2"/>
      <c r="B100" s="9"/>
      <c r="C100" s="41" t="s">
        <v>134</v>
      </c>
      <c r="D100" s="75" t="s">
        <v>563</v>
      </c>
      <c r="E100" s="67">
        <v>1</v>
      </c>
      <c r="F100" s="67" t="s">
        <v>190</v>
      </c>
      <c r="G100" s="68">
        <f t="shared" si="2"/>
        <v>0.20617835000000001</v>
      </c>
      <c r="H100" s="69" t="str">
        <f t="shared" si="3"/>
        <v>kg/MWh</v>
      </c>
      <c r="I100" s="70">
        <f>IF(D100="","",E100*G100*$D$5)</f>
        <v>0.20617835000000001</v>
      </c>
      <c r="J100" s="67" t="s">
        <v>190</v>
      </c>
      <c r="K100" s="71" t="s">
        <v>191</v>
      </c>
      <c r="L100" s="67"/>
      <c r="M100" s="72">
        <v>1</v>
      </c>
      <c r="N100" s="292" t="s">
        <v>564</v>
      </c>
      <c r="O100" s="292"/>
      <c r="P100" s="292"/>
      <c r="Q100" s="2"/>
      <c r="R100" s="2"/>
      <c r="S100" s="2"/>
      <c r="T100" s="2"/>
      <c r="U100" s="2"/>
      <c r="V100" s="2"/>
      <c r="W100" s="2"/>
      <c r="X100" s="29"/>
      <c r="Y100" s="29"/>
    </row>
    <row r="101" spans="1:25" x14ac:dyDescent="0.25">
      <c r="A101" s="2"/>
      <c r="B101" s="9"/>
      <c r="C101" s="41" t="s">
        <v>140</v>
      </c>
      <c r="D101" s="75" t="s">
        <v>424</v>
      </c>
      <c r="E101" s="67">
        <v>1</v>
      </c>
      <c r="F101" s="67" t="s">
        <v>190</v>
      </c>
      <c r="G101" s="68">
        <f t="shared" si="2"/>
        <v>33.607071050000002</v>
      </c>
      <c r="H101" s="69" t="str">
        <f t="shared" si="3"/>
        <v>kg/MWh</v>
      </c>
      <c r="I101" s="70">
        <f t="shared" si="4"/>
        <v>33.607071050000002</v>
      </c>
      <c r="J101" s="67" t="s">
        <v>190</v>
      </c>
      <c r="K101" s="71" t="s">
        <v>191</v>
      </c>
      <c r="L101" s="67"/>
      <c r="M101" s="72">
        <v>1</v>
      </c>
      <c r="N101" s="292" t="s">
        <v>565</v>
      </c>
      <c r="O101" s="292"/>
      <c r="P101" s="292"/>
      <c r="Q101" s="2"/>
      <c r="R101" s="2"/>
      <c r="S101" s="2"/>
      <c r="T101" s="2"/>
      <c r="U101" s="2"/>
      <c r="V101" s="2"/>
      <c r="W101" s="2"/>
      <c r="X101" s="29"/>
      <c r="Y101" s="29"/>
    </row>
    <row r="102" spans="1:25" x14ac:dyDescent="0.25">
      <c r="A102" s="2"/>
      <c r="B102" s="9"/>
      <c r="C102" s="41" t="s">
        <v>146</v>
      </c>
      <c r="D102" s="75" t="s">
        <v>425</v>
      </c>
      <c r="E102" s="67">
        <v>1</v>
      </c>
      <c r="F102" s="67" t="s">
        <v>190</v>
      </c>
      <c r="G102" s="68">
        <f t="shared" si="2"/>
        <v>6.8726116666666668</v>
      </c>
      <c r="H102" s="69" t="str">
        <f t="shared" si="3"/>
        <v>kg/MWh</v>
      </c>
      <c r="I102" s="70">
        <f t="shared" si="4"/>
        <v>6.8726116666666668</v>
      </c>
      <c r="J102" s="67" t="s">
        <v>190</v>
      </c>
      <c r="K102" s="71" t="s">
        <v>191</v>
      </c>
      <c r="L102" s="67"/>
      <c r="M102" s="72">
        <v>1</v>
      </c>
      <c r="N102" s="292" t="s">
        <v>566</v>
      </c>
      <c r="O102" s="292"/>
      <c r="P102" s="292"/>
      <c r="Q102" s="2"/>
      <c r="R102" s="2"/>
      <c r="S102" s="2"/>
      <c r="T102" s="2"/>
      <c r="U102" s="2"/>
      <c r="V102" s="2"/>
      <c r="W102" s="2"/>
      <c r="X102" s="29"/>
      <c r="Y102" s="29"/>
    </row>
    <row r="103" spans="1:25" x14ac:dyDescent="0.25">
      <c r="A103" s="2"/>
      <c r="B103" s="9"/>
      <c r="C103" s="41" t="s">
        <v>152</v>
      </c>
      <c r="D103" s="75" t="s">
        <v>199</v>
      </c>
      <c r="E103" s="67">
        <v>1</v>
      </c>
      <c r="F103" s="67" t="s">
        <v>190</v>
      </c>
      <c r="G103" s="68">
        <f t="shared" si="2"/>
        <v>4.9482804000000007</v>
      </c>
      <c r="H103" s="69" t="str">
        <f t="shared" si="3"/>
        <v>kg/MWh</v>
      </c>
      <c r="I103" s="70">
        <f t="shared" si="4"/>
        <v>4.9482804000000007</v>
      </c>
      <c r="J103" s="67" t="s">
        <v>190</v>
      </c>
      <c r="K103" s="71" t="s">
        <v>191</v>
      </c>
      <c r="L103" s="67"/>
      <c r="M103" s="72">
        <v>1</v>
      </c>
      <c r="N103" s="292" t="s">
        <v>567</v>
      </c>
      <c r="O103" s="292"/>
      <c r="P103" s="292"/>
      <c r="Q103" s="2"/>
      <c r="R103" s="2"/>
      <c r="S103" s="2"/>
      <c r="T103" s="2"/>
      <c r="U103" s="2"/>
      <c r="V103" s="2"/>
      <c r="W103" s="2"/>
      <c r="X103" s="29"/>
      <c r="Y103" s="29"/>
    </row>
    <row r="104" spans="1:25" x14ac:dyDescent="0.25">
      <c r="A104" s="2"/>
      <c r="B104" s="9"/>
      <c r="C104" s="41" t="s">
        <v>158</v>
      </c>
      <c r="D104" s="75" t="s">
        <v>200</v>
      </c>
      <c r="E104" s="67">
        <v>1</v>
      </c>
      <c r="F104" s="67" t="s">
        <v>197</v>
      </c>
      <c r="G104" s="68">
        <f t="shared" si="2"/>
        <v>2.5000000000000001E-2</v>
      </c>
      <c r="H104" s="69" t="str">
        <f t="shared" si="3"/>
        <v>L/MWh</v>
      </c>
      <c r="I104" s="70">
        <f t="shared" si="4"/>
        <v>2.5000000000000001E-2</v>
      </c>
      <c r="J104" s="67" t="s">
        <v>197</v>
      </c>
      <c r="K104" s="71" t="s">
        <v>191</v>
      </c>
      <c r="L104" s="67"/>
      <c r="M104" s="72">
        <v>1</v>
      </c>
      <c r="N104" s="292" t="s">
        <v>568</v>
      </c>
      <c r="O104" s="292"/>
      <c r="P104" s="292"/>
      <c r="Q104" s="2"/>
      <c r="R104" s="2"/>
      <c r="S104" s="2"/>
      <c r="T104" s="2"/>
      <c r="U104" s="2"/>
      <c r="V104" s="2"/>
      <c r="W104" s="2"/>
      <c r="X104" s="29"/>
      <c r="Y104" s="29"/>
    </row>
    <row r="105" spans="1:25" x14ac:dyDescent="0.25">
      <c r="A105" s="2"/>
      <c r="B105" s="9"/>
      <c r="C105" s="41" t="s">
        <v>162</v>
      </c>
      <c r="D105" s="75" t="s">
        <v>201</v>
      </c>
      <c r="E105" s="67">
        <v>1</v>
      </c>
      <c r="F105" s="67" t="s">
        <v>197</v>
      </c>
      <c r="G105" s="68">
        <f t="shared" si="2"/>
        <v>0</v>
      </c>
      <c r="H105" s="69" t="str">
        <f t="shared" si="3"/>
        <v>L/MWh</v>
      </c>
      <c r="I105" s="70">
        <f t="shared" si="4"/>
        <v>0</v>
      </c>
      <c r="J105" s="67" t="s">
        <v>197</v>
      </c>
      <c r="K105" s="71" t="s">
        <v>191</v>
      </c>
      <c r="L105" s="67"/>
      <c r="M105" s="72">
        <v>1</v>
      </c>
      <c r="N105" s="292" t="s">
        <v>569</v>
      </c>
      <c r="O105" s="292"/>
      <c r="P105" s="292"/>
      <c r="Q105" s="2"/>
      <c r="R105" s="2"/>
      <c r="S105" s="2"/>
      <c r="T105" s="2"/>
      <c r="U105" s="2"/>
      <c r="V105" s="2"/>
      <c r="W105" s="2"/>
      <c r="X105" s="29"/>
      <c r="Y105" s="29"/>
    </row>
    <row r="106" spans="1:25" x14ac:dyDescent="0.25">
      <c r="A106" s="2"/>
      <c r="B106" s="9"/>
      <c r="C106" s="41" t="s">
        <v>167</v>
      </c>
      <c r="D106" s="75" t="s">
        <v>202</v>
      </c>
      <c r="E106" s="67">
        <v>1</v>
      </c>
      <c r="F106" s="67" t="s">
        <v>190</v>
      </c>
      <c r="G106" s="68">
        <f t="shared" si="2"/>
        <v>0.66320702583333335</v>
      </c>
      <c r="H106" s="69" t="str">
        <f t="shared" si="3"/>
        <v>kg/MWh</v>
      </c>
      <c r="I106" s="70">
        <f t="shared" si="4"/>
        <v>0.66320702583333335</v>
      </c>
      <c r="J106" s="67" t="s">
        <v>190</v>
      </c>
      <c r="K106" s="71" t="s">
        <v>191</v>
      </c>
      <c r="L106" s="67"/>
      <c r="M106" s="72">
        <v>1</v>
      </c>
      <c r="N106" s="292" t="s">
        <v>570</v>
      </c>
      <c r="O106" s="292"/>
      <c r="P106" s="292"/>
      <c r="Q106" s="2"/>
      <c r="R106" s="2"/>
      <c r="S106" s="2"/>
      <c r="T106" s="2"/>
      <c r="U106" s="2"/>
      <c r="V106" s="2"/>
      <c r="W106" s="2"/>
      <c r="X106" s="29"/>
      <c r="Y106" s="29"/>
    </row>
    <row r="107" spans="1:25" x14ac:dyDescent="0.25">
      <c r="A107" s="2"/>
      <c r="B107" s="9"/>
      <c r="C107" s="76" t="s">
        <v>179</v>
      </c>
      <c r="D107" s="59" t="s">
        <v>180</v>
      </c>
      <c r="E107" s="77" t="s">
        <v>203</v>
      </c>
      <c r="F107" s="59"/>
      <c r="G107" s="59"/>
      <c r="H107" s="59"/>
      <c r="I107" s="77" t="s">
        <v>204</v>
      </c>
      <c r="J107" s="59"/>
      <c r="K107" s="77"/>
      <c r="L107" s="59" t="s">
        <v>205</v>
      </c>
      <c r="M107" s="78"/>
      <c r="N107" s="296"/>
      <c r="O107" s="296"/>
      <c r="P107" s="296"/>
      <c r="Q107" s="2"/>
      <c r="R107" s="2"/>
      <c r="S107" s="2"/>
      <c r="T107" s="2"/>
      <c r="U107" s="2"/>
      <c r="V107" s="2"/>
      <c r="W107" s="2"/>
      <c r="X107" s="29"/>
      <c r="Y107" s="29"/>
    </row>
    <row r="108" spans="1:25" ht="15.75" thickBot="1" x14ac:dyDescent="0.3">
      <c r="A108" s="2"/>
      <c r="B108" s="9"/>
      <c r="C108" s="2"/>
      <c r="D108" s="2"/>
      <c r="E108" s="2"/>
      <c r="F108" s="2"/>
      <c r="G108" s="2"/>
      <c r="H108" s="2"/>
      <c r="I108" s="2"/>
      <c r="J108" s="2"/>
      <c r="K108" s="2"/>
      <c r="L108" s="2"/>
      <c r="M108" s="2"/>
      <c r="N108" s="2"/>
      <c r="O108" s="2"/>
      <c r="P108" s="2"/>
      <c r="Q108" s="2"/>
      <c r="R108" s="2"/>
      <c r="S108" s="2"/>
      <c r="T108" s="2"/>
      <c r="U108" s="2"/>
      <c r="V108" s="2"/>
      <c r="W108" s="2"/>
      <c r="X108" s="29"/>
      <c r="Y108" s="29"/>
    </row>
    <row r="109" spans="1:25" ht="15.75" thickBot="1" x14ac:dyDescent="0.3">
      <c r="A109" s="29"/>
      <c r="B109" s="265" t="s">
        <v>206</v>
      </c>
      <c r="C109" s="266"/>
      <c r="D109" s="266"/>
      <c r="E109" s="266"/>
      <c r="F109" s="266"/>
      <c r="G109" s="266"/>
      <c r="H109" s="266"/>
      <c r="I109" s="266"/>
      <c r="J109" s="266"/>
      <c r="K109" s="266"/>
      <c r="L109" s="266"/>
      <c r="M109" s="266"/>
      <c r="N109" s="266"/>
      <c r="O109" s="266"/>
      <c r="P109" s="267"/>
      <c r="Q109" s="29"/>
      <c r="R109" s="29"/>
      <c r="S109" s="29"/>
      <c r="T109" s="29"/>
      <c r="U109" s="29"/>
      <c r="V109" s="29"/>
      <c r="W109" s="29"/>
      <c r="X109" s="29"/>
      <c r="Y109" s="29"/>
    </row>
    <row r="110" spans="1:25" x14ac:dyDescent="0.25">
      <c r="A110" s="2"/>
      <c r="B110" s="9"/>
      <c r="C110" s="2"/>
      <c r="D110" s="2"/>
      <c r="E110" s="2"/>
      <c r="F110" s="2"/>
      <c r="G110" s="2"/>
      <c r="H110" s="39" t="s">
        <v>207</v>
      </c>
      <c r="I110" s="2"/>
      <c r="J110" s="2"/>
      <c r="K110" s="2"/>
      <c r="L110" s="2"/>
      <c r="M110" s="2"/>
      <c r="N110" s="2"/>
      <c r="O110" s="2"/>
      <c r="P110" s="2"/>
      <c r="Q110" s="2"/>
      <c r="R110" s="2"/>
      <c r="S110" s="2"/>
      <c r="T110" s="2"/>
      <c r="U110" s="2"/>
      <c r="V110" s="2"/>
      <c r="W110" s="2"/>
      <c r="X110" s="29"/>
      <c r="Y110" s="29"/>
    </row>
    <row r="111" spans="1:25" x14ac:dyDescent="0.25">
      <c r="A111" s="2"/>
      <c r="B111" s="9"/>
      <c r="C111" s="40" t="s">
        <v>183</v>
      </c>
      <c r="D111" s="40" t="s">
        <v>184</v>
      </c>
      <c r="E111" s="40" t="s">
        <v>70</v>
      </c>
      <c r="F111" s="40" t="s">
        <v>185</v>
      </c>
      <c r="G111" s="40" t="s">
        <v>183</v>
      </c>
      <c r="H111" s="40" t="s">
        <v>73</v>
      </c>
      <c r="I111" s="40" t="s">
        <v>186</v>
      </c>
      <c r="J111" s="40" t="s">
        <v>187</v>
      </c>
      <c r="K111" s="40" t="s">
        <v>188</v>
      </c>
      <c r="L111" s="40" t="s">
        <v>189</v>
      </c>
      <c r="M111" s="40" t="s">
        <v>74</v>
      </c>
      <c r="N111" s="293" t="s">
        <v>75</v>
      </c>
      <c r="O111" s="293"/>
      <c r="P111" s="293"/>
      <c r="Q111" s="2"/>
      <c r="R111" s="2"/>
      <c r="S111" s="2"/>
      <c r="T111" s="2"/>
      <c r="U111" s="2"/>
      <c r="V111" s="2"/>
      <c r="W111" s="2"/>
      <c r="X111" s="29"/>
      <c r="Y111" s="29"/>
    </row>
    <row r="112" spans="1:25" x14ac:dyDescent="0.25">
      <c r="A112" s="2"/>
      <c r="B112" s="9"/>
      <c r="C112" s="79"/>
      <c r="D112" s="80" t="s">
        <v>208</v>
      </c>
      <c r="E112" s="81">
        <v>1</v>
      </c>
      <c r="F112" s="81" t="s">
        <v>44</v>
      </c>
      <c r="G112" s="68">
        <f>IF($C112="",1,VLOOKUP($C112,$C$22:$H$61,3,FALSE))</f>
        <v>1</v>
      </c>
      <c r="H112" s="69" t="str">
        <f>IF($C112="","",VLOOKUP($C112,$C$22:$H$61,4,FALSE))</f>
        <v/>
      </c>
      <c r="I112" s="70">
        <f>IF(D112="","",E112*G112*$D$5)</f>
        <v>1</v>
      </c>
      <c r="J112" s="81"/>
      <c r="K112" s="71" t="s">
        <v>191</v>
      </c>
      <c r="L112" s="67"/>
      <c r="M112" s="82"/>
      <c r="N112" s="295" t="s">
        <v>209</v>
      </c>
      <c r="O112" s="295"/>
      <c r="P112" s="295"/>
      <c r="Q112" s="2"/>
      <c r="R112" s="2"/>
      <c r="S112" s="2"/>
      <c r="T112" s="2"/>
      <c r="U112" s="2"/>
      <c r="V112" s="2"/>
      <c r="W112" s="2"/>
      <c r="X112" s="29"/>
      <c r="Y112" s="29"/>
    </row>
    <row r="113" spans="1:25" x14ac:dyDescent="0.25">
      <c r="A113" s="2"/>
      <c r="B113" s="9"/>
      <c r="C113" s="79" t="s">
        <v>500</v>
      </c>
      <c r="D113" s="80" t="s">
        <v>493</v>
      </c>
      <c r="E113" s="81">
        <v>1</v>
      </c>
      <c r="F113" s="81" t="s">
        <v>190</v>
      </c>
      <c r="G113" s="68">
        <f t="shared" ref="G113:G122" si="5">IF($C113="",1,VLOOKUP($C113,$C$22:$H$89,3,FALSE))</f>
        <v>5.772993800000001</v>
      </c>
      <c r="H113" s="69" t="str">
        <f t="shared" ref="H113:H122" si="6">IF($C113="","",VLOOKUP($C113,$C$22:$H$89,6,FALSE))</f>
        <v>kg/MWh</v>
      </c>
      <c r="I113" s="70">
        <f>IF(D113="","",E113*G113*$D$5)</f>
        <v>5.772993800000001</v>
      </c>
      <c r="J113" s="81" t="s">
        <v>190</v>
      </c>
      <c r="K113" s="71" t="s">
        <v>191</v>
      </c>
      <c r="L113" s="67"/>
      <c r="M113" s="82">
        <v>1</v>
      </c>
      <c r="N113" s="295" t="s">
        <v>501</v>
      </c>
      <c r="O113" s="295"/>
      <c r="P113" s="295"/>
      <c r="Q113" s="2"/>
      <c r="R113" s="2"/>
      <c r="S113" s="2"/>
      <c r="T113" s="2"/>
      <c r="U113" s="2"/>
      <c r="V113" s="2"/>
      <c r="W113" s="2"/>
      <c r="X113" s="29"/>
      <c r="Y113" s="29"/>
    </row>
    <row r="114" spans="1:25" x14ac:dyDescent="0.25">
      <c r="A114" s="2"/>
      <c r="B114" s="9"/>
      <c r="C114" s="48" t="s">
        <v>510</v>
      </c>
      <c r="D114" s="80" t="s">
        <v>210</v>
      </c>
      <c r="E114" s="81">
        <v>1</v>
      </c>
      <c r="F114" s="81" t="s">
        <v>190</v>
      </c>
      <c r="G114" s="68">
        <f t="shared" si="5"/>
        <v>0</v>
      </c>
      <c r="H114" s="69" t="str">
        <f t="shared" si="6"/>
        <v>kg/MWh</v>
      </c>
      <c r="I114" s="70">
        <f>IF(D114="","",E114*G114*$D$5)</f>
        <v>0</v>
      </c>
      <c r="J114" s="81" t="s">
        <v>190</v>
      </c>
      <c r="K114" s="71" t="s">
        <v>191</v>
      </c>
      <c r="L114" s="67"/>
      <c r="M114" s="82">
        <v>1</v>
      </c>
      <c r="N114" s="297" t="s">
        <v>211</v>
      </c>
      <c r="O114" s="298"/>
      <c r="P114" s="299"/>
      <c r="Q114" s="2"/>
      <c r="R114" s="2"/>
      <c r="S114" s="2"/>
      <c r="T114" s="2"/>
      <c r="U114" s="2"/>
      <c r="V114" s="2"/>
      <c r="W114" s="2"/>
      <c r="X114" s="29"/>
      <c r="Y114" s="29"/>
    </row>
    <row r="115" spans="1:25" x14ac:dyDescent="0.25">
      <c r="A115" s="2"/>
      <c r="B115" s="9"/>
      <c r="C115" s="74" t="s">
        <v>509</v>
      </c>
      <c r="D115" s="83" t="s">
        <v>212</v>
      </c>
      <c r="E115" s="74">
        <v>1</v>
      </c>
      <c r="F115" s="81" t="s">
        <v>190</v>
      </c>
      <c r="G115" s="68">
        <f t="shared" si="5"/>
        <v>806.94082623000008</v>
      </c>
      <c r="H115" s="69" t="str">
        <f t="shared" si="6"/>
        <v>kg/MWh</v>
      </c>
      <c r="I115" s="70">
        <f t="shared" ref="I115:I122" si="7">IF(D115="","",E115*G115*$D$5)</f>
        <v>806.94082623000008</v>
      </c>
      <c r="J115" s="74" t="s">
        <v>190</v>
      </c>
      <c r="K115" s="71"/>
      <c r="L115" s="67"/>
      <c r="M115" s="72">
        <v>1</v>
      </c>
      <c r="N115" s="295" t="s">
        <v>213</v>
      </c>
      <c r="O115" s="295"/>
      <c r="P115" s="295"/>
      <c r="Q115" s="2"/>
      <c r="R115" s="2"/>
      <c r="S115" s="2"/>
      <c r="T115" s="2"/>
      <c r="U115" s="2"/>
      <c r="V115" s="2"/>
      <c r="W115" s="2"/>
      <c r="X115" s="29"/>
      <c r="Y115" s="29"/>
    </row>
    <row r="116" spans="1:25" x14ac:dyDescent="0.25">
      <c r="A116" s="2"/>
      <c r="B116" s="9"/>
      <c r="C116" s="74" t="s">
        <v>513</v>
      </c>
      <c r="D116" s="83" t="s">
        <v>214</v>
      </c>
      <c r="E116" s="74">
        <v>1</v>
      </c>
      <c r="F116" s="81" t="s">
        <v>190</v>
      </c>
      <c r="G116" s="68">
        <f t="shared" si="5"/>
        <v>0.33541093977999997</v>
      </c>
      <c r="H116" s="69" t="str">
        <f t="shared" si="6"/>
        <v>kg/MWh</v>
      </c>
      <c r="I116" s="70">
        <f t="shared" si="7"/>
        <v>0.33541093977999997</v>
      </c>
      <c r="J116" s="74" t="s">
        <v>190</v>
      </c>
      <c r="K116" s="71"/>
      <c r="L116" s="67"/>
      <c r="M116" s="72">
        <v>1</v>
      </c>
      <c r="N116" s="295" t="s">
        <v>213</v>
      </c>
      <c r="O116" s="295"/>
      <c r="P116" s="295"/>
      <c r="Q116" s="2"/>
      <c r="R116" s="2"/>
      <c r="S116" s="2"/>
      <c r="T116" s="2"/>
      <c r="U116" s="2"/>
      <c r="V116" s="2"/>
      <c r="W116" s="2"/>
      <c r="X116" s="29"/>
      <c r="Y116" s="29"/>
    </row>
    <row r="117" spans="1:25" x14ac:dyDescent="0.25">
      <c r="A117" s="2"/>
      <c r="B117" s="9"/>
      <c r="C117" s="74" t="s">
        <v>516</v>
      </c>
      <c r="D117" s="84" t="s">
        <v>215</v>
      </c>
      <c r="E117" s="74">
        <v>1</v>
      </c>
      <c r="F117" s="81" t="s">
        <v>190</v>
      </c>
      <c r="G117" s="68">
        <f t="shared" si="5"/>
        <v>0.33541093977999997</v>
      </c>
      <c r="H117" s="69" t="str">
        <f t="shared" si="6"/>
        <v>kg/MWh</v>
      </c>
      <c r="I117" s="70">
        <f t="shared" si="7"/>
        <v>0.33541093977999997</v>
      </c>
      <c r="J117" s="74" t="s">
        <v>190</v>
      </c>
      <c r="K117" s="71"/>
      <c r="L117" s="67"/>
      <c r="M117" s="72">
        <v>1</v>
      </c>
      <c r="N117" s="295" t="s">
        <v>213</v>
      </c>
      <c r="O117" s="295"/>
      <c r="P117" s="295"/>
      <c r="Q117" s="2"/>
      <c r="R117" s="2"/>
      <c r="S117" s="2"/>
      <c r="T117" s="2"/>
      <c r="U117" s="2"/>
      <c r="V117" s="2"/>
      <c r="W117" s="2"/>
      <c r="X117" s="29"/>
      <c r="Y117" s="29"/>
    </row>
    <row r="118" spans="1:25" x14ac:dyDescent="0.25">
      <c r="A118" s="2"/>
      <c r="B118" s="9"/>
      <c r="C118" s="74" t="s">
        <v>519</v>
      </c>
      <c r="D118" s="83" t="s">
        <v>216</v>
      </c>
      <c r="E118" s="74">
        <v>1</v>
      </c>
      <c r="F118" s="81" t="s">
        <v>190</v>
      </c>
      <c r="G118" s="68">
        <f t="shared" si="5"/>
        <v>4.3124263686000003E-2</v>
      </c>
      <c r="H118" s="69" t="str">
        <f t="shared" si="6"/>
        <v>kg/MWh</v>
      </c>
      <c r="I118" s="70">
        <f t="shared" si="7"/>
        <v>4.3124263686000003E-2</v>
      </c>
      <c r="J118" s="74" t="s">
        <v>190</v>
      </c>
      <c r="K118" s="71"/>
      <c r="L118" s="67"/>
      <c r="M118" s="72">
        <v>1</v>
      </c>
      <c r="N118" s="295" t="s">
        <v>213</v>
      </c>
      <c r="O118" s="295"/>
      <c r="P118" s="295"/>
      <c r="Q118" s="2"/>
      <c r="R118" s="2"/>
      <c r="S118" s="2"/>
      <c r="T118" s="2"/>
      <c r="U118" s="2"/>
      <c r="V118" s="2"/>
      <c r="W118" s="2"/>
      <c r="X118" s="29"/>
      <c r="Y118" s="29"/>
    </row>
    <row r="119" spans="1:25" x14ac:dyDescent="0.25">
      <c r="A119" s="2"/>
      <c r="B119" s="9"/>
      <c r="C119" s="74" t="s">
        <v>522</v>
      </c>
      <c r="D119" s="83" t="s">
        <v>217</v>
      </c>
      <c r="E119" s="74">
        <v>1</v>
      </c>
      <c r="F119" s="81" t="s">
        <v>190</v>
      </c>
      <c r="G119" s="68">
        <f t="shared" si="5"/>
        <v>1.4374754562000003E-6</v>
      </c>
      <c r="H119" s="69" t="str">
        <f t="shared" si="6"/>
        <v>kg/MWh</v>
      </c>
      <c r="I119" s="70">
        <f t="shared" si="7"/>
        <v>1.4374754562000003E-6</v>
      </c>
      <c r="J119" s="74" t="s">
        <v>190</v>
      </c>
      <c r="K119" s="71"/>
      <c r="L119" s="67"/>
      <c r="M119" s="72">
        <v>1</v>
      </c>
      <c r="N119" s="295" t="s">
        <v>213</v>
      </c>
      <c r="O119" s="295"/>
      <c r="P119" s="295"/>
      <c r="Q119" s="2"/>
      <c r="R119" s="2"/>
      <c r="S119" s="2"/>
      <c r="T119" s="2"/>
      <c r="U119" s="2"/>
      <c r="V119" s="2"/>
      <c r="W119" s="2"/>
      <c r="X119" s="29"/>
      <c r="Y119" s="29"/>
    </row>
    <row r="120" spans="1:25" x14ac:dyDescent="0.25">
      <c r="A120" s="2"/>
      <c r="B120" s="9"/>
      <c r="C120" s="74" t="s">
        <v>533</v>
      </c>
      <c r="D120" s="85" t="s">
        <v>218</v>
      </c>
      <c r="E120" s="81">
        <v>1</v>
      </c>
      <c r="F120" s="81" t="s">
        <v>197</v>
      </c>
      <c r="G120" s="68">
        <f t="shared" si="5"/>
        <v>469.52871255359992</v>
      </c>
      <c r="H120" s="69" t="str">
        <f t="shared" si="6"/>
        <v>L/MWh</v>
      </c>
      <c r="I120" s="70">
        <f t="shared" si="7"/>
        <v>469.52871255359992</v>
      </c>
      <c r="J120" s="81" t="s">
        <v>197</v>
      </c>
      <c r="K120" s="71"/>
      <c r="L120" s="67"/>
      <c r="M120" s="72">
        <v>1</v>
      </c>
      <c r="N120" s="295" t="s">
        <v>219</v>
      </c>
      <c r="O120" s="295"/>
      <c r="P120" s="295"/>
      <c r="Q120" s="2"/>
      <c r="R120" s="2"/>
      <c r="S120" s="2"/>
      <c r="T120" s="2"/>
      <c r="U120" s="2"/>
      <c r="V120" s="2"/>
      <c r="W120" s="2"/>
      <c r="X120" s="29"/>
      <c r="Y120" s="29"/>
    </row>
    <row r="121" spans="1:25" x14ac:dyDescent="0.25">
      <c r="A121" s="2"/>
      <c r="B121" s="9"/>
      <c r="C121" s="41" t="s">
        <v>171</v>
      </c>
      <c r="D121" s="85" t="s">
        <v>571</v>
      </c>
      <c r="E121" s="81">
        <v>1</v>
      </c>
      <c r="F121" s="81" t="s">
        <v>190</v>
      </c>
      <c r="G121" s="68">
        <f t="shared" si="5"/>
        <v>0</v>
      </c>
      <c r="H121" s="69" t="str">
        <f t="shared" si="6"/>
        <v>kg/MWh</v>
      </c>
      <c r="I121" s="70">
        <f t="shared" si="7"/>
        <v>0</v>
      </c>
      <c r="J121" s="81" t="s">
        <v>190</v>
      </c>
      <c r="K121" s="71" t="s">
        <v>235</v>
      </c>
      <c r="L121" s="67"/>
      <c r="M121" s="72">
        <v>1</v>
      </c>
      <c r="N121" s="295" t="s">
        <v>220</v>
      </c>
      <c r="O121" s="295"/>
      <c r="P121" s="295"/>
      <c r="Q121" s="2"/>
      <c r="R121" s="2"/>
      <c r="S121" s="2"/>
      <c r="T121" s="2"/>
      <c r="U121" s="2"/>
      <c r="V121" s="2"/>
      <c r="W121" s="2"/>
      <c r="X121" s="29"/>
      <c r="Y121" s="29"/>
    </row>
    <row r="122" spans="1:25" x14ac:dyDescent="0.25">
      <c r="A122" s="2"/>
      <c r="B122" s="9"/>
      <c r="C122" s="41" t="s">
        <v>177</v>
      </c>
      <c r="D122" s="85" t="s">
        <v>221</v>
      </c>
      <c r="E122" s="81">
        <v>1</v>
      </c>
      <c r="F122" s="81" t="s">
        <v>190</v>
      </c>
      <c r="G122" s="68">
        <f t="shared" si="5"/>
        <v>40.273504366666671</v>
      </c>
      <c r="H122" s="69" t="str">
        <f t="shared" si="6"/>
        <v>kg/MWh</v>
      </c>
      <c r="I122" s="70">
        <f t="shared" si="7"/>
        <v>40.273504366666671</v>
      </c>
      <c r="J122" s="81" t="s">
        <v>190</v>
      </c>
      <c r="K122" s="71" t="s">
        <v>235</v>
      </c>
      <c r="L122" s="67"/>
      <c r="M122" s="72">
        <v>1</v>
      </c>
      <c r="N122" s="295" t="s">
        <v>222</v>
      </c>
      <c r="O122" s="295"/>
      <c r="P122" s="295"/>
      <c r="Q122" s="2"/>
      <c r="R122" s="2"/>
      <c r="S122" s="2"/>
      <c r="T122" s="2"/>
      <c r="U122" s="2"/>
      <c r="V122" s="2"/>
      <c r="W122" s="2"/>
      <c r="X122" s="29"/>
      <c r="Y122" s="29"/>
    </row>
    <row r="123" spans="1:25" x14ac:dyDescent="0.25">
      <c r="A123" s="2"/>
      <c r="B123" s="9"/>
      <c r="C123" s="76" t="s">
        <v>179</v>
      </c>
      <c r="D123" s="86" t="s">
        <v>180</v>
      </c>
      <c r="E123" s="77" t="s">
        <v>203</v>
      </c>
      <c r="F123" s="59"/>
      <c r="G123" s="87"/>
      <c r="H123" s="88"/>
      <c r="I123" s="88"/>
      <c r="J123" s="59"/>
      <c r="K123" s="77"/>
      <c r="L123" s="59" t="s">
        <v>205</v>
      </c>
      <c r="M123" s="78"/>
      <c r="N123" s="296"/>
      <c r="O123" s="296"/>
      <c r="P123" s="296"/>
      <c r="Q123" s="2"/>
      <c r="R123" s="2"/>
      <c r="S123" s="2"/>
      <c r="T123" s="2"/>
      <c r="U123" s="2"/>
      <c r="V123" s="2"/>
      <c r="W123" s="2"/>
      <c r="X123" s="29"/>
      <c r="Y123" s="29"/>
    </row>
    <row r="124" spans="1:25" x14ac:dyDescent="0.25">
      <c r="A124" s="2"/>
      <c r="B124" s="9"/>
      <c r="C124" s="2"/>
      <c r="D124" s="2"/>
      <c r="E124" s="2"/>
      <c r="F124" s="2"/>
      <c r="G124" s="2"/>
      <c r="H124" s="2"/>
      <c r="I124" s="2"/>
      <c r="J124" s="2"/>
      <c r="K124" s="2"/>
      <c r="L124" s="2"/>
      <c r="M124" s="2"/>
      <c r="N124" s="2"/>
      <c r="O124" s="2"/>
      <c r="P124" s="2"/>
      <c r="Q124" s="2"/>
      <c r="R124" s="2"/>
      <c r="S124" s="2"/>
      <c r="T124" s="2"/>
      <c r="U124" s="2"/>
      <c r="V124" s="2"/>
      <c r="W124" s="2"/>
      <c r="X124" s="29"/>
      <c r="Y124" s="29"/>
    </row>
    <row r="125" spans="1:25" x14ac:dyDescent="0.25">
      <c r="A125" s="2"/>
      <c r="B125" s="9"/>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5">
      <c r="A126" s="2"/>
      <c r="B126" s="9"/>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5">
      <c r="A127" s="2"/>
      <c r="B127" s="9"/>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5">
      <c r="A128" s="2"/>
      <c r="B128" s="9"/>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5">
      <c r="A129" s="2"/>
      <c r="B129" s="9"/>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5">
      <c r="A130" s="2"/>
      <c r="B130" s="9"/>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9"/>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9"/>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5">
      <c r="A133" s="2"/>
      <c r="B133" s="9"/>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5">
      <c r="A134" s="2"/>
      <c r="B134" s="9"/>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5">
      <c r="A135" s="2"/>
      <c r="B135" s="9"/>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5">
      <c r="A136" s="2"/>
      <c r="B136" s="9"/>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5">
      <c r="A137" s="2"/>
      <c r="B137" s="9"/>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5">
      <c r="A138" s="2"/>
      <c r="B138" s="9"/>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5">
      <c r="A139" s="2"/>
      <c r="B139" s="9"/>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5">
      <c r="A140" s="2"/>
      <c r="B140" s="9"/>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5">
      <c r="A141" s="2"/>
      <c r="B141" s="9"/>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5">
      <c r="A142" s="2"/>
      <c r="B142" s="9"/>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5">
      <c r="A143" s="2"/>
      <c r="B143" s="9"/>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5">
      <c r="A144" s="2"/>
      <c r="B144" s="9"/>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5">
      <c r="A145" s="2"/>
      <c r="B145" s="9"/>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5">
      <c r="A146" s="2"/>
      <c r="B146" s="9"/>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5">
      <c r="A147" s="2"/>
      <c r="B147" s="9"/>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5">
      <c r="A148" s="2"/>
      <c r="B148" s="9"/>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5">
      <c r="A149" s="2"/>
      <c r="B149" s="9"/>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5">
      <c r="A150" s="2"/>
      <c r="B150" s="9"/>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2"/>
      <c r="B151" s="9"/>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5">
      <c r="A152" s="2"/>
      <c r="B152" s="9"/>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5">
      <c r="A153" s="2"/>
      <c r="B153" s="9"/>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5">
      <c r="A154" s="2"/>
      <c r="B154" s="9"/>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5">
      <c r="A155" s="2"/>
      <c r="B155" s="9"/>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5">
      <c r="A156" s="2"/>
      <c r="B156" s="9"/>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9"/>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9"/>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89" t="s">
        <v>223</v>
      </c>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9"/>
      <c r="B180" s="9"/>
      <c r="C180" s="9" t="s">
        <v>224</v>
      </c>
      <c r="D180" s="9" t="s">
        <v>225</v>
      </c>
      <c r="E180" s="9" t="s">
        <v>226</v>
      </c>
      <c r="F180" s="9"/>
      <c r="G180" s="9"/>
      <c r="H180" s="9" t="s">
        <v>189</v>
      </c>
      <c r="I180" s="9"/>
      <c r="J180" s="9" t="s">
        <v>188</v>
      </c>
      <c r="K180" s="9"/>
      <c r="L180" s="9"/>
      <c r="M180" s="9"/>
      <c r="N180" s="9"/>
      <c r="O180" s="9"/>
      <c r="P180" s="9"/>
      <c r="Q180" s="9"/>
      <c r="R180" s="9"/>
      <c r="S180" s="9"/>
      <c r="T180" s="9"/>
      <c r="U180" s="9"/>
      <c r="V180" s="9"/>
      <c r="W180" s="9"/>
      <c r="X180" s="9"/>
      <c r="Y180" s="9"/>
    </row>
    <row r="181" spans="1:25" x14ac:dyDescent="0.25">
      <c r="A181" s="2"/>
      <c r="B181" s="9"/>
      <c r="C181" s="90" t="s">
        <v>205</v>
      </c>
      <c r="D181" s="90" t="s">
        <v>205</v>
      </c>
      <c r="E181" s="90" t="s">
        <v>205</v>
      </c>
      <c r="F181" s="2"/>
      <c r="G181" s="2"/>
      <c r="H181" s="90" t="s">
        <v>205</v>
      </c>
      <c r="I181" s="2"/>
      <c r="J181" s="2"/>
      <c r="K181" s="2"/>
      <c r="L181" s="2"/>
      <c r="M181" s="2"/>
      <c r="N181" s="2"/>
      <c r="O181" s="2"/>
      <c r="P181" s="2"/>
      <c r="Q181" s="2"/>
      <c r="R181" s="2"/>
      <c r="S181" s="2"/>
      <c r="T181" s="2"/>
      <c r="U181" s="2"/>
      <c r="V181" s="2"/>
      <c r="W181" s="2"/>
      <c r="X181" s="2"/>
      <c r="Y181" s="2"/>
    </row>
    <row r="182" spans="1:25" x14ac:dyDescent="0.25">
      <c r="A182" s="2"/>
      <c r="B182" s="9"/>
      <c r="C182" s="16" t="s">
        <v>227</v>
      </c>
      <c r="D182" s="2" t="s">
        <v>228</v>
      </c>
      <c r="E182" s="2" t="s">
        <v>229</v>
      </c>
      <c r="F182" s="2"/>
      <c r="G182" s="2"/>
      <c r="H182" s="2" t="s">
        <v>230</v>
      </c>
      <c r="I182" s="2"/>
      <c r="J182" s="2" t="s">
        <v>191</v>
      </c>
      <c r="K182" s="2"/>
      <c r="L182" s="2"/>
      <c r="M182" s="2"/>
      <c r="N182" s="2"/>
      <c r="O182" s="2"/>
      <c r="P182" s="2"/>
      <c r="Q182" s="2"/>
      <c r="R182" s="2"/>
      <c r="S182" s="2"/>
      <c r="T182" s="2"/>
      <c r="U182" s="2"/>
      <c r="V182" s="2"/>
      <c r="W182" s="2"/>
      <c r="X182" s="2"/>
      <c r="Y182" s="2"/>
    </row>
    <row r="183" spans="1:25" x14ac:dyDescent="0.25">
      <c r="A183" s="2"/>
      <c r="B183" s="9"/>
      <c r="C183" s="2" t="s">
        <v>231</v>
      </c>
      <c r="D183" s="2" t="s">
        <v>232</v>
      </c>
      <c r="E183" s="2" t="s">
        <v>233</v>
      </c>
      <c r="F183" s="2"/>
      <c r="G183" s="2"/>
      <c r="H183" s="2" t="s">
        <v>234</v>
      </c>
      <c r="I183" s="2"/>
      <c r="J183" s="2" t="s">
        <v>235</v>
      </c>
      <c r="K183" s="2"/>
      <c r="L183" s="2"/>
      <c r="M183" s="2"/>
      <c r="N183" s="2"/>
      <c r="O183" s="2"/>
      <c r="P183" s="2"/>
      <c r="Q183" s="2"/>
      <c r="R183" s="2"/>
      <c r="S183" s="2"/>
      <c r="T183" s="2"/>
      <c r="U183" s="2"/>
      <c r="V183" s="2"/>
      <c r="W183" s="2"/>
      <c r="X183" s="2"/>
      <c r="Y183" s="2"/>
    </row>
    <row r="184" spans="1:25" x14ac:dyDescent="0.25">
      <c r="A184" s="2"/>
      <c r="B184" s="9"/>
      <c r="C184" s="2" t="s">
        <v>236</v>
      </c>
      <c r="D184" s="2" t="s">
        <v>59</v>
      </c>
      <c r="E184" s="2" t="s">
        <v>63</v>
      </c>
      <c r="F184" s="2"/>
      <c r="G184" s="2"/>
      <c r="H184" s="2" t="s">
        <v>237</v>
      </c>
      <c r="I184" s="2"/>
      <c r="J184" s="2"/>
      <c r="K184" s="2"/>
      <c r="L184" s="2"/>
      <c r="M184" s="2"/>
      <c r="N184" s="2"/>
      <c r="O184" s="2"/>
      <c r="P184" s="2"/>
      <c r="Q184" s="2"/>
      <c r="R184" s="2"/>
      <c r="S184" s="2"/>
      <c r="T184" s="2"/>
      <c r="U184" s="2"/>
      <c r="V184" s="2"/>
      <c r="W184" s="2"/>
      <c r="X184" s="2"/>
      <c r="Y184" s="2"/>
    </row>
    <row r="185" spans="1:25" x14ac:dyDescent="0.25">
      <c r="A185" s="2"/>
      <c r="B185" s="9"/>
      <c r="C185" s="2" t="s">
        <v>238</v>
      </c>
      <c r="D185" s="2" t="s">
        <v>239</v>
      </c>
      <c r="E185" s="2" t="s">
        <v>240</v>
      </c>
      <c r="F185" s="2"/>
      <c r="G185" s="2"/>
      <c r="H185" s="2" t="s">
        <v>241</v>
      </c>
      <c r="I185" s="2"/>
      <c r="J185" s="2"/>
      <c r="K185" s="2"/>
      <c r="L185" s="2"/>
      <c r="M185" s="2"/>
      <c r="N185" s="2"/>
      <c r="O185" s="2"/>
      <c r="P185" s="2"/>
      <c r="Q185" s="2"/>
      <c r="R185" s="2"/>
      <c r="S185" s="2"/>
      <c r="T185" s="2"/>
      <c r="U185" s="2"/>
      <c r="V185" s="2"/>
      <c r="W185" s="2"/>
      <c r="X185" s="2"/>
      <c r="Y185" s="2"/>
    </row>
    <row r="186" spans="1:25" x14ac:dyDescent="0.25">
      <c r="A186" s="2"/>
      <c r="B186" s="9"/>
      <c r="C186" s="2" t="s">
        <v>57</v>
      </c>
      <c r="D186" s="2"/>
      <c r="E186" s="2" t="s">
        <v>242</v>
      </c>
      <c r="F186" s="2"/>
      <c r="G186" s="2"/>
      <c r="H186" s="2" t="s">
        <v>242</v>
      </c>
      <c r="I186" s="2"/>
      <c r="J186" s="2"/>
      <c r="K186" s="2"/>
      <c r="L186" s="2"/>
      <c r="M186" s="2"/>
      <c r="N186" s="2"/>
      <c r="O186" s="2"/>
      <c r="P186" s="2"/>
      <c r="Q186" s="2"/>
      <c r="R186" s="2"/>
      <c r="S186" s="2"/>
      <c r="T186" s="2"/>
      <c r="U186" s="2"/>
      <c r="V186" s="2"/>
      <c r="W186" s="2"/>
      <c r="X186" s="2"/>
      <c r="Y186" s="2"/>
    </row>
    <row r="187" spans="1:25" x14ac:dyDescent="0.25">
      <c r="A187" s="2"/>
      <c r="B187" s="9"/>
      <c r="C187" s="2" t="s">
        <v>243</v>
      </c>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9"/>
      <c r="C188" s="2" t="s">
        <v>244</v>
      </c>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9"/>
      <c r="C189" s="2" t="s">
        <v>245</v>
      </c>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9"/>
      <c r="C190" s="16" t="s">
        <v>246</v>
      </c>
      <c r="D190" s="2"/>
      <c r="E190" s="2"/>
      <c r="F190" s="2"/>
      <c r="G190" s="2"/>
      <c r="H190" s="2"/>
      <c r="I190" s="2"/>
      <c r="J190" s="2"/>
      <c r="K190" s="2"/>
      <c r="L190" s="2"/>
      <c r="M190" s="2"/>
      <c r="N190" s="2"/>
      <c r="O190" s="2"/>
      <c r="P190" s="2"/>
      <c r="Q190" s="2"/>
      <c r="R190" s="2"/>
      <c r="S190" s="2"/>
      <c r="T190" s="2"/>
      <c r="U190" s="2"/>
      <c r="V190" s="2"/>
      <c r="W190" s="2"/>
      <c r="X190" s="2"/>
      <c r="Y190" s="2"/>
    </row>
  </sheetData>
  <mergeCells count="123">
    <mergeCell ref="N113:P113"/>
    <mergeCell ref="N120:P120"/>
    <mergeCell ref="N121:P121"/>
    <mergeCell ref="N122:P122"/>
    <mergeCell ref="N123:P123"/>
    <mergeCell ref="J87:P87"/>
    <mergeCell ref="J88:P88"/>
    <mergeCell ref="J89:P89"/>
    <mergeCell ref="N115:P115"/>
    <mergeCell ref="N116:P116"/>
    <mergeCell ref="N117:P117"/>
    <mergeCell ref="N118:P118"/>
    <mergeCell ref="N119:P119"/>
    <mergeCell ref="N106:P106"/>
    <mergeCell ref="N107:P107"/>
    <mergeCell ref="B109:P109"/>
    <mergeCell ref="N111:P111"/>
    <mergeCell ref="N112:P112"/>
    <mergeCell ref="N114:P114"/>
    <mergeCell ref="N100:P100"/>
    <mergeCell ref="N101:P101"/>
    <mergeCell ref="N102:P102"/>
    <mergeCell ref="N103:P103"/>
    <mergeCell ref="N104:P104"/>
    <mergeCell ref="N105:P105"/>
    <mergeCell ref="N94:P94"/>
    <mergeCell ref="N95:P95"/>
    <mergeCell ref="N96:P96"/>
    <mergeCell ref="N97:P97"/>
    <mergeCell ref="N98:P98"/>
    <mergeCell ref="N99:P99"/>
    <mergeCell ref="J82:P82"/>
    <mergeCell ref="J83:P83"/>
    <mergeCell ref="J84:P84"/>
    <mergeCell ref="J85:P85"/>
    <mergeCell ref="J86:P86"/>
    <mergeCell ref="B92:P92"/>
    <mergeCell ref="J76:P76"/>
    <mergeCell ref="J77:P77"/>
    <mergeCell ref="J78:P78"/>
    <mergeCell ref="J79:P79"/>
    <mergeCell ref="J80:P80"/>
    <mergeCell ref="J81:P81"/>
    <mergeCell ref="J70:P70"/>
    <mergeCell ref="J71:P71"/>
    <mergeCell ref="J72:P72"/>
    <mergeCell ref="J73:P73"/>
    <mergeCell ref="J74:P74"/>
    <mergeCell ref="J75:P75"/>
    <mergeCell ref="J64:P64"/>
    <mergeCell ref="J65:P65"/>
    <mergeCell ref="J66:P66"/>
    <mergeCell ref="J67:P67"/>
    <mergeCell ref="J68:P68"/>
    <mergeCell ref="J69:P69"/>
    <mergeCell ref="J58:P58"/>
    <mergeCell ref="J59:P59"/>
    <mergeCell ref="J60:P60"/>
    <mergeCell ref="J61:P61"/>
    <mergeCell ref="J62:P62"/>
    <mergeCell ref="J63:P63"/>
    <mergeCell ref="J52:P52"/>
    <mergeCell ref="J53:P53"/>
    <mergeCell ref="J54:P54"/>
    <mergeCell ref="J55:P55"/>
    <mergeCell ref="J56:P56"/>
    <mergeCell ref="J57:P57"/>
    <mergeCell ref="J47:P47"/>
    <mergeCell ref="J48:P48"/>
    <mergeCell ref="J49:P49"/>
    <mergeCell ref="J50:P50"/>
    <mergeCell ref="J51:P51"/>
    <mergeCell ref="J43:P43"/>
    <mergeCell ref="J44:P44"/>
    <mergeCell ref="J45:P45"/>
    <mergeCell ref="J46:P46"/>
    <mergeCell ref="J37:P37"/>
    <mergeCell ref="J38:P38"/>
    <mergeCell ref="J39:P39"/>
    <mergeCell ref="J40:P40"/>
    <mergeCell ref="J41:P41"/>
    <mergeCell ref="J42:P42"/>
    <mergeCell ref="J31:P31"/>
    <mergeCell ref="J32:P32"/>
    <mergeCell ref="J33:P33"/>
    <mergeCell ref="J34:P34"/>
    <mergeCell ref="J35:P35"/>
    <mergeCell ref="J36:P36"/>
    <mergeCell ref="J25:P25"/>
    <mergeCell ref="J26:P26"/>
    <mergeCell ref="J27:P27"/>
    <mergeCell ref="J28:P28"/>
    <mergeCell ref="J29:P29"/>
    <mergeCell ref="J30:P30"/>
    <mergeCell ref="B17:C17"/>
    <mergeCell ref="D17:E17"/>
    <mergeCell ref="B20:P20"/>
    <mergeCell ref="J22:P22"/>
    <mergeCell ref="J23:P23"/>
    <mergeCell ref="J24:P24"/>
    <mergeCell ref="B13:C13"/>
    <mergeCell ref="D13:E13"/>
    <mergeCell ref="G13:O16"/>
    <mergeCell ref="B14:C14"/>
    <mergeCell ref="D14:E14"/>
    <mergeCell ref="B15:C15"/>
    <mergeCell ref="D15:E15"/>
    <mergeCell ref="B16:C16"/>
    <mergeCell ref="D16:E16"/>
    <mergeCell ref="B8:P8"/>
    <mergeCell ref="B10:C10"/>
    <mergeCell ref="D10:E10"/>
    <mergeCell ref="B11:C11"/>
    <mergeCell ref="D11:E11"/>
    <mergeCell ref="B12:C12"/>
    <mergeCell ref="D12:E12"/>
    <mergeCell ref="B1:Q1"/>
    <mergeCell ref="B2:Q2"/>
    <mergeCell ref="B4:C4"/>
    <mergeCell ref="B5:C5"/>
    <mergeCell ref="G5:J5"/>
    <mergeCell ref="B6:C6"/>
    <mergeCell ref="D6:O6"/>
  </mergeCells>
  <conditionalFormatting sqref="H112:H123">
    <cfRule type="cellIs" dxfId="3" priority="6" stopIfTrue="1" operator="equal">
      <formula>0</formula>
    </cfRule>
  </conditionalFormatting>
  <conditionalFormatting sqref="G112:G123">
    <cfRule type="cellIs" dxfId="2" priority="5" stopIfTrue="1" operator="equal">
      <formula>1</formula>
    </cfRule>
  </conditionalFormatting>
  <conditionalFormatting sqref="H95:H106">
    <cfRule type="cellIs" dxfId="1" priority="4" stopIfTrue="1" operator="equal">
      <formula>0</formula>
    </cfRule>
  </conditionalFormatting>
  <conditionalFormatting sqref="G95:G106">
    <cfRule type="cellIs" dxfId="0" priority="3" stopIfTrue="1" operator="equal">
      <formula>1</formula>
    </cfRule>
  </conditionalFormatting>
  <dataValidations count="7">
    <dataValidation type="list" allowBlank="1" showInputMessage="1" showErrorMessage="1" sqref="D16:E16">
      <formula1>$E$181:$E$186</formula1>
    </dataValidation>
    <dataValidation type="list" allowBlank="1" showInputMessage="1" showErrorMessage="1" sqref="D14:E14">
      <formula1>$D$181:$D$185</formula1>
    </dataValidation>
    <dataValidation type="list" allowBlank="1" showInputMessage="1" showErrorMessage="1" sqref="D13:E13">
      <formula1>$C$181:$C$190</formula1>
    </dataValidation>
    <dataValidation type="list" allowBlank="1" showInputMessage="1" showErrorMessage="1" sqref="D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K96:K106 K112:K122">
      <formula1>$J$181:$J$183</formula1>
    </dataValidation>
    <dataValidation type="list" allowBlank="1" showInputMessage="1" showErrorMessage="1" sqref="L96:L106 L112:L122">
      <formula1>$H$181:$H$186</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Process">
              <controlPr defaultSize="0" autoFill="0" autoLine="0" autoPict="0">
                <anchor moveWithCells="1">
                  <from>
                    <xdr:col>3</xdr:col>
                    <xdr:colOff>76200</xdr:colOff>
                    <xdr:row>16</xdr:row>
                    <xdr:rowOff>47625</xdr:rowOff>
                  </from>
                  <to>
                    <xdr:col>3</xdr:col>
                    <xdr:colOff>942975</xdr:colOff>
                    <xdr:row>16</xdr:row>
                    <xdr:rowOff>257175</xdr:rowOff>
                  </to>
                </anchor>
              </controlPr>
            </control>
          </mc:Choice>
        </mc:AlternateContent>
        <mc:AlternateContent xmlns:mc="http://schemas.openxmlformats.org/markup-compatibility/2006">
          <mc:Choice Requires="x14">
            <control shapeId="12290" r:id="rId5" name="Energy Use">
              <controlPr defaultSize="0" autoFill="0" autoLine="0" autoPict="0">
                <anchor moveWithCells="1">
                  <from>
                    <xdr:col>3</xdr:col>
                    <xdr:colOff>1171575</xdr:colOff>
                    <xdr:row>16</xdr:row>
                    <xdr:rowOff>47625</xdr:rowOff>
                  </from>
                  <to>
                    <xdr:col>3</xdr:col>
                    <xdr:colOff>2038350</xdr:colOff>
                    <xdr:row>16</xdr:row>
                    <xdr:rowOff>257175</xdr:rowOff>
                  </to>
                </anchor>
              </controlPr>
            </control>
          </mc:Choice>
        </mc:AlternateContent>
        <mc:AlternateContent xmlns:mc="http://schemas.openxmlformats.org/markup-compatibility/2006">
          <mc:Choice Requires="x14">
            <control shapeId="12291" r:id="rId6" name="Energy P&amp;D">
              <controlPr defaultSize="0" autoFill="0" autoLine="0" autoPict="0">
                <anchor moveWithCells="1">
                  <from>
                    <xdr:col>3</xdr:col>
                    <xdr:colOff>2276475</xdr:colOff>
                    <xdr:row>16</xdr:row>
                    <xdr:rowOff>57150</xdr:rowOff>
                  </from>
                  <to>
                    <xdr:col>3</xdr:col>
                    <xdr:colOff>3190875</xdr:colOff>
                    <xdr:row>16</xdr:row>
                    <xdr:rowOff>257175</xdr:rowOff>
                  </to>
                </anchor>
              </controlPr>
            </control>
          </mc:Choice>
        </mc:AlternateContent>
        <mc:AlternateContent xmlns:mc="http://schemas.openxmlformats.org/markup-compatibility/2006">
          <mc:Choice Requires="x14">
            <control shapeId="12292" r:id="rId7" name="Material P&amp;D">
              <controlPr defaultSize="0" autoFill="0" autoLine="0" autoPict="0">
                <anchor moveWithCells="1">
                  <from>
                    <xdr:col>3</xdr:col>
                    <xdr:colOff>3419475</xdr:colOff>
                    <xdr:row>16</xdr:row>
                    <xdr:rowOff>47625</xdr:rowOff>
                  </from>
                  <to>
                    <xdr:col>4</xdr:col>
                    <xdr:colOff>657225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D60"/>
  <sheetViews>
    <sheetView tabSelected="1" workbookViewId="0">
      <selection activeCell="C17" sqref="C17"/>
    </sheetView>
  </sheetViews>
  <sheetFormatPr defaultColWidth="36.85546875" defaultRowHeight="12.75" x14ac:dyDescent="0.25"/>
  <cols>
    <col min="1" max="1" width="18.5703125" style="151" customWidth="1"/>
    <col min="2" max="5" width="31.42578125" style="150" customWidth="1"/>
    <col min="6" max="20" width="36.85546875" style="150" customWidth="1"/>
    <col min="21" max="21" width="37" style="150" customWidth="1"/>
    <col min="22" max="28" width="36.85546875" style="150" customWidth="1"/>
    <col min="29" max="37" width="36.85546875" style="151" customWidth="1"/>
    <col min="38" max="38" width="37.140625" style="151" customWidth="1"/>
    <col min="39" max="40" width="36.85546875" style="151" customWidth="1"/>
    <col min="41" max="41" width="36.5703125" style="151" customWidth="1"/>
    <col min="42" max="43" width="36.85546875" style="151" customWidth="1"/>
    <col min="44" max="44" width="36.5703125" style="151" customWidth="1"/>
    <col min="45" max="45" width="37" style="151" customWidth="1"/>
    <col min="46" max="64" width="36.85546875" style="151" customWidth="1"/>
    <col min="65" max="65" width="37" style="151" customWidth="1"/>
    <col min="66" max="83" width="36.85546875" style="151" customWidth="1"/>
    <col min="84" max="84" width="36.5703125" style="151" customWidth="1"/>
    <col min="85" max="97" width="36.85546875" style="151" customWidth="1"/>
    <col min="98" max="98" width="36.5703125" style="151" customWidth="1"/>
    <col min="99" max="101" width="36.85546875" style="151" customWidth="1"/>
    <col min="102" max="102" width="36.5703125" style="151" customWidth="1"/>
    <col min="103" max="110" width="36.85546875" style="151" customWidth="1"/>
    <col min="111" max="111" width="36.5703125" style="151" customWidth="1"/>
    <col min="112" max="249" width="36.85546875" style="151"/>
    <col min="250" max="250" width="18.5703125" style="151" customWidth="1"/>
    <col min="251" max="259" width="31.42578125" style="151" customWidth="1"/>
    <col min="260" max="276" width="36.85546875" style="151" customWidth="1"/>
    <col min="277" max="277" width="37" style="151" customWidth="1"/>
    <col min="278" max="293" width="36.85546875" style="151" customWidth="1"/>
    <col min="294" max="294" width="37.140625" style="151" customWidth="1"/>
    <col min="295" max="296" width="36.85546875" style="151" customWidth="1"/>
    <col min="297" max="297" width="36.5703125" style="151" customWidth="1"/>
    <col min="298" max="299" width="36.85546875" style="151" customWidth="1"/>
    <col min="300" max="300" width="36.5703125" style="151" customWidth="1"/>
    <col min="301" max="301" width="37" style="151" customWidth="1"/>
    <col min="302" max="320" width="36.85546875" style="151" customWidth="1"/>
    <col min="321" max="321" width="37" style="151" customWidth="1"/>
    <col min="322" max="339" width="36.85546875" style="151" customWidth="1"/>
    <col min="340" max="340" width="36.5703125" style="151" customWidth="1"/>
    <col min="341" max="353" width="36.85546875" style="151" customWidth="1"/>
    <col min="354" max="354" width="36.5703125" style="151" customWidth="1"/>
    <col min="355" max="357" width="36.85546875" style="151" customWidth="1"/>
    <col min="358" max="358" width="36.5703125" style="151" customWidth="1"/>
    <col min="359" max="366" width="36.85546875" style="151" customWidth="1"/>
    <col min="367" max="367" width="36.5703125" style="151" customWidth="1"/>
    <col min="368" max="505" width="36.85546875" style="151"/>
    <col min="506" max="506" width="18.5703125" style="151" customWidth="1"/>
    <col min="507" max="515" width="31.42578125" style="151" customWidth="1"/>
    <col min="516" max="532" width="36.85546875" style="151" customWidth="1"/>
    <col min="533" max="533" width="37" style="151" customWidth="1"/>
    <col min="534" max="549" width="36.85546875" style="151" customWidth="1"/>
    <col min="550" max="550" width="37.140625" style="151" customWidth="1"/>
    <col min="551" max="552" width="36.85546875" style="151" customWidth="1"/>
    <col min="553" max="553" width="36.5703125" style="151" customWidth="1"/>
    <col min="554" max="555" width="36.85546875" style="151" customWidth="1"/>
    <col min="556" max="556" width="36.5703125" style="151" customWidth="1"/>
    <col min="557" max="557" width="37" style="151" customWidth="1"/>
    <col min="558" max="576" width="36.85546875" style="151" customWidth="1"/>
    <col min="577" max="577" width="37" style="151" customWidth="1"/>
    <col min="578" max="595" width="36.85546875" style="151" customWidth="1"/>
    <col min="596" max="596" width="36.5703125" style="151" customWidth="1"/>
    <col min="597" max="609" width="36.85546875" style="151" customWidth="1"/>
    <col min="610" max="610" width="36.5703125" style="151" customWidth="1"/>
    <col min="611" max="613" width="36.85546875" style="151" customWidth="1"/>
    <col min="614" max="614" width="36.5703125" style="151" customWidth="1"/>
    <col min="615" max="622" width="36.85546875" style="151" customWidth="1"/>
    <col min="623" max="623" width="36.5703125" style="151" customWidth="1"/>
    <col min="624" max="761" width="36.85546875" style="151"/>
    <col min="762" max="762" width="18.5703125" style="151" customWidth="1"/>
    <col min="763" max="771" width="31.42578125" style="151" customWidth="1"/>
    <col min="772" max="788" width="36.85546875" style="151" customWidth="1"/>
    <col min="789" max="789" width="37" style="151" customWidth="1"/>
    <col min="790" max="805" width="36.85546875" style="151" customWidth="1"/>
    <col min="806" max="806" width="37.140625" style="151" customWidth="1"/>
    <col min="807" max="808" width="36.85546875" style="151" customWidth="1"/>
    <col min="809" max="809" width="36.5703125" style="151" customWidth="1"/>
    <col min="810" max="811" width="36.85546875" style="151" customWidth="1"/>
    <col min="812" max="812" width="36.5703125" style="151" customWidth="1"/>
    <col min="813" max="813" width="37" style="151" customWidth="1"/>
    <col min="814" max="832" width="36.85546875" style="151" customWidth="1"/>
    <col min="833" max="833" width="37" style="151" customWidth="1"/>
    <col min="834" max="851" width="36.85546875" style="151" customWidth="1"/>
    <col min="852" max="852" width="36.5703125" style="151" customWidth="1"/>
    <col min="853" max="865" width="36.85546875" style="151" customWidth="1"/>
    <col min="866" max="866" width="36.5703125" style="151" customWidth="1"/>
    <col min="867" max="869" width="36.85546875" style="151" customWidth="1"/>
    <col min="870" max="870" width="36.5703125" style="151" customWidth="1"/>
    <col min="871" max="878" width="36.85546875" style="151" customWidth="1"/>
    <col min="879" max="879" width="36.5703125" style="151" customWidth="1"/>
    <col min="880" max="1017" width="36.85546875" style="151"/>
    <col min="1018" max="1018" width="18.5703125" style="151" customWidth="1"/>
    <col min="1019" max="1027" width="31.42578125" style="151" customWidth="1"/>
    <col min="1028" max="1044" width="36.85546875" style="151" customWidth="1"/>
    <col min="1045" max="1045" width="37" style="151" customWidth="1"/>
    <col min="1046" max="1061" width="36.85546875" style="151" customWidth="1"/>
    <col min="1062" max="1062" width="37.140625" style="151" customWidth="1"/>
    <col min="1063" max="1064" width="36.85546875" style="151" customWidth="1"/>
    <col min="1065" max="1065" width="36.5703125" style="151" customWidth="1"/>
    <col min="1066" max="1067" width="36.85546875" style="151" customWidth="1"/>
    <col min="1068" max="1068" width="36.5703125" style="151" customWidth="1"/>
    <col min="1069" max="1069" width="37" style="151" customWidth="1"/>
    <col min="1070" max="1088" width="36.85546875" style="151" customWidth="1"/>
    <col min="1089" max="1089" width="37" style="151" customWidth="1"/>
    <col min="1090" max="1107" width="36.85546875" style="151" customWidth="1"/>
    <col min="1108" max="1108" width="36.5703125" style="151" customWidth="1"/>
    <col min="1109" max="1121" width="36.85546875" style="151" customWidth="1"/>
    <col min="1122" max="1122" width="36.5703125" style="151" customWidth="1"/>
    <col min="1123" max="1125" width="36.85546875" style="151" customWidth="1"/>
    <col min="1126" max="1126" width="36.5703125" style="151" customWidth="1"/>
    <col min="1127" max="1134" width="36.85546875" style="151" customWidth="1"/>
    <col min="1135" max="1135" width="36.5703125" style="151" customWidth="1"/>
    <col min="1136" max="1273" width="36.85546875" style="151"/>
    <col min="1274" max="1274" width="18.5703125" style="151" customWidth="1"/>
    <col min="1275" max="1283" width="31.42578125" style="151" customWidth="1"/>
    <col min="1284" max="1300" width="36.85546875" style="151" customWidth="1"/>
    <col min="1301" max="1301" width="37" style="151" customWidth="1"/>
    <col min="1302" max="1317" width="36.85546875" style="151" customWidth="1"/>
    <col min="1318" max="1318" width="37.140625" style="151" customWidth="1"/>
    <col min="1319" max="1320" width="36.85546875" style="151" customWidth="1"/>
    <col min="1321" max="1321" width="36.5703125" style="151" customWidth="1"/>
    <col min="1322" max="1323" width="36.85546875" style="151" customWidth="1"/>
    <col min="1324" max="1324" width="36.5703125" style="151" customWidth="1"/>
    <col min="1325" max="1325" width="37" style="151" customWidth="1"/>
    <col min="1326" max="1344" width="36.85546875" style="151" customWidth="1"/>
    <col min="1345" max="1345" width="37" style="151" customWidth="1"/>
    <col min="1346" max="1363" width="36.85546875" style="151" customWidth="1"/>
    <col min="1364" max="1364" width="36.5703125" style="151" customWidth="1"/>
    <col min="1365" max="1377" width="36.85546875" style="151" customWidth="1"/>
    <col min="1378" max="1378" width="36.5703125" style="151" customWidth="1"/>
    <col min="1379" max="1381" width="36.85546875" style="151" customWidth="1"/>
    <col min="1382" max="1382" width="36.5703125" style="151" customWidth="1"/>
    <col min="1383" max="1390" width="36.85546875" style="151" customWidth="1"/>
    <col min="1391" max="1391" width="36.5703125" style="151" customWidth="1"/>
    <col min="1392" max="1529" width="36.85546875" style="151"/>
    <col min="1530" max="1530" width="18.5703125" style="151" customWidth="1"/>
    <col min="1531" max="1539" width="31.42578125" style="151" customWidth="1"/>
    <col min="1540" max="1556" width="36.85546875" style="151" customWidth="1"/>
    <col min="1557" max="1557" width="37" style="151" customWidth="1"/>
    <col min="1558" max="1573" width="36.85546875" style="151" customWidth="1"/>
    <col min="1574" max="1574" width="37.140625" style="151" customWidth="1"/>
    <col min="1575" max="1576" width="36.85546875" style="151" customWidth="1"/>
    <col min="1577" max="1577" width="36.5703125" style="151" customWidth="1"/>
    <col min="1578" max="1579" width="36.85546875" style="151" customWidth="1"/>
    <col min="1580" max="1580" width="36.5703125" style="151" customWidth="1"/>
    <col min="1581" max="1581" width="37" style="151" customWidth="1"/>
    <col min="1582" max="1600" width="36.85546875" style="151" customWidth="1"/>
    <col min="1601" max="1601" width="37" style="151" customWidth="1"/>
    <col min="1602" max="1619" width="36.85546875" style="151" customWidth="1"/>
    <col min="1620" max="1620" width="36.5703125" style="151" customWidth="1"/>
    <col min="1621" max="1633" width="36.85546875" style="151" customWidth="1"/>
    <col min="1634" max="1634" width="36.5703125" style="151" customWidth="1"/>
    <col min="1635" max="1637" width="36.85546875" style="151" customWidth="1"/>
    <col min="1638" max="1638" width="36.5703125" style="151" customWidth="1"/>
    <col min="1639" max="1646" width="36.85546875" style="151" customWidth="1"/>
    <col min="1647" max="1647" width="36.5703125" style="151" customWidth="1"/>
    <col min="1648" max="1785" width="36.85546875" style="151"/>
    <col min="1786" max="1786" width="18.5703125" style="151" customWidth="1"/>
    <col min="1787" max="1795" width="31.42578125" style="151" customWidth="1"/>
    <col min="1796" max="1812" width="36.85546875" style="151" customWidth="1"/>
    <col min="1813" max="1813" width="37" style="151" customWidth="1"/>
    <col min="1814" max="1829" width="36.85546875" style="151" customWidth="1"/>
    <col min="1830" max="1830" width="37.140625" style="151" customWidth="1"/>
    <col min="1831" max="1832" width="36.85546875" style="151" customWidth="1"/>
    <col min="1833" max="1833" width="36.5703125" style="151" customWidth="1"/>
    <col min="1834" max="1835" width="36.85546875" style="151" customWidth="1"/>
    <col min="1836" max="1836" width="36.5703125" style="151" customWidth="1"/>
    <col min="1837" max="1837" width="37" style="151" customWidth="1"/>
    <col min="1838" max="1856" width="36.85546875" style="151" customWidth="1"/>
    <col min="1857" max="1857" width="37" style="151" customWidth="1"/>
    <col min="1858" max="1875" width="36.85546875" style="151" customWidth="1"/>
    <col min="1876" max="1876" width="36.5703125" style="151" customWidth="1"/>
    <col min="1877" max="1889" width="36.85546875" style="151" customWidth="1"/>
    <col min="1890" max="1890" width="36.5703125" style="151" customWidth="1"/>
    <col min="1891" max="1893" width="36.85546875" style="151" customWidth="1"/>
    <col min="1894" max="1894" width="36.5703125" style="151" customWidth="1"/>
    <col min="1895" max="1902" width="36.85546875" style="151" customWidth="1"/>
    <col min="1903" max="1903" width="36.5703125" style="151" customWidth="1"/>
    <col min="1904" max="2041" width="36.85546875" style="151"/>
    <col min="2042" max="2042" width="18.5703125" style="151" customWidth="1"/>
    <col min="2043" max="2051" width="31.42578125" style="151" customWidth="1"/>
    <col min="2052" max="2068" width="36.85546875" style="151" customWidth="1"/>
    <col min="2069" max="2069" width="37" style="151" customWidth="1"/>
    <col min="2070" max="2085" width="36.85546875" style="151" customWidth="1"/>
    <col min="2086" max="2086" width="37.140625" style="151" customWidth="1"/>
    <col min="2087" max="2088" width="36.85546875" style="151" customWidth="1"/>
    <col min="2089" max="2089" width="36.5703125" style="151" customWidth="1"/>
    <col min="2090" max="2091" width="36.85546875" style="151" customWidth="1"/>
    <col min="2092" max="2092" width="36.5703125" style="151" customWidth="1"/>
    <col min="2093" max="2093" width="37" style="151" customWidth="1"/>
    <col min="2094" max="2112" width="36.85546875" style="151" customWidth="1"/>
    <col min="2113" max="2113" width="37" style="151" customWidth="1"/>
    <col min="2114" max="2131" width="36.85546875" style="151" customWidth="1"/>
    <col min="2132" max="2132" width="36.5703125" style="151" customWidth="1"/>
    <col min="2133" max="2145" width="36.85546875" style="151" customWidth="1"/>
    <col min="2146" max="2146" width="36.5703125" style="151" customWidth="1"/>
    <col min="2147" max="2149" width="36.85546875" style="151" customWidth="1"/>
    <col min="2150" max="2150" width="36.5703125" style="151" customWidth="1"/>
    <col min="2151" max="2158" width="36.85546875" style="151" customWidth="1"/>
    <col min="2159" max="2159" width="36.5703125" style="151" customWidth="1"/>
    <col min="2160" max="2297" width="36.85546875" style="151"/>
    <col min="2298" max="2298" width="18.5703125" style="151" customWidth="1"/>
    <col min="2299" max="2307" width="31.42578125" style="151" customWidth="1"/>
    <col min="2308" max="2324" width="36.85546875" style="151" customWidth="1"/>
    <col min="2325" max="2325" width="37" style="151" customWidth="1"/>
    <col min="2326" max="2341" width="36.85546875" style="151" customWidth="1"/>
    <col min="2342" max="2342" width="37.140625" style="151" customWidth="1"/>
    <col min="2343" max="2344" width="36.85546875" style="151" customWidth="1"/>
    <col min="2345" max="2345" width="36.5703125" style="151" customWidth="1"/>
    <col min="2346" max="2347" width="36.85546875" style="151" customWidth="1"/>
    <col min="2348" max="2348" width="36.5703125" style="151" customWidth="1"/>
    <col min="2349" max="2349" width="37" style="151" customWidth="1"/>
    <col min="2350" max="2368" width="36.85546875" style="151" customWidth="1"/>
    <col min="2369" max="2369" width="37" style="151" customWidth="1"/>
    <col min="2370" max="2387" width="36.85546875" style="151" customWidth="1"/>
    <col min="2388" max="2388" width="36.5703125" style="151" customWidth="1"/>
    <col min="2389" max="2401" width="36.85546875" style="151" customWidth="1"/>
    <col min="2402" max="2402" width="36.5703125" style="151" customWidth="1"/>
    <col min="2403" max="2405" width="36.85546875" style="151" customWidth="1"/>
    <col min="2406" max="2406" width="36.5703125" style="151" customWidth="1"/>
    <col min="2407" max="2414" width="36.85546875" style="151" customWidth="1"/>
    <col min="2415" max="2415" width="36.5703125" style="151" customWidth="1"/>
    <col min="2416" max="2553" width="36.85546875" style="151"/>
    <col min="2554" max="2554" width="18.5703125" style="151" customWidth="1"/>
    <col min="2555" max="2563" width="31.42578125" style="151" customWidth="1"/>
    <col min="2564" max="2580" width="36.85546875" style="151" customWidth="1"/>
    <col min="2581" max="2581" width="37" style="151" customWidth="1"/>
    <col min="2582" max="2597" width="36.85546875" style="151" customWidth="1"/>
    <col min="2598" max="2598" width="37.140625" style="151" customWidth="1"/>
    <col min="2599" max="2600" width="36.85546875" style="151" customWidth="1"/>
    <col min="2601" max="2601" width="36.5703125" style="151" customWidth="1"/>
    <col min="2602" max="2603" width="36.85546875" style="151" customWidth="1"/>
    <col min="2604" max="2604" width="36.5703125" style="151" customWidth="1"/>
    <col min="2605" max="2605" width="37" style="151" customWidth="1"/>
    <col min="2606" max="2624" width="36.85546875" style="151" customWidth="1"/>
    <col min="2625" max="2625" width="37" style="151" customWidth="1"/>
    <col min="2626" max="2643" width="36.85546875" style="151" customWidth="1"/>
    <col min="2644" max="2644" width="36.5703125" style="151" customWidth="1"/>
    <col min="2645" max="2657" width="36.85546875" style="151" customWidth="1"/>
    <col min="2658" max="2658" width="36.5703125" style="151" customWidth="1"/>
    <col min="2659" max="2661" width="36.85546875" style="151" customWidth="1"/>
    <col min="2662" max="2662" width="36.5703125" style="151" customWidth="1"/>
    <col min="2663" max="2670" width="36.85546875" style="151" customWidth="1"/>
    <col min="2671" max="2671" width="36.5703125" style="151" customWidth="1"/>
    <col min="2672" max="2809" width="36.85546875" style="151"/>
    <col min="2810" max="2810" width="18.5703125" style="151" customWidth="1"/>
    <col min="2811" max="2819" width="31.42578125" style="151" customWidth="1"/>
    <col min="2820" max="2836" width="36.85546875" style="151" customWidth="1"/>
    <col min="2837" max="2837" width="37" style="151" customWidth="1"/>
    <col min="2838" max="2853" width="36.85546875" style="151" customWidth="1"/>
    <col min="2854" max="2854" width="37.140625" style="151" customWidth="1"/>
    <col min="2855" max="2856" width="36.85546875" style="151" customWidth="1"/>
    <col min="2857" max="2857" width="36.5703125" style="151" customWidth="1"/>
    <col min="2858" max="2859" width="36.85546875" style="151" customWidth="1"/>
    <col min="2860" max="2860" width="36.5703125" style="151" customWidth="1"/>
    <col min="2861" max="2861" width="37" style="151" customWidth="1"/>
    <col min="2862" max="2880" width="36.85546875" style="151" customWidth="1"/>
    <col min="2881" max="2881" width="37" style="151" customWidth="1"/>
    <col min="2882" max="2899" width="36.85546875" style="151" customWidth="1"/>
    <col min="2900" max="2900" width="36.5703125" style="151" customWidth="1"/>
    <col min="2901" max="2913" width="36.85546875" style="151" customWidth="1"/>
    <col min="2914" max="2914" width="36.5703125" style="151" customWidth="1"/>
    <col min="2915" max="2917" width="36.85546875" style="151" customWidth="1"/>
    <col min="2918" max="2918" width="36.5703125" style="151" customWidth="1"/>
    <col min="2919" max="2926" width="36.85546875" style="151" customWidth="1"/>
    <col min="2927" max="2927" width="36.5703125" style="151" customWidth="1"/>
    <col min="2928" max="3065" width="36.85546875" style="151"/>
    <col min="3066" max="3066" width="18.5703125" style="151" customWidth="1"/>
    <col min="3067" max="3075" width="31.42578125" style="151" customWidth="1"/>
    <col min="3076" max="3092" width="36.85546875" style="151" customWidth="1"/>
    <col min="3093" max="3093" width="37" style="151" customWidth="1"/>
    <col min="3094" max="3109" width="36.85546875" style="151" customWidth="1"/>
    <col min="3110" max="3110" width="37.140625" style="151" customWidth="1"/>
    <col min="3111" max="3112" width="36.85546875" style="151" customWidth="1"/>
    <col min="3113" max="3113" width="36.5703125" style="151" customWidth="1"/>
    <col min="3114" max="3115" width="36.85546875" style="151" customWidth="1"/>
    <col min="3116" max="3116" width="36.5703125" style="151" customWidth="1"/>
    <col min="3117" max="3117" width="37" style="151" customWidth="1"/>
    <col min="3118" max="3136" width="36.85546875" style="151" customWidth="1"/>
    <col min="3137" max="3137" width="37" style="151" customWidth="1"/>
    <col min="3138" max="3155" width="36.85546875" style="151" customWidth="1"/>
    <col min="3156" max="3156" width="36.5703125" style="151" customWidth="1"/>
    <col min="3157" max="3169" width="36.85546875" style="151" customWidth="1"/>
    <col min="3170" max="3170" width="36.5703125" style="151" customWidth="1"/>
    <col min="3171" max="3173" width="36.85546875" style="151" customWidth="1"/>
    <col min="3174" max="3174" width="36.5703125" style="151" customWidth="1"/>
    <col min="3175" max="3182" width="36.85546875" style="151" customWidth="1"/>
    <col min="3183" max="3183" width="36.5703125" style="151" customWidth="1"/>
    <col min="3184" max="3321" width="36.85546875" style="151"/>
    <col min="3322" max="3322" width="18.5703125" style="151" customWidth="1"/>
    <col min="3323" max="3331" width="31.42578125" style="151" customWidth="1"/>
    <col min="3332" max="3348" width="36.85546875" style="151" customWidth="1"/>
    <col min="3349" max="3349" width="37" style="151" customWidth="1"/>
    <col min="3350" max="3365" width="36.85546875" style="151" customWidth="1"/>
    <col min="3366" max="3366" width="37.140625" style="151" customWidth="1"/>
    <col min="3367" max="3368" width="36.85546875" style="151" customWidth="1"/>
    <col min="3369" max="3369" width="36.5703125" style="151" customWidth="1"/>
    <col min="3370" max="3371" width="36.85546875" style="151" customWidth="1"/>
    <col min="3372" max="3372" width="36.5703125" style="151" customWidth="1"/>
    <col min="3373" max="3373" width="37" style="151" customWidth="1"/>
    <col min="3374" max="3392" width="36.85546875" style="151" customWidth="1"/>
    <col min="3393" max="3393" width="37" style="151" customWidth="1"/>
    <col min="3394" max="3411" width="36.85546875" style="151" customWidth="1"/>
    <col min="3412" max="3412" width="36.5703125" style="151" customWidth="1"/>
    <col min="3413" max="3425" width="36.85546875" style="151" customWidth="1"/>
    <col min="3426" max="3426" width="36.5703125" style="151" customWidth="1"/>
    <col min="3427" max="3429" width="36.85546875" style="151" customWidth="1"/>
    <col min="3430" max="3430" width="36.5703125" style="151" customWidth="1"/>
    <col min="3431" max="3438" width="36.85546875" style="151" customWidth="1"/>
    <col min="3439" max="3439" width="36.5703125" style="151" customWidth="1"/>
    <col min="3440" max="3577" width="36.85546875" style="151"/>
    <col min="3578" max="3578" width="18.5703125" style="151" customWidth="1"/>
    <col min="3579" max="3587" width="31.42578125" style="151" customWidth="1"/>
    <col min="3588" max="3604" width="36.85546875" style="151" customWidth="1"/>
    <col min="3605" max="3605" width="37" style="151" customWidth="1"/>
    <col min="3606" max="3621" width="36.85546875" style="151" customWidth="1"/>
    <col min="3622" max="3622" width="37.140625" style="151" customWidth="1"/>
    <col min="3623" max="3624" width="36.85546875" style="151" customWidth="1"/>
    <col min="3625" max="3625" width="36.5703125" style="151" customWidth="1"/>
    <col min="3626" max="3627" width="36.85546875" style="151" customWidth="1"/>
    <col min="3628" max="3628" width="36.5703125" style="151" customWidth="1"/>
    <col min="3629" max="3629" width="37" style="151" customWidth="1"/>
    <col min="3630" max="3648" width="36.85546875" style="151" customWidth="1"/>
    <col min="3649" max="3649" width="37" style="151" customWidth="1"/>
    <col min="3650" max="3667" width="36.85546875" style="151" customWidth="1"/>
    <col min="3668" max="3668" width="36.5703125" style="151" customWidth="1"/>
    <col min="3669" max="3681" width="36.85546875" style="151" customWidth="1"/>
    <col min="3682" max="3682" width="36.5703125" style="151" customWidth="1"/>
    <col min="3683" max="3685" width="36.85546875" style="151" customWidth="1"/>
    <col min="3686" max="3686" width="36.5703125" style="151" customWidth="1"/>
    <col min="3687" max="3694" width="36.85546875" style="151" customWidth="1"/>
    <col min="3695" max="3695" width="36.5703125" style="151" customWidth="1"/>
    <col min="3696" max="3833" width="36.85546875" style="151"/>
    <col min="3834" max="3834" width="18.5703125" style="151" customWidth="1"/>
    <col min="3835" max="3843" width="31.42578125" style="151" customWidth="1"/>
    <col min="3844" max="3860" width="36.85546875" style="151" customWidth="1"/>
    <col min="3861" max="3861" width="37" style="151" customWidth="1"/>
    <col min="3862" max="3877" width="36.85546875" style="151" customWidth="1"/>
    <col min="3878" max="3878" width="37.140625" style="151" customWidth="1"/>
    <col min="3879" max="3880" width="36.85546875" style="151" customWidth="1"/>
    <col min="3881" max="3881" width="36.5703125" style="151" customWidth="1"/>
    <col min="3882" max="3883" width="36.85546875" style="151" customWidth="1"/>
    <col min="3884" max="3884" width="36.5703125" style="151" customWidth="1"/>
    <col min="3885" max="3885" width="37" style="151" customWidth="1"/>
    <col min="3886" max="3904" width="36.85546875" style="151" customWidth="1"/>
    <col min="3905" max="3905" width="37" style="151" customWidth="1"/>
    <col min="3906" max="3923" width="36.85546875" style="151" customWidth="1"/>
    <col min="3924" max="3924" width="36.5703125" style="151" customWidth="1"/>
    <col min="3925" max="3937" width="36.85546875" style="151" customWidth="1"/>
    <col min="3938" max="3938" width="36.5703125" style="151" customWidth="1"/>
    <col min="3939" max="3941" width="36.85546875" style="151" customWidth="1"/>
    <col min="3942" max="3942" width="36.5703125" style="151" customWidth="1"/>
    <col min="3943" max="3950" width="36.85546875" style="151" customWidth="1"/>
    <col min="3951" max="3951" width="36.5703125" style="151" customWidth="1"/>
    <col min="3952" max="4089" width="36.85546875" style="151"/>
    <col min="4090" max="4090" width="18.5703125" style="151" customWidth="1"/>
    <col min="4091" max="4099" width="31.42578125" style="151" customWidth="1"/>
    <col min="4100" max="4116" width="36.85546875" style="151" customWidth="1"/>
    <col min="4117" max="4117" width="37" style="151" customWidth="1"/>
    <col min="4118" max="4133" width="36.85546875" style="151" customWidth="1"/>
    <col min="4134" max="4134" width="37.140625" style="151" customWidth="1"/>
    <col min="4135" max="4136" width="36.85546875" style="151" customWidth="1"/>
    <col min="4137" max="4137" width="36.5703125" style="151" customWidth="1"/>
    <col min="4138" max="4139" width="36.85546875" style="151" customWidth="1"/>
    <col min="4140" max="4140" width="36.5703125" style="151" customWidth="1"/>
    <col min="4141" max="4141" width="37" style="151" customWidth="1"/>
    <col min="4142" max="4160" width="36.85546875" style="151" customWidth="1"/>
    <col min="4161" max="4161" width="37" style="151" customWidth="1"/>
    <col min="4162" max="4179" width="36.85546875" style="151" customWidth="1"/>
    <col min="4180" max="4180" width="36.5703125" style="151" customWidth="1"/>
    <col min="4181" max="4193" width="36.85546875" style="151" customWidth="1"/>
    <col min="4194" max="4194" width="36.5703125" style="151" customWidth="1"/>
    <col min="4195" max="4197" width="36.85546875" style="151" customWidth="1"/>
    <col min="4198" max="4198" width="36.5703125" style="151" customWidth="1"/>
    <col min="4199" max="4206" width="36.85546875" style="151" customWidth="1"/>
    <col min="4207" max="4207" width="36.5703125" style="151" customWidth="1"/>
    <col min="4208" max="4345" width="36.85546875" style="151"/>
    <col min="4346" max="4346" width="18.5703125" style="151" customWidth="1"/>
    <col min="4347" max="4355" width="31.42578125" style="151" customWidth="1"/>
    <col min="4356" max="4372" width="36.85546875" style="151" customWidth="1"/>
    <col min="4373" max="4373" width="37" style="151" customWidth="1"/>
    <col min="4374" max="4389" width="36.85546875" style="151" customWidth="1"/>
    <col min="4390" max="4390" width="37.140625" style="151" customWidth="1"/>
    <col min="4391" max="4392" width="36.85546875" style="151" customWidth="1"/>
    <col min="4393" max="4393" width="36.5703125" style="151" customWidth="1"/>
    <col min="4394" max="4395" width="36.85546875" style="151" customWidth="1"/>
    <col min="4396" max="4396" width="36.5703125" style="151" customWidth="1"/>
    <col min="4397" max="4397" width="37" style="151" customWidth="1"/>
    <col min="4398" max="4416" width="36.85546875" style="151" customWidth="1"/>
    <col min="4417" max="4417" width="37" style="151" customWidth="1"/>
    <col min="4418" max="4435" width="36.85546875" style="151" customWidth="1"/>
    <col min="4436" max="4436" width="36.5703125" style="151" customWidth="1"/>
    <col min="4437" max="4449" width="36.85546875" style="151" customWidth="1"/>
    <col min="4450" max="4450" width="36.5703125" style="151" customWidth="1"/>
    <col min="4451" max="4453" width="36.85546875" style="151" customWidth="1"/>
    <col min="4454" max="4454" width="36.5703125" style="151" customWidth="1"/>
    <col min="4455" max="4462" width="36.85546875" style="151" customWidth="1"/>
    <col min="4463" max="4463" width="36.5703125" style="151" customWidth="1"/>
    <col min="4464" max="4601" width="36.85546875" style="151"/>
    <col min="4602" max="4602" width="18.5703125" style="151" customWidth="1"/>
    <col min="4603" max="4611" width="31.42578125" style="151" customWidth="1"/>
    <col min="4612" max="4628" width="36.85546875" style="151" customWidth="1"/>
    <col min="4629" max="4629" width="37" style="151" customWidth="1"/>
    <col min="4630" max="4645" width="36.85546875" style="151" customWidth="1"/>
    <col min="4646" max="4646" width="37.140625" style="151" customWidth="1"/>
    <col min="4647" max="4648" width="36.85546875" style="151" customWidth="1"/>
    <col min="4649" max="4649" width="36.5703125" style="151" customWidth="1"/>
    <col min="4650" max="4651" width="36.85546875" style="151" customWidth="1"/>
    <col min="4652" max="4652" width="36.5703125" style="151" customWidth="1"/>
    <col min="4653" max="4653" width="37" style="151" customWidth="1"/>
    <col min="4654" max="4672" width="36.85546875" style="151" customWidth="1"/>
    <col min="4673" max="4673" width="37" style="151" customWidth="1"/>
    <col min="4674" max="4691" width="36.85546875" style="151" customWidth="1"/>
    <col min="4692" max="4692" width="36.5703125" style="151" customWidth="1"/>
    <col min="4693" max="4705" width="36.85546875" style="151" customWidth="1"/>
    <col min="4706" max="4706" width="36.5703125" style="151" customWidth="1"/>
    <col min="4707" max="4709" width="36.85546875" style="151" customWidth="1"/>
    <col min="4710" max="4710" width="36.5703125" style="151" customWidth="1"/>
    <col min="4711" max="4718" width="36.85546875" style="151" customWidth="1"/>
    <col min="4719" max="4719" width="36.5703125" style="151" customWidth="1"/>
    <col min="4720" max="4857" width="36.85546875" style="151"/>
    <col min="4858" max="4858" width="18.5703125" style="151" customWidth="1"/>
    <col min="4859" max="4867" width="31.42578125" style="151" customWidth="1"/>
    <col min="4868" max="4884" width="36.85546875" style="151" customWidth="1"/>
    <col min="4885" max="4885" width="37" style="151" customWidth="1"/>
    <col min="4886" max="4901" width="36.85546875" style="151" customWidth="1"/>
    <col min="4902" max="4902" width="37.140625" style="151" customWidth="1"/>
    <col min="4903" max="4904" width="36.85546875" style="151" customWidth="1"/>
    <col min="4905" max="4905" width="36.5703125" style="151" customWidth="1"/>
    <col min="4906" max="4907" width="36.85546875" style="151" customWidth="1"/>
    <col min="4908" max="4908" width="36.5703125" style="151" customWidth="1"/>
    <col min="4909" max="4909" width="37" style="151" customWidth="1"/>
    <col min="4910" max="4928" width="36.85546875" style="151" customWidth="1"/>
    <col min="4929" max="4929" width="37" style="151" customWidth="1"/>
    <col min="4930" max="4947" width="36.85546875" style="151" customWidth="1"/>
    <col min="4948" max="4948" width="36.5703125" style="151" customWidth="1"/>
    <col min="4949" max="4961" width="36.85546875" style="151" customWidth="1"/>
    <col min="4962" max="4962" width="36.5703125" style="151" customWidth="1"/>
    <col min="4963" max="4965" width="36.85546875" style="151" customWidth="1"/>
    <col min="4966" max="4966" width="36.5703125" style="151" customWidth="1"/>
    <col min="4967" max="4974" width="36.85546875" style="151" customWidth="1"/>
    <col min="4975" max="4975" width="36.5703125" style="151" customWidth="1"/>
    <col min="4976" max="5113" width="36.85546875" style="151"/>
    <col min="5114" max="5114" width="18.5703125" style="151" customWidth="1"/>
    <col min="5115" max="5123" width="31.42578125" style="151" customWidth="1"/>
    <col min="5124" max="5140" width="36.85546875" style="151" customWidth="1"/>
    <col min="5141" max="5141" width="37" style="151" customWidth="1"/>
    <col min="5142" max="5157" width="36.85546875" style="151" customWidth="1"/>
    <col min="5158" max="5158" width="37.140625" style="151" customWidth="1"/>
    <col min="5159" max="5160" width="36.85546875" style="151" customWidth="1"/>
    <col min="5161" max="5161" width="36.5703125" style="151" customWidth="1"/>
    <col min="5162" max="5163" width="36.85546875" style="151" customWidth="1"/>
    <col min="5164" max="5164" width="36.5703125" style="151" customWidth="1"/>
    <col min="5165" max="5165" width="37" style="151" customWidth="1"/>
    <col min="5166" max="5184" width="36.85546875" style="151" customWidth="1"/>
    <col min="5185" max="5185" width="37" style="151" customWidth="1"/>
    <col min="5186" max="5203" width="36.85546875" style="151" customWidth="1"/>
    <col min="5204" max="5204" width="36.5703125" style="151" customWidth="1"/>
    <col min="5205" max="5217" width="36.85546875" style="151" customWidth="1"/>
    <col min="5218" max="5218" width="36.5703125" style="151" customWidth="1"/>
    <col min="5219" max="5221" width="36.85546875" style="151" customWidth="1"/>
    <col min="5222" max="5222" width="36.5703125" style="151" customWidth="1"/>
    <col min="5223" max="5230" width="36.85546875" style="151" customWidth="1"/>
    <col min="5231" max="5231" width="36.5703125" style="151" customWidth="1"/>
    <col min="5232" max="5369" width="36.85546875" style="151"/>
    <col min="5370" max="5370" width="18.5703125" style="151" customWidth="1"/>
    <col min="5371" max="5379" width="31.42578125" style="151" customWidth="1"/>
    <col min="5380" max="5396" width="36.85546875" style="151" customWidth="1"/>
    <col min="5397" max="5397" width="37" style="151" customWidth="1"/>
    <col min="5398" max="5413" width="36.85546875" style="151" customWidth="1"/>
    <col min="5414" max="5414" width="37.140625" style="151" customWidth="1"/>
    <col min="5415" max="5416" width="36.85546875" style="151" customWidth="1"/>
    <col min="5417" max="5417" width="36.5703125" style="151" customWidth="1"/>
    <col min="5418" max="5419" width="36.85546875" style="151" customWidth="1"/>
    <col min="5420" max="5420" width="36.5703125" style="151" customWidth="1"/>
    <col min="5421" max="5421" width="37" style="151" customWidth="1"/>
    <col min="5422" max="5440" width="36.85546875" style="151" customWidth="1"/>
    <col min="5441" max="5441" width="37" style="151" customWidth="1"/>
    <col min="5442" max="5459" width="36.85546875" style="151" customWidth="1"/>
    <col min="5460" max="5460" width="36.5703125" style="151" customWidth="1"/>
    <col min="5461" max="5473" width="36.85546875" style="151" customWidth="1"/>
    <col min="5474" max="5474" width="36.5703125" style="151" customWidth="1"/>
    <col min="5475" max="5477" width="36.85546875" style="151" customWidth="1"/>
    <col min="5478" max="5478" width="36.5703125" style="151" customWidth="1"/>
    <col min="5479" max="5486" width="36.85546875" style="151" customWidth="1"/>
    <col min="5487" max="5487" width="36.5703125" style="151" customWidth="1"/>
    <col min="5488" max="5625" width="36.85546875" style="151"/>
    <col min="5626" max="5626" width="18.5703125" style="151" customWidth="1"/>
    <col min="5627" max="5635" width="31.42578125" style="151" customWidth="1"/>
    <col min="5636" max="5652" width="36.85546875" style="151" customWidth="1"/>
    <col min="5653" max="5653" width="37" style="151" customWidth="1"/>
    <col min="5654" max="5669" width="36.85546875" style="151" customWidth="1"/>
    <col min="5670" max="5670" width="37.140625" style="151" customWidth="1"/>
    <col min="5671" max="5672" width="36.85546875" style="151" customWidth="1"/>
    <col min="5673" max="5673" width="36.5703125" style="151" customWidth="1"/>
    <col min="5674" max="5675" width="36.85546875" style="151" customWidth="1"/>
    <col min="5676" max="5676" width="36.5703125" style="151" customWidth="1"/>
    <col min="5677" max="5677" width="37" style="151" customWidth="1"/>
    <col min="5678" max="5696" width="36.85546875" style="151" customWidth="1"/>
    <col min="5697" max="5697" width="37" style="151" customWidth="1"/>
    <col min="5698" max="5715" width="36.85546875" style="151" customWidth="1"/>
    <col min="5716" max="5716" width="36.5703125" style="151" customWidth="1"/>
    <col min="5717" max="5729" width="36.85546875" style="151" customWidth="1"/>
    <col min="5730" max="5730" width="36.5703125" style="151" customWidth="1"/>
    <col min="5731" max="5733" width="36.85546875" style="151" customWidth="1"/>
    <col min="5734" max="5734" width="36.5703125" style="151" customWidth="1"/>
    <col min="5735" max="5742" width="36.85546875" style="151" customWidth="1"/>
    <col min="5743" max="5743" width="36.5703125" style="151" customWidth="1"/>
    <col min="5744" max="5881" width="36.85546875" style="151"/>
    <col min="5882" max="5882" width="18.5703125" style="151" customWidth="1"/>
    <col min="5883" max="5891" width="31.42578125" style="151" customWidth="1"/>
    <col min="5892" max="5908" width="36.85546875" style="151" customWidth="1"/>
    <col min="5909" max="5909" width="37" style="151" customWidth="1"/>
    <col min="5910" max="5925" width="36.85546875" style="151" customWidth="1"/>
    <col min="5926" max="5926" width="37.140625" style="151" customWidth="1"/>
    <col min="5927" max="5928" width="36.85546875" style="151" customWidth="1"/>
    <col min="5929" max="5929" width="36.5703125" style="151" customWidth="1"/>
    <col min="5930" max="5931" width="36.85546875" style="151" customWidth="1"/>
    <col min="5932" max="5932" width="36.5703125" style="151" customWidth="1"/>
    <col min="5933" max="5933" width="37" style="151" customWidth="1"/>
    <col min="5934" max="5952" width="36.85546875" style="151" customWidth="1"/>
    <col min="5953" max="5953" width="37" style="151" customWidth="1"/>
    <col min="5954" max="5971" width="36.85546875" style="151" customWidth="1"/>
    <col min="5972" max="5972" width="36.5703125" style="151" customWidth="1"/>
    <col min="5973" max="5985" width="36.85546875" style="151" customWidth="1"/>
    <col min="5986" max="5986" width="36.5703125" style="151" customWidth="1"/>
    <col min="5987" max="5989" width="36.85546875" style="151" customWidth="1"/>
    <col min="5990" max="5990" width="36.5703125" style="151" customWidth="1"/>
    <col min="5991" max="5998" width="36.85546875" style="151" customWidth="1"/>
    <col min="5999" max="5999" width="36.5703125" style="151" customWidth="1"/>
    <col min="6000" max="6137" width="36.85546875" style="151"/>
    <col min="6138" max="6138" width="18.5703125" style="151" customWidth="1"/>
    <col min="6139" max="6147" width="31.42578125" style="151" customWidth="1"/>
    <col min="6148" max="6164" width="36.85546875" style="151" customWidth="1"/>
    <col min="6165" max="6165" width="37" style="151" customWidth="1"/>
    <col min="6166" max="6181" width="36.85546875" style="151" customWidth="1"/>
    <col min="6182" max="6182" width="37.140625" style="151" customWidth="1"/>
    <col min="6183" max="6184" width="36.85546875" style="151" customWidth="1"/>
    <col min="6185" max="6185" width="36.5703125" style="151" customWidth="1"/>
    <col min="6186" max="6187" width="36.85546875" style="151" customWidth="1"/>
    <col min="6188" max="6188" width="36.5703125" style="151" customWidth="1"/>
    <col min="6189" max="6189" width="37" style="151" customWidth="1"/>
    <col min="6190" max="6208" width="36.85546875" style="151" customWidth="1"/>
    <col min="6209" max="6209" width="37" style="151" customWidth="1"/>
    <col min="6210" max="6227" width="36.85546875" style="151" customWidth="1"/>
    <col min="6228" max="6228" width="36.5703125" style="151" customWidth="1"/>
    <col min="6229" max="6241" width="36.85546875" style="151" customWidth="1"/>
    <col min="6242" max="6242" width="36.5703125" style="151" customWidth="1"/>
    <col min="6243" max="6245" width="36.85546875" style="151" customWidth="1"/>
    <col min="6246" max="6246" width="36.5703125" style="151" customWidth="1"/>
    <col min="6247" max="6254" width="36.85546875" style="151" customWidth="1"/>
    <col min="6255" max="6255" width="36.5703125" style="151" customWidth="1"/>
    <col min="6256" max="6393" width="36.85546875" style="151"/>
    <col min="6394" max="6394" width="18.5703125" style="151" customWidth="1"/>
    <col min="6395" max="6403" width="31.42578125" style="151" customWidth="1"/>
    <col min="6404" max="6420" width="36.85546875" style="151" customWidth="1"/>
    <col min="6421" max="6421" width="37" style="151" customWidth="1"/>
    <col min="6422" max="6437" width="36.85546875" style="151" customWidth="1"/>
    <col min="6438" max="6438" width="37.140625" style="151" customWidth="1"/>
    <col min="6439" max="6440" width="36.85546875" style="151" customWidth="1"/>
    <col min="6441" max="6441" width="36.5703125" style="151" customWidth="1"/>
    <col min="6442" max="6443" width="36.85546875" style="151" customWidth="1"/>
    <col min="6444" max="6444" width="36.5703125" style="151" customWidth="1"/>
    <col min="6445" max="6445" width="37" style="151" customWidth="1"/>
    <col min="6446" max="6464" width="36.85546875" style="151" customWidth="1"/>
    <col min="6465" max="6465" width="37" style="151" customWidth="1"/>
    <col min="6466" max="6483" width="36.85546875" style="151" customWidth="1"/>
    <col min="6484" max="6484" width="36.5703125" style="151" customWidth="1"/>
    <col min="6485" max="6497" width="36.85546875" style="151" customWidth="1"/>
    <col min="6498" max="6498" width="36.5703125" style="151" customWidth="1"/>
    <col min="6499" max="6501" width="36.85546875" style="151" customWidth="1"/>
    <col min="6502" max="6502" width="36.5703125" style="151" customWidth="1"/>
    <col min="6503" max="6510" width="36.85546875" style="151" customWidth="1"/>
    <col min="6511" max="6511" width="36.5703125" style="151" customWidth="1"/>
    <col min="6512" max="6649" width="36.85546875" style="151"/>
    <col min="6650" max="6650" width="18.5703125" style="151" customWidth="1"/>
    <col min="6651" max="6659" width="31.42578125" style="151" customWidth="1"/>
    <col min="6660" max="6676" width="36.85546875" style="151" customWidth="1"/>
    <col min="6677" max="6677" width="37" style="151" customWidth="1"/>
    <col min="6678" max="6693" width="36.85546875" style="151" customWidth="1"/>
    <col min="6694" max="6694" width="37.140625" style="151" customWidth="1"/>
    <col min="6695" max="6696" width="36.85546875" style="151" customWidth="1"/>
    <col min="6697" max="6697" width="36.5703125" style="151" customWidth="1"/>
    <col min="6698" max="6699" width="36.85546875" style="151" customWidth="1"/>
    <col min="6700" max="6700" width="36.5703125" style="151" customWidth="1"/>
    <col min="6701" max="6701" width="37" style="151" customWidth="1"/>
    <col min="6702" max="6720" width="36.85546875" style="151" customWidth="1"/>
    <col min="6721" max="6721" width="37" style="151" customWidth="1"/>
    <col min="6722" max="6739" width="36.85546875" style="151" customWidth="1"/>
    <col min="6740" max="6740" width="36.5703125" style="151" customWidth="1"/>
    <col min="6741" max="6753" width="36.85546875" style="151" customWidth="1"/>
    <col min="6754" max="6754" width="36.5703125" style="151" customWidth="1"/>
    <col min="6755" max="6757" width="36.85546875" style="151" customWidth="1"/>
    <col min="6758" max="6758" width="36.5703125" style="151" customWidth="1"/>
    <col min="6759" max="6766" width="36.85546875" style="151" customWidth="1"/>
    <col min="6767" max="6767" width="36.5703125" style="151" customWidth="1"/>
    <col min="6768" max="6905" width="36.85546875" style="151"/>
    <col min="6906" max="6906" width="18.5703125" style="151" customWidth="1"/>
    <col min="6907" max="6915" width="31.42578125" style="151" customWidth="1"/>
    <col min="6916" max="6932" width="36.85546875" style="151" customWidth="1"/>
    <col min="6933" max="6933" width="37" style="151" customWidth="1"/>
    <col min="6934" max="6949" width="36.85546875" style="151" customWidth="1"/>
    <col min="6950" max="6950" width="37.140625" style="151" customWidth="1"/>
    <col min="6951" max="6952" width="36.85546875" style="151" customWidth="1"/>
    <col min="6953" max="6953" width="36.5703125" style="151" customWidth="1"/>
    <col min="6954" max="6955" width="36.85546875" style="151" customWidth="1"/>
    <col min="6956" max="6956" width="36.5703125" style="151" customWidth="1"/>
    <col min="6957" max="6957" width="37" style="151" customWidth="1"/>
    <col min="6958" max="6976" width="36.85546875" style="151" customWidth="1"/>
    <col min="6977" max="6977" width="37" style="151" customWidth="1"/>
    <col min="6978" max="6995" width="36.85546875" style="151" customWidth="1"/>
    <col min="6996" max="6996" width="36.5703125" style="151" customWidth="1"/>
    <col min="6997" max="7009" width="36.85546875" style="151" customWidth="1"/>
    <col min="7010" max="7010" width="36.5703125" style="151" customWidth="1"/>
    <col min="7011" max="7013" width="36.85546875" style="151" customWidth="1"/>
    <col min="7014" max="7014" width="36.5703125" style="151" customWidth="1"/>
    <col min="7015" max="7022" width="36.85546875" style="151" customWidth="1"/>
    <col min="7023" max="7023" width="36.5703125" style="151" customWidth="1"/>
    <col min="7024" max="7161" width="36.85546875" style="151"/>
    <col min="7162" max="7162" width="18.5703125" style="151" customWidth="1"/>
    <col min="7163" max="7171" width="31.42578125" style="151" customWidth="1"/>
    <col min="7172" max="7188" width="36.85546875" style="151" customWidth="1"/>
    <col min="7189" max="7189" width="37" style="151" customWidth="1"/>
    <col min="7190" max="7205" width="36.85546875" style="151" customWidth="1"/>
    <col min="7206" max="7206" width="37.140625" style="151" customWidth="1"/>
    <col min="7207" max="7208" width="36.85546875" style="151" customWidth="1"/>
    <col min="7209" max="7209" width="36.5703125" style="151" customWidth="1"/>
    <col min="7210" max="7211" width="36.85546875" style="151" customWidth="1"/>
    <col min="7212" max="7212" width="36.5703125" style="151" customWidth="1"/>
    <col min="7213" max="7213" width="37" style="151" customWidth="1"/>
    <col min="7214" max="7232" width="36.85546875" style="151" customWidth="1"/>
    <col min="7233" max="7233" width="37" style="151" customWidth="1"/>
    <col min="7234" max="7251" width="36.85546875" style="151" customWidth="1"/>
    <col min="7252" max="7252" width="36.5703125" style="151" customWidth="1"/>
    <col min="7253" max="7265" width="36.85546875" style="151" customWidth="1"/>
    <col min="7266" max="7266" width="36.5703125" style="151" customWidth="1"/>
    <col min="7267" max="7269" width="36.85546875" style="151" customWidth="1"/>
    <col min="7270" max="7270" width="36.5703125" style="151" customWidth="1"/>
    <col min="7271" max="7278" width="36.85546875" style="151" customWidth="1"/>
    <col min="7279" max="7279" width="36.5703125" style="151" customWidth="1"/>
    <col min="7280" max="7417" width="36.85546875" style="151"/>
    <col min="7418" max="7418" width="18.5703125" style="151" customWidth="1"/>
    <col min="7419" max="7427" width="31.42578125" style="151" customWidth="1"/>
    <col min="7428" max="7444" width="36.85546875" style="151" customWidth="1"/>
    <col min="7445" max="7445" width="37" style="151" customWidth="1"/>
    <col min="7446" max="7461" width="36.85546875" style="151" customWidth="1"/>
    <col min="7462" max="7462" width="37.140625" style="151" customWidth="1"/>
    <col min="7463" max="7464" width="36.85546875" style="151" customWidth="1"/>
    <col min="7465" max="7465" width="36.5703125" style="151" customWidth="1"/>
    <col min="7466" max="7467" width="36.85546875" style="151" customWidth="1"/>
    <col min="7468" max="7468" width="36.5703125" style="151" customWidth="1"/>
    <col min="7469" max="7469" width="37" style="151" customWidth="1"/>
    <col min="7470" max="7488" width="36.85546875" style="151" customWidth="1"/>
    <col min="7489" max="7489" width="37" style="151" customWidth="1"/>
    <col min="7490" max="7507" width="36.85546875" style="151" customWidth="1"/>
    <col min="7508" max="7508" width="36.5703125" style="151" customWidth="1"/>
    <col min="7509" max="7521" width="36.85546875" style="151" customWidth="1"/>
    <col min="7522" max="7522" width="36.5703125" style="151" customWidth="1"/>
    <col min="7523" max="7525" width="36.85546875" style="151" customWidth="1"/>
    <col min="7526" max="7526" width="36.5703125" style="151" customWidth="1"/>
    <col min="7527" max="7534" width="36.85546875" style="151" customWidth="1"/>
    <col min="7535" max="7535" width="36.5703125" style="151" customWidth="1"/>
    <col min="7536" max="7673" width="36.85546875" style="151"/>
    <col min="7674" max="7674" width="18.5703125" style="151" customWidth="1"/>
    <col min="7675" max="7683" width="31.42578125" style="151" customWidth="1"/>
    <col min="7684" max="7700" width="36.85546875" style="151" customWidth="1"/>
    <col min="7701" max="7701" width="37" style="151" customWidth="1"/>
    <col min="7702" max="7717" width="36.85546875" style="151" customWidth="1"/>
    <col min="7718" max="7718" width="37.140625" style="151" customWidth="1"/>
    <col min="7719" max="7720" width="36.85546875" style="151" customWidth="1"/>
    <col min="7721" max="7721" width="36.5703125" style="151" customWidth="1"/>
    <col min="7722" max="7723" width="36.85546875" style="151" customWidth="1"/>
    <col min="7724" max="7724" width="36.5703125" style="151" customWidth="1"/>
    <col min="7725" max="7725" width="37" style="151" customWidth="1"/>
    <col min="7726" max="7744" width="36.85546875" style="151" customWidth="1"/>
    <col min="7745" max="7745" width="37" style="151" customWidth="1"/>
    <col min="7746" max="7763" width="36.85546875" style="151" customWidth="1"/>
    <col min="7764" max="7764" width="36.5703125" style="151" customWidth="1"/>
    <col min="7765" max="7777" width="36.85546875" style="151" customWidth="1"/>
    <col min="7778" max="7778" width="36.5703125" style="151" customWidth="1"/>
    <col min="7779" max="7781" width="36.85546875" style="151" customWidth="1"/>
    <col min="7782" max="7782" width="36.5703125" style="151" customWidth="1"/>
    <col min="7783" max="7790" width="36.85546875" style="151" customWidth="1"/>
    <col min="7791" max="7791" width="36.5703125" style="151" customWidth="1"/>
    <col min="7792" max="7929" width="36.85546875" style="151"/>
    <col min="7930" max="7930" width="18.5703125" style="151" customWidth="1"/>
    <col min="7931" max="7939" width="31.42578125" style="151" customWidth="1"/>
    <col min="7940" max="7956" width="36.85546875" style="151" customWidth="1"/>
    <col min="7957" max="7957" width="37" style="151" customWidth="1"/>
    <col min="7958" max="7973" width="36.85546875" style="151" customWidth="1"/>
    <col min="7974" max="7974" width="37.140625" style="151" customWidth="1"/>
    <col min="7975" max="7976" width="36.85546875" style="151" customWidth="1"/>
    <col min="7977" max="7977" width="36.5703125" style="151" customWidth="1"/>
    <col min="7978" max="7979" width="36.85546875" style="151" customWidth="1"/>
    <col min="7980" max="7980" width="36.5703125" style="151" customWidth="1"/>
    <col min="7981" max="7981" width="37" style="151" customWidth="1"/>
    <col min="7982" max="8000" width="36.85546875" style="151" customWidth="1"/>
    <col min="8001" max="8001" width="37" style="151" customWidth="1"/>
    <col min="8002" max="8019" width="36.85546875" style="151" customWidth="1"/>
    <col min="8020" max="8020" width="36.5703125" style="151" customWidth="1"/>
    <col min="8021" max="8033" width="36.85546875" style="151" customWidth="1"/>
    <col min="8034" max="8034" width="36.5703125" style="151" customWidth="1"/>
    <col min="8035" max="8037" width="36.85546875" style="151" customWidth="1"/>
    <col min="8038" max="8038" width="36.5703125" style="151" customWidth="1"/>
    <col min="8039" max="8046" width="36.85546875" style="151" customWidth="1"/>
    <col min="8047" max="8047" width="36.5703125" style="151" customWidth="1"/>
    <col min="8048" max="8185" width="36.85546875" style="151"/>
    <col min="8186" max="8186" width="18.5703125" style="151" customWidth="1"/>
    <col min="8187" max="8195" width="31.42578125" style="151" customWidth="1"/>
    <col min="8196" max="8212" width="36.85546875" style="151" customWidth="1"/>
    <col min="8213" max="8213" width="37" style="151" customWidth="1"/>
    <col min="8214" max="8229" width="36.85546875" style="151" customWidth="1"/>
    <col min="8230" max="8230" width="37.140625" style="151" customWidth="1"/>
    <col min="8231" max="8232" width="36.85546875" style="151" customWidth="1"/>
    <col min="8233" max="8233" width="36.5703125" style="151" customWidth="1"/>
    <col min="8234" max="8235" width="36.85546875" style="151" customWidth="1"/>
    <col min="8236" max="8236" width="36.5703125" style="151" customWidth="1"/>
    <col min="8237" max="8237" width="37" style="151" customWidth="1"/>
    <col min="8238" max="8256" width="36.85546875" style="151" customWidth="1"/>
    <col min="8257" max="8257" width="37" style="151" customWidth="1"/>
    <col min="8258" max="8275" width="36.85546875" style="151" customWidth="1"/>
    <col min="8276" max="8276" width="36.5703125" style="151" customWidth="1"/>
    <col min="8277" max="8289" width="36.85546875" style="151" customWidth="1"/>
    <col min="8290" max="8290" width="36.5703125" style="151" customWidth="1"/>
    <col min="8291" max="8293" width="36.85546875" style="151" customWidth="1"/>
    <col min="8294" max="8294" width="36.5703125" style="151" customWidth="1"/>
    <col min="8295" max="8302" width="36.85546875" style="151" customWidth="1"/>
    <col min="8303" max="8303" width="36.5703125" style="151" customWidth="1"/>
    <col min="8304" max="8441" width="36.85546875" style="151"/>
    <col min="8442" max="8442" width="18.5703125" style="151" customWidth="1"/>
    <col min="8443" max="8451" width="31.42578125" style="151" customWidth="1"/>
    <col min="8452" max="8468" width="36.85546875" style="151" customWidth="1"/>
    <col min="8469" max="8469" width="37" style="151" customWidth="1"/>
    <col min="8470" max="8485" width="36.85546875" style="151" customWidth="1"/>
    <col min="8486" max="8486" width="37.140625" style="151" customWidth="1"/>
    <col min="8487" max="8488" width="36.85546875" style="151" customWidth="1"/>
    <col min="8489" max="8489" width="36.5703125" style="151" customWidth="1"/>
    <col min="8490" max="8491" width="36.85546875" style="151" customWidth="1"/>
    <col min="8492" max="8492" width="36.5703125" style="151" customWidth="1"/>
    <col min="8493" max="8493" width="37" style="151" customWidth="1"/>
    <col min="8494" max="8512" width="36.85546875" style="151" customWidth="1"/>
    <col min="8513" max="8513" width="37" style="151" customWidth="1"/>
    <col min="8514" max="8531" width="36.85546875" style="151" customWidth="1"/>
    <col min="8532" max="8532" width="36.5703125" style="151" customWidth="1"/>
    <col min="8533" max="8545" width="36.85546875" style="151" customWidth="1"/>
    <col min="8546" max="8546" width="36.5703125" style="151" customWidth="1"/>
    <col min="8547" max="8549" width="36.85546875" style="151" customWidth="1"/>
    <col min="8550" max="8550" width="36.5703125" style="151" customWidth="1"/>
    <col min="8551" max="8558" width="36.85546875" style="151" customWidth="1"/>
    <col min="8559" max="8559" width="36.5703125" style="151" customWidth="1"/>
    <col min="8560" max="8697" width="36.85546875" style="151"/>
    <col min="8698" max="8698" width="18.5703125" style="151" customWidth="1"/>
    <col min="8699" max="8707" width="31.42578125" style="151" customWidth="1"/>
    <col min="8708" max="8724" width="36.85546875" style="151" customWidth="1"/>
    <col min="8725" max="8725" width="37" style="151" customWidth="1"/>
    <col min="8726" max="8741" width="36.85546875" style="151" customWidth="1"/>
    <col min="8742" max="8742" width="37.140625" style="151" customWidth="1"/>
    <col min="8743" max="8744" width="36.85546875" style="151" customWidth="1"/>
    <col min="8745" max="8745" width="36.5703125" style="151" customWidth="1"/>
    <col min="8746" max="8747" width="36.85546875" style="151" customWidth="1"/>
    <col min="8748" max="8748" width="36.5703125" style="151" customWidth="1"/>
    <col min="8749" max="8749" width="37" style="151" customWidth="1"/>
    <col min="8750" max="8768" width="36.85546875" style="151" customWidth="1"/>
    <col min="8769" max="8769" width="37" style="151" customWidth="1"/>
    <col min="8770" max="8787" width="36.85546875" style="151" customWidth="1"/>
    <col min="8788" max="8788" width="36.5703125" style="151" customWidth="1"/>
    <col min="8789" max="8801" width="36.85546875" style="151" customWidth="1"/>
    <col min="8802" max="8802" width="36.5703125" style="151" customWidth="1"/>
    <col min="8803" max="8805" width="36.85546875" style="151" customWidth="1"/>
    <col min="8806" max="8806" width="36.5703125" style="151" customWidth="1"/>
    <col min="8807" max="8814" width="36.85546875" style="151" customWidth="1"/>
    <col min="8815" max="8815" width="36.5703125" style="151" customWidth="1"/>
    <col min="8816" max="8953" width="36.85546875" style="151"/>
    <col min="8954" max="8954" width="18.5703125" style="151" customWidth="1"/>
    <col min="8955" max="8963" width="31.42578125" style="151" customWidth="1"/>
    <col min="8964" max="8980" width="36.85546875" style="151" customWidth="1"/>
    <col min="8981" max="8981" width="37" style="151" customWidth="1"/>
    <col min="8982" max="8997" width="36.85546875" style="151" customWidth="1"/>
    <col min="8998" max="8998" width="37.140625" style="151" customWidth="1"/>
    <col min="8999" max="9000" width="36.85546875" style="151" customWidth="1"/>
    <col min="9001" max="9001" width="36.5703125" style="151" customWidth="1"/>
    <col min="9002" max="9003" width="36.85546875" style="151" customWidth="1"/>
    <col min="9004" max="9004" width="36.5703125" style="151" customWidth="1"/>
    <col min="9005" max="9005" width="37" style="151" customWidth="1"/>
    <col min="9006" max="9024" width="36.85546875" style="151" customWidth="1"/>
    <col min="9025" max="9025" width="37" style="151" customWidth="1"/>
    <col min="9026" max="9043" width="36.85546875" style="151" customWidth="1"/>
    <col min="9044" max="9044" width="36.5703125" style="151" customWidth="1"/>
    <col min="9045" max="9057" width="36.85546875" style="151" customWidth="1"/>
    <col min="9058" max="9058" width="36.5703125" style="151" customWidth="1"/>
    <col min="9059" max="9061" width="36.85546875" style="151" customWidth="1"/>
    <col min="9062" max="9062" width="36.5703125" style="151" customWidth="1"/>
    <col min="9063" max="9070" width="36.85546875" style="151" customWidth="1"/>
    <col min="9071" max="9071" width="36.5703125" style="151" customWidth="1"/>
    <col min="9072" max="9209" width="36.85546875" style="151"/>
    <col min="9210" max="9210" width="18.5703125" style="151" customWidth="1"/>
    <col min="9211" max="9219" width="31.42578125" style="151" customWidth="1"/>
    <col min="9220" max="9236" width="36.85546875" style="151" customWidth="1"/>
    <col min="9237" max="9237" width="37" style="151" customWidth="1"/>
    <col min="9238" max="9253" width="36.85546875" style="151" customWidth="1"/>
    <col min="9254" max="9254" width="37.140625" style="151" customWidth="1"/>
    <col min="9255" max="9256" width="36.85546875" style="151" customWidth="1"/>
    <col min="9257" max="9257" width="36.5703125" style="151" customWidth="1"/>
    <col min="9258" max="9259" width="36.85546875" style="151" customWidth="1"/>
    <col min="9260" max="9260" width="36.5703125" style="151" customWidth="1"/>
    <col min="9261" max="9261" width="37" style="151" customWidth="1"/>
    <col min="9262" max="9280" width="36.85546875" style="151" customWidth="1"/>
    <col min="9281" max="9281" width="37" style="151" customWidth="1"/>
    <col min="9282" max="9299" width="36.85546875" style="151" customWidth="1"/>
    <col min="9300" max="9300" width="36.5703125" style="151" customWidth="1"/>
    <col min="9301" max="9313" width="36.85546875" style="151" customWidth="1"/>
    <col min="9314" max="9314" width="36.5703125" style="151" customWidth="1"/>
    <col min="9315" max="9317" width="36.85546875" style="151" customWidth="1"/>
    <col min="9318" max="9318" width="36.5703125" style="151" customWidth="1"/>
    <col min="9319" max="9326" width="36.85546875" style="151" customWidth="1"/>
    <col min="9327" max="9327" width="36.5703125" style="151" customWidth="1"/>
    <col min="9328" max="9465" width="36.85546875" style="151"/>
    <col min="9466" max="9466" width="18.5703125" style="151" customWidth="1"/>
    <col min="9467" max="9475" width="31.42578125" style="151" customWidth="1"/>
    <col min="9476" max="9492" width="36.85546875" style="151" customWidth="1"/>
    <col min="9493" max="9493" width="37" style="151" customWidth="1"/>
    <col min="9494" max="9509" width="36.85546875" style="151" customWidth="1"/>
    <col min="9510" max="9510" width="37.140625" style="151" customWidth="1"/>
    <col min="9511" max="9512" width="36.85546875" style="151" customWidth="1"/>
    <col min="9513" max="9513" width="36.5703125" style="151" customWidth="1"/>
    <col min="9514" max="9515" width="36.85546875" style="151" customWidth="1"/>
    <col min="9516" max="9516" width="36.5703125" style="151" customWidth="1"/>
    <col min="9517" max="9517" width="37" style="151" customWidth="1"/>
    <col min="9518" max="9536" width="36.85546875" style="151" customWidth="1"/>
    <col min="9537" max="9537" width="37" style="151" customWidth="1"/>
    <col min="9538" max="9555" width="36.85546875" style="151" customWidth="1"/>
    <col min="9556" max="9556" width="36.5703125" style="151" customWidth="1"/>
    <col min="9557" max="9569" width="36.85546875" style="151" customWidth="1"/>
    <col min="9570" max="9570" width="36.5703125" style="151" customWidth="1"/>
    <col min="9571" max="9573" width="36.85546875" style="151" customWidth="1"/>
    <col min="9574" max="9574" width="36.5703125" style="151" customWidth="1"/>
    <col min="9575" max="9582" width="36.85546875" style="151" customWidth="1"/>
    <col min="9583" max="9583" width="36.5703125" style="151" customWidth="1"/>
    <col min="9584" max="9721" width="36.85546875" style="151"/>
    <col min="9722" max="9722" width="18.5703125" style="151" customWidth="1"/>
    <col min="9723" max="9731" width="31.42578125" style="151" customWidth="1"/>
    <col min="9732" max="9748" width="36.85546875" style="151" customWidth="1"/>
    <col min="9749" max="9749" width="37" style="151" customWidth="1"/>
    <col min="9750" max="9765" width="36.85546875" style="151" customWidth="1"/>
    <col min="9766" max="9766" width="37.140625" style="151" customWidth="1"/>
    <col min="9767" max="9768" width="36.85546875" style="151" customWidth="1"/>
    <col min="9769" max="9769" width="36.5703125" style="151" customWidth="1"/>
    <col min="9770" max="9771" width="36.85546875" style="151" customWidth="1"/>
    <col min="9772" max="9772" width="36.5703125" style="151" customWidth="1"/>
    <col min="9773" max="9773" width="37" style="151" customWidth="1"/>
    <col min="9774" max="9792" width="36.85546875" style="151" customWidth="1"/>
    <col min="9793" max="9793" width="37" style="151" customWidth="1"/>
    <col min="9794" max="9811" width="36.85546875" style="151" customWidth="1"/>
    <col min="9812" max="9812" width="36.5703125" style="151" customWidth="1"/>
    <col min="9813" max="9825" width="36.85546875" style="151" customWidth="1"/>
    <col min="9826" max="9826" width="36.5703125" style="151" customWidth="1"/>
    <col min="9827" max="9829" width="36.85546875" style="151" customWidth="1"/>
    <col min="9830" max="9830" width="36.5703125" style="151" customWidth="1"/>
    <col min="9831" max="9838" width="36.85546875" style="151" customWidth="1"/>
    <col min="9839" max="9839" width="36.5703125" style="151" customWidth="1"/>
    <col min="9840" max="9977" width="36.85546875" style="151"/>
    <col min="9978" max="9978" width="18.5703125" style="151" customWidth="1"/>
    <col min="9979" max="9987" width="31.42578125" style="151" customWidth="1"/>
    <col min="9988" max="10004" width="36.85546875" style="151" customWidth="1"/>
    <col min="10005" max="10005" width="37" style="151" customWidth="1"/>
    <col min="10006" max="10021" width="36.85546875" style="151" customWidth="1"/>
    <col min="10022" max="10022" width="37.140625" style="151" customWidth="1"/>
    <col min="10023" max="10024" width="36.85546875" style="151" customWidth="1"/>
    <col min="10025" max="10025" width="36.5703125" style="151" customWidth="1"/>
    <col min="10026" max="10027" width="36.85546875" style="151" customWidth="1"/>
    <col min="10028" max="10028" width="36.5703125" style="151" customWidth="1"/>
    <col min="10029" max="10029" width="37" style="151" customWidth="1"/>
    <col min="10030" max="10048" width="36.85546875" style="151" customWidth="1"/>
    <col min="10049" max="10049" width="37" style="151" customWidth="1"/>
    <col min="10050" max="10067" width="36.85546875" style="151" customWidth="1"/>
    <col min="10068" max="10068" width="36.5703125" style="151" customWidth="1"/>
    <col min="10069" max="10081" width="36.85546875" style="151" customWidth="1"/>
    <col min="10082" max="10082" width="36.5703125" style="151" customWidth="1"/>
    <col min="10083" max="10085" width="36.85546875" style="151" customWidth="1"/>
    <col min="10086" max="10086" width="36.5703125" style="151" customWidth="1"/>
    <col min="10087" max="10094" width="36.85546875" style="151" customWidth="1"/>
    <col min="10095" max="10095" width="36.5703125" style="151" customWidth="1"/>
    <col min="10096" max="10233" width="36.85546875" style="151"/>
    <col min="10234" max="10234" width="18.5703125" style="151" customWidth="1"/>
    <col min="10235" max="10243" width="31.42578125" style="151" customWidth="1"/>
    <col min="10244" max="10260" width="36.85546875" style="151" customWidth="1"/>
    <col min="10261" max="10261" width="37" style="151" customWidth="1"/>
    <col min="10262" max="10277" width="36.85546875" style="151" customWidth="1"/>
    <col min="10278" max="10278" width="37.140625" style="151" customWidth="1"/>
    <col min="10279" max="10280" width="36.85546875" style="151" customWidth="1"/>
    <col min="10281" max="10281" width="36.5703125" style="151" customWidth="1"/>
    <col min="10282" max="10283" width="36.85546875" style="151" customWidth="1"/>
    <col min="10284" max="10284" width="36.5703125" style="151" customWidth="1"/>
    <col min="10285" max="10285" width="37" style="151" customWidth="1"/>
    <col min="10286" max="10304" width="36.85546875" style="151" customWidth="1"/>
    <col min="10305" max="10305" width="37" style="151" customWidth="1"/>
    <col min="10306" max="10323" width="36.85546875" style="151" customWidth="1"/>
    <col min="10324" max="10324" width="36.5703125" style="151" customWidth="1"/>
    <col min="10325" max="10337" width="36.85546875" style="151" customWidth="1"/>
    <col min="10338" max="10338" width="36.5703125" style="151" customWidth="1"/>
    <col min="10339" max="10341" width="36.85546875" style="151" customWidth="1"/>
    <col min="10342" max="10342" width="36.5703125" style="151" customWidth="1"/>
    <col min="10343" max="10350" width="36.85546875" style="151" customWidth="1"/>
    <col min="10351" max="10351" width="36.5703125" style="151" customWidth="1"/>
    <col min="10352" max="10489" width="36.85546875" style="151"/>
    <col min="10490" max="10490" width="18.5703125" style="151" customWidth="1"/>
    <col min="10491" max="10499" width="31.42578125" style="151" customWidth="1"/>
    <col min="10500" max="10516" width="36.85546875" style="151" customWidth="1"/>
    <col min="10517" max="10517" width="37" style="151" customWidth="1"/>
    <col min="10518" max="10533" width="36.85546875" style="151" customWidth="1"/>
    <col min="10534" max="10534" width="37.140625" style="151" customWidth="1"/>
    <col min="10535" max="10536" width="36.85546875" style="151" customWidth="1"/>
    <col min="10537" max="10537" width="36.5703125" style="151" customWidth="1"/>
    <col min="10538" max="10539" width="36.85546875" style="151" customWidth="1"/>
    <col min="10540" max="10540" width="36.5703125" style="151" customWidth="1"/>
    <col min="10541" max="10541" width="37" style="151" customWidth="1"/>
    <col min="10542" max="10560" width="36.85546875" style="151" customWidth="1"/>
    <col min="10561" max="10561" width="37" style="151" customWidth="1"/>
    <col min="10562" max="10579" width="36.85546875" style="151" customWidth="1"/>
    <col min="10580" max="10580" width="36.5703125" style="151" customWidth="1"/>
    <col min="10581" max="10593" width="36.85546875" style="151" customWidth="1"/>
    <col min="10594" max="10594" width="36.5703125" style="151" customWidth="1"/>
    <col min="10595" max="10597" width="36.85546875" style="151" customWidth="1"/>
    <col min="10598" max="10598" width="36.5703125" style="151" customWidth="1"/>
    <col min="10599" max="10606" width="36.85546875" style="151" customWidth="1"/>
    <col min="10607" max="10607" width="36.5703125" style="151" customWidth="1"/>
    <col min="10608" max="10745" width="36.85546875" style="151"/>
    <col min="10746" max="10746" width="18.5703125" style="151" customWidth="1"/>
    <col min="10747" max="10755" width="31.42578125" style="151" customWidth="1"/>
    <col min="10756" max="10772" width="36.85546875" style="151" customWidth="1"/>
    <col min="10773" max="10773" width="37" style="151" customWidth="1"/>
    <col min="10774" max="10789" width="36.85546875" style="151" customWidth="1"/>
    <col min="10790" max="10790" width="37.140625" style="151" customWidth="1"/>
    <col min="10791" max="10792" width="36.85546875" style="151" customWidth="1"/>
    <col min="10793" max="10793" width="36.5703125" style="151" customWidth="1"/>
    <col min="10794" max="10795" width="36.85546875" style="151" customWidth="1"/>
    <col min="10796" max="10796" width="36.5703125" style="151" customWidth="1"/>
    <col min="10797" max="10797" width="37" style="151" customWidth="1"/>
    <col min="10798" max="10816" width="36.85546875" style="151" customWidth="1"/>
    <col min="10817" max="10817" width="37" style="151" customWidth="1"/>
    <col min="10818" max="10835" width="36.85546875" style="151" customWidth="1"/>
    <col min="10836" max="10836" width="36.5703125" style="151" customWidth="1"/>
    <col min="10837" max="10849" width="36.85546875" style="151" customWidth="1"/>
    <col min="10850" max="10850" width="36.5703125" style="151" customWidth="1"/>
    <col min="10851" max="10853" width="36.85546875" style="151" customWidth="1"/>
    <col min="10854" max="10854" width="36.5703125" style="151" customWidth="1"/>
    <col min="10855" max="10862" width="36.85546875" style="151" customWidth="1"/>
    <col min="10863" max="10863" width="36.5703125" style="151" customWidth="1"/>
    <col min="10864" max="11001" width="36.85546875" style="151"/>
    <col min="11002" max="11002" width="18.5703125" style="151" customWidth="1"/>
    <col min="11003" max="11011" width="31.42578125" style="151" customWidth="1"/>
    <col min="11012" max="11028" width="36.85546875" style="151" customWidth="1"/>
    <col min="11029" max="11029" width="37" style="151" customWidth="1"/>
    <col min="11030" max="11045" width="36.85546875" style="151" customWidth="1"/>
    <col min="11046" max="11046" width="37.140625" style="151" customWidth="1"/>
    <col min="11047" max="11048" width="36.85546875" style="151" customWidth="1"/>
    <col min="11049" max="11049" width="36.5703125" style="151" customWidth="1"/>
    <col min="11050" max="11051" width="36.85546875" style="151" customWidth="1"/>
    <col min="11052" max="11052" width="36.5703125" style="151" customWidth="1"/>
    <col min="11053" max="11053" width="37" style="151" customWidth="1"/>
    <col min="11054" max="11072" width="36.85546875" style="151" customWidth="1"/>
    <col min="11073" max="11073" width="37" style="151" customWidth="1"/>
    <col min="11074" max="11091" width="36.85546875" style="151" customWidth="1"/>
    <col min="11092" max="11092" width="36.5703125" style="151" customWidth="1"/>
    <col min="11093" max="11105" width="36.85546875" style="151" customWidth="1"/>
    <col min="11106" max="11106" width="36.5703125" style="151" customWidth="1"/>
    <col min="11107" max="11109" width="36.85546875" style="151" customWidth="1"/>
    <col min="11110" max="11110" width="36.5703125" style="151" customWidth="1"/>
    <col min="11111" max="11118" width="36.85546875" style="151" customWidth="1"/>
    <col min="11119" max="11119" width="36.5703125" style="151" customWidth="1"/>
    <col min="11120" max="11257" width="36.85546875" style="151"/>
    <col min="11258" max="11258" width="18.5703125" style="151" customWidth="1"/>
    <col min="11259" max="11267" width="31.42578125" style="151" customWidth="1"/>
    <col min="11268" max="11284" width="36.85546875" style="151" customWidth="1"/>
    <col min="11285" max="11285" width="37" style="151" customWidth="1"/>
    <col min="11286" max="11301" width="36.85546875" style="151" customWidth="1"/>
    <col min="11302" max="11302" width="37.140625" style="151" customWidth="1"/>
    <col min="11303" max="11304" width="36.85546875" style="151" customWidth="1"/>
    <col min="11305" max="11305" width="36.5703125" style="151" customWidth="1"/>
    <col min="11306" max="11307" width="36.85546875" style="151" customWidth="1"/>
    <col min="11308" max="11308" width="36.5703125" style="151" customWidth="1"/>
    <col min="11309" max="11309" width="37" style="151" customWidth="1"/>
    <col min="11310" max="11328" width="36.85546875" style="151" customWidth="1"/>
    <col min="11329" max="11329" width="37" style="151" customWidth="1"/>
    <col min="11330" max="11347" width="36.85546875" style="151" customWidth="1"/>
    <col min="11348" max="11348" width="36.5703125" style="151" customWidth="1"/>
    <col min="11349" max="11361" width="36.85546875" style="151" customWidth="1"/>
    <col min="11362" max="11362" width="36.5703125" style="151" customWidth="1"/>
    <col min="11363" max="11365" width="36.85546875" style="151" customWidth="1"/>
    <col min="11366" max="11366" width="36.5703125" style="151" customWidth="1"/>
    <col min="11367" max="11374" width="36.85546875" style="151" customWidth="1"/>
    <col min="11375" max="11375" width="36.5703125" style="151" customWidth="1"/>
    <col min="11376" max="11513" width="36.85546875" style="151"/>
    <col min="11514" max="11514" width="18.5703125" style="151" customWidth="1"/>
    <col min="11515" max="11523" width="31.42578125" style="151" customWidth="1"/>
    <col min="11524" max="11540" width="36.85546875" style="151" customWidth="1"/>
    <col min="11541" max="11541" width="37" style="151" customWidth="1"/>
    <col min="11542" max="11557" width="36.85546875" style="151" customWidth="1"/>
    <col min="11558" max="11558" width="37.140625" style="151" customWidth="1"/>
    <col min="11559" max="11560" width="36.85546875" style="151" customWidth="1"/>
    <col min="11561" max="11561" width="36.5703125" style="151" customWidth="1"/>
    <col min="11562" max="11563" width="36.85546875" style="151" customWidth="1"/>
    <col min="11564" max="11564" width="36.5703125" style="151" customWidth="1"/>
    <col min="11565" max="11565" width="37" style="151" customWidth="1"/>
    <col min="11566" max="11584" width="36.85546875" style="151" customWidth="1"/>
    <col min="11585" max="11585" width="37" style="151" customWidth="1"/>
    <col min="11586" max="11603" width="36.85546875" style="151" customWidth="1"/>
    <col min="11604" max="11604" width="36.5703125" style="151" customWidth="1"/>
    <col min="11605" max="11617" width="36.85546875" style="151" customWidth="1"/>
    <col min="11618" max="11618" width="36.5703125" style="151" customWidth="1"/>
    <col min="11619" max="11621" width="36.85546875" style="151" customWidth="1"/>
    <col min="11622" max="11622" width="36.5703125" style="151" customWidth="1"/>
    <col min="11623" max="11630" width="36.85546875" style="151" customWidth="1"/>
    <col min="11631" max="11631" width="36.5703125" style="151" customWidth="1"/>
    <col min="11632" max="11769" width="36.85546875" style="151"/>
    <col min="11770" max="11770" width="18.5703125" style="151" customWidth="1"/>
    <col min="11771" max="11779" width="31.42578125" style="151" customWidth="1"/>
    <col min="11780" max="11796" width="36.85546875" style="151" customWidth="1"/>
    <col min="11797" max="11797" width="37" style="151" customWidth="1"/>
    <col min="11798" max="11813" width="36.85546875" style="151" customWidth="1"/>
    <col min="11814" max="11814" width="37.140625" style="151" customWidth="1"/>
    <col min="11815" max="11816" width="36.85546875" style="151" customWidth="1"/>
    <col min="11817" max="11817" width="36.5703125" style="151" customWidth="1"/>
    <col min="11818" max="11819" width="36.85546875" style="151" customWidth="1"/>
    <col min="11820" max="11820" width="36.5703125" style="151" customWidth="1"/>
    <col min="11821" max="11821" width="37" style="151" customWidth="1"/>
    <col min="11822" max="11840" width="36.85546875" style="151" customWidth="1"/>
    <col min="11841" max="11841" width="37" style="151" customWidth="1"/>
    <col min="11842" max="11859" width="36.85546875" style="151" customWidth="1"/>
    <col min="11860" max="11860" width="36.5703125" style="151" customWidth="1"/>
    <col min="11861" max="11873" width="36.85546875" style="151" customWidth="1"/>
    <col min="11874" max="11874" width="36.5703125" style="151" customWidth="1"/>
    <col min="11875" max="11877" width="36.85546875" style="151" customWidth="1"/>
    <col min="11878" max="11878" width="36.5703125" style="151" customWidth="1"/>
    <col min="11879" max="11886" width="36.85546875" style="151" customWidth="1"/>
    <col min="11887" max="11887" width="36.5703125" style="151" customWidth="1"/>
    <col min="11888" max="12025" width="36.85546875" style="151"/>
    <col min="12026" max="12026" width="18.5703125" style="151" customWidth="1"/>
    <col min="12027" max="12035" width="31.42578125" style="151" customWidth="1"/>
    <col min="12036" max="12052" width="36.85546875" style="151" customWidth="1"/>
    <col min="12053" max="12053" width="37" style="151" customWidth="1"/>
    <col min="12054" max="12069" width="36.85546875" style="151" customWidth="1"/>
    <col min="12070" max="12070" width="37.140625" style="151" customWidth="1"/>
    <col min="12071" max="12072" width="36.85546875" style="151" customWidth="1"/>
    <col min="12073" max="12073" width="36.5703125" style="151" customWidth="1"/>
    <col min="12074" max="12075" width="36.85546875" style="151" customWidth="1"/>
    <col min="12076" max="12076" width="36.5703125" style="151" customWidth="1"/>
    <col min="12077" max="12077" width="37" style="151" customWidth="1"/>
    <col min="12078" max="12096" width="36.85546875" style="151" customWidth="1"/>
    <col min="12097" max="12097" width="37" style="151" customWidth="1"/>
    <col min="12098" max="12115" width="36.85546875" style="151" customWidth="1"/>
    <col min="12116" max="12116" width="36.5703125" style="151" customWidth="1"/>
    <col min="12117" max="12129" width="36.85546875" style="151" customWidth="1"/>
    <col min="12130" max="12130" width="36.5703125" style="151" customWidth="1"/>
    <col min="12131" max="12133" width="36.85546875" style="151" customWidth="1"/>
    <col min="12134" max="12134" width="36.5703125" style="151" customWidth="1"/>
    <col min="12135" max="12142" width="36.85546875" style="151" customWidth="1"/>
    <col min="12143" max="12143" width="36.5703125" style="151" customWidth="1"/>
    <col min="12144" max="12281" width="36.85546875" style="151"/>
    <col min="12282" max="12282" width="18.5703125" style="151" customWidth="1"/>
    <col min="12283" max="12291" width="31.42578125" style="151" customWidth="1"/>
    <col min="12292" max="12308" width="36.85546875" style="151" customWidth="1"/>
    <col min="12309" max="12309" width="37" style="151" customWidth="1"/>
    <col min="12310" max="12325" width="36.85546875" style="151" customWidth="1"/>
    <col min="12326" max="12326" width="37.140625" style="151" customWidth="1"/>
    <col min="12327" max="12328" width="36.85546875" style="151" customWidth="1"/>
    <col min="12329" max="12329" width="36.5703125" style="151" customWidth="1"/>
    <col min="12330" max="12331" width="36.85546875" style="151" customWidth="1"/>
    <col min="12332" max="12332" width="36.5703125" style="151" customWidth="1"/>
    <col min="12333" max="12333" width="37" style="151" customWidth="1"/>
    <col min="12334" max="12352" width="36.85546875" style="151" customWidth="1"/>
    <col min="12353" max="12353" width="37" style="151" customWidth="1"/>
    <col min="12354" max="12371" width="36.85546875" style="151" customWidth="1"/>
    <col min="12372" max="12372" width="36.5703125" style="151" customWidth="1"/>
    <col min="12373" max="12385" width="36.85546875" style="151" customWidth="1"/>
    <col min="12386" max="12386" width="36.5703125" style="151" customWidth="1"/>
    <col min="12387" max="12389" width="36.85546875" style="151" customWidth="1"/>
    <col min="12390" max="12390" width="36.5703125" style="151" customWidth="1"/>
    <col min="12391" max="12398" width="36.85546875" style="151" customWidth="1"/>
    <col min="12399" max="12399" width="36.5703125" style="151" customWidth="1"/>
    <col min="12400" max="12537" width="36.85546875" style="151"/>
    <col min="12538" max="12538" width="18.5703125" style="151" customWidth="1"/>
    <col min="12539" max="12547" width="31.42578125" style="151" customWidth="1"/>
    <col min="12548" max="12564" width="36.85546875" style="151" customWidth="1"/>
    <col min="12565" max="12565" width="37" style="151" customWidth="1"/>
    <col min="12566" max="12581" width="36.85546875" style="151" customWidth="1"/>
    <col min="12582" max="12582" width="37.140625" style="151" customWidth="1"/>
    <col min="12583" max="12584" width="36.85546875" style="151" customWidth="1"/>
    <col min="12585" max="12585" width="36.5703125" style="151" customWidth="1"/>
    <col min="12586" max="12587" width="36.85546875" style="151" customWidth="1"/>
    <col min="12588" max="12588" width="36.5703125" style="151" customWidth="1"/>
    <col min="12589" max="12589" width="37" style="151" customWidth="1"/>
    <col min="12590" max="12608" width="36.85546875" style="151" customWidth="1"/>
    <col min="12609" max="12609" width="37" style="151" customWidth="1"/>
    <col min="12610" max="12627" width="36.85546875" style="151" customWidth="1"/>
    <col min="12628" max="12628" width="36.5703125" style="151" customWidth="1"/>
    <col min="12629" max="12641" width="36.85546875" style="151" customWidth="1"/>
    <col min="12642" max="12642" width="36.5703125" style="151" customWidth="1"/>
    <col min="12643" max="12645" width="36.85546875" style="151" customWidth="1"/>
    <col min="12646" max="12646" width="36.5703125" style="151" customWidth="1"/>
    <col min="12647" max="12654" width="36.85546875" style="151" customWidth="1"/>
    <col min="12655" max="12655" width="36.5703125" style="151" customWidth="1"/>
    <col min="12656" max="12793" width="36.85546875" style="151"/>
    <col min="12794" max="12794" width="18.5703125" style="151" customWidth="1"/>
    <col min="12795" max="12803" width="31.42578125" style="151" customWidth="1"/>
    <col min="12804" max="12820" width="36.85546875" style="151" customWidth="1"/>
    <col min="12821" max="12821" width="37" style="151" customWidth="1"/>
    <col min="12822" max="12837" width="36.85546875" style="151" customWidth="1"/>
    <col min="12838" max="12838" width="37.140625" style="151" customWidth="1"/>
    <col min="12839" max="12840" width="36.85546875" style="151" customWidth="1"/>
    <col min="12841" max="12841" width="36.5703125" style="151" customWidth="1"/>
    <col min="12842" max="12843" width="36.85546875" style="151" customWidth="1"/>
    <col min="12844" max="12844" width="36.5703125" style="151" customWidth="1"/>
    <col min="12845" max="12845" width="37" style="151" customWidth="1"/>
    <col min="12846" max="12864" width="36.85546875" style="151" customWidth="1"/>
    <col min="12865" max="12865" width="37" style="151" customWidth="1"/>
    <col min="12866" max="12883" width="36.85546875" style="151" customWidth="1"/>
    <col min="12884" max="12884" width="36.5703125" style="151" customWidth="1"/>
    <col min="12885" max="12897" width="36.85546875" style="151" customWidth="1"/>
    <col min="12898" max="12898" width="36.5703125" style="151" customWidth="1"/>
    <col min="12899" max="12901" width="36.85546875" style="151" customWidth="1"/>
    <col min="12902" max="12902" width="36.5703125" style="151" customWidth="1"/>
    <col min="12903" max="12910" width="36.85546875" style="151" customWidth="1"/>
    <col min="12911" max="12911" width="36.5703125" style="151" customWidth="1"/>
    <col min="12912" max="13049" width="36.85546875" style="151"/>
    <col min="13050" max="13050" width="18.5703125" style="151" customWidth="1"/>
    <col min="13051" max="13059" width="31.42578125" style="151" customWidth="1"/>
    <col min="13060" max="13076" width="36.85546875" style="151" customWidth="1"/>
    <col min="13077" max="13077" width="37" style="151" customWidth="1"/>
    <col min="13078" max="13093" width="36.85546875" style="151" customWidth="1"/>
    <col min="13094" max="13094" width="37.140625" style="151" customWidth="1"/>
    <col min="13095" max="13096" width="36.85546875" style="151" customWidth="1"/>
    <col min="13097" max="13097" width="36.5703125" style="151" customWidth="1"/>
    <col min="13098" max="13099" width="36.85546875" style="151" customWidth="1"/>
    <col min="13100" max="13100" width="36.5703125" style="151" customWidth="1"/>
    <col min="13101" max="13101" width="37" style="151" customWidth="1"/>
    <col min="13102" max="13120" width="36.85546875" style="151" customWidth="1"/>
    <col min="13121" max="13121" width="37" style="151" customWidth="1"/>
    <col min="13122" max="13139" width="36.85546875" style="151" customWidth="1"/>
    <col min="13140" max="13140" width="36.5703125" style="151" customWidth="1"/>
    <col min="13141" max="13153" width="36.85546875" style="151" customWidth="1"/>
    <col min="13154" max="13154" width="36.5703125" style="151" customWidth="1"/>
    <col min="13155" max="13157" width="36.85546875" style="151" customWidth="1"/>
    <col min="13158" max="13158" width="36.5703125" style="151" customWidth="1"/>
    <col min="13159" max="13166" width="36.85546875" style="151" customWidth="1"/>
    <col min="13167" max="13167" width="36.5703125" style="151" customWidth="1"/>
    <col min="13168" max="13305" width="36.85546875" style="151"/>
    <col min="13306" max="13306" width="18.5703125" style="151" customWidth="1"/>
    <col min="13307" max="13315" width="31.42578125" style="151" customWidth="1"/>
    <col min="13316" max="13332" width="36.85546875" style="151" customWidth="1"/>
    <col min="13333" max="13333" width="37" style="151" customWidth="1"/>
    <col min="13334" max="13349" width="36.85546875" style="151" customWidth="1"/>
    <col min="13350" max="13350" width="37.140625" style="151" customWidth="1"/>
    <col min="13351" max="13352" width="36.85546875" style="151" customWidth="1"/>
    <col min="13353" max="13353" width="36.5703125" style="151" customWidth="1"/>
    <col min="13354" max="13355" width="36.85546875" style="151" customWidth="1"/>
    <col min="13356" max="13356" width="36.5703125" style="151" customWidth="1"/>
    <col min="13357" max="13357" width="37" style="151" customWidth="1"/>
    <col min="13358" max="13376" width="36.85546875" style="151" customWidth="1"/>
    <col min="13377" max="13377" width="37" style="151" customWidth="1"/>
    <col min="13378" max="13395" width="36.85546875" style="151" customWidth="1"/>
    <col min="13396" max="13396" width="36.5703125" style="151" customWidth="1"/>
    <col min="13397" max="13409" width="36.85546875" style="151" customWidth="1"/>
    <col min="13410" max="13410" width="36.5703125" style="151" customWidth="1"/>
    <col min="13411" max="13413" width="36.85546875" style="151" customWidth="1"/>
    <col min="13414" max="13414" width="36.5703125" style="151" customWidth="1"/>
    <col min="13415" max="13422" width="36.85546875" style="151" customWidth="1"/>
    <col min="13423" max="13423" width="36.5703125" style="151" customWidth="1"/>
    <col min="13424" max="13561" width="36.85546875" style="151"/>
    <col min="13562" max="13562" width="18.5703125" style="151" customWidth="1"/>
    <col min="13563" max="13571" width="31.42578125" style="151" customWidth="1"/>
    <col min="13572" max="13588" width="36.85546875" style="151" customWidth="1"/>
    <col min="13589" max="13589" width="37" style="151" customWidth="1"/>
    <col min="13590" max="13605" width="36.85546875" style="151" customWidth="1"/>
    <col min="13606" max="13606" width="37.140625" style="151" customWidth="1"/>
    <col min="13607" max="13608" width="36.85546875" style="151" customWidth="1"/>
    <col min="13609" max="13609" width="36.5703125" style="151" customWidth="1"/>
    <col min="13610" max="13611" width="36.85546875" style="151" customWidth="1"/>
    <col min="13612" max="13612" width="36.5703125" style="151" customWidth="1"/>
    <col min="13613" max="13613" width="37" style="151" customWidth="1"/>
    <col min="13614" max="13632" width="36.85546875" style="151" customWidth="1"/>
    <col min="13633" max="13633" width="37" style="151" customWidth="1"/>
    <col min="13634" max="13651" width="36.85546875" style="151" customWidth="1"/>
    <col min="13652" max="13652" width="36.5703125" style="151" customWidth="1"/>
    <col min="13653" max="13665" width="36.85546875" style="151" customWidth="1"/>
    <col min="13666" max="13666" width="36.5703125" style="151" customWidth="1"/>
    <col min="13667" max="13669" width="36.85546875" style="151" customWidth="1"/>
    <col min="13670" max="13670" width="36.5703125" style="151" customWidth="1"/>
    <col min="13671" max="13678" width="36.85546875" style="151" customWidth="1"/>
    <col min="13679" max="13679" width="36.5703125" style="151" customWidth="1"/>
    <col min="13680" max="13817" width="36.85546875" style="151"/>
    <col min="13818" max="13818" width="18.5703125" style="151" customWidth="1"/>
    <col min="13819" max="13827" width="31.42578125" style="151" customWidth="1"/>
    <col min="13828" max="13844" width="36.85546875" style="151" customWidth="1"/>
    <col min="13845" max="13845" width="37" style="151" customWidth="1"/>
    <col min="13846" max="13861" width="36.85546875" style="151" customWidth="1"/>
    <col min="13862" max="13862" width="37.140625" style="151" customWidth="1"/>
    <col min="13863" max="13864" width="36.85546875" style="151" customWidth="1"/>
    <col min="13865" max="13865" width="36.5703125" style="151" customWidth="1"/>
    <col min="13866" max="13867" width="36.85546875" style="151" customWidth="1"/>
    <col min="13868" max="13868" width="36.5703125" style="151" customWidth="1"/>
    <col min="13869" max="13869" width="37" style="151" customWidth="1"/>
    <col min="13870" max="13888" width="36.85546875" style="151" customWidth="1"/>
    <col min="13889" max="13889" width="37" style="151" customWidth="1"/>
    <col min="13890" max="13907" width="36.85546875" style="151" customWidth="1"/>
    <col min="13908" max="13908" width="36.5703125" style="151" customWidth="1"/>
    <col min="13909" max="13921" width="36.85546875" style="151" customWidth="1"/>
    <col min="13922" max="13922" width="36.5703125" style="151" customWidth="1"/>
    <col min="13923" max="13925" width="36.85546875" style="151" customWidth="1"/>
    <col min="13926" max="13926" width="36.5703125" style="151" customWidth="1"/>
    <col min="13927" max="13934" width="36.85546875" style="151" customWidth="1"/>
    <col min="13935" max="13935" width="36.5703125" style="151" customWidth="1"/>
    <col min="13936" max="14073" width="36.85546875" style="151"/>
    <col min="14074" max="14074" width="18.5703125" style="151" customWidth="1"/>
    <col min="14075" max="14083" width="31.42578125" style="151" customWidth="1"/>
    <col min="14084" max="14100" width="36.85546875" style="151" customWidth="1"/>
    <col min="14101" max="14101" width="37" style="151" customWidth="1"/>
    <col min="14102" max="14117" width="36.85546875" style="151" customWidth="1"/>
    <col min="14118" max="14118" width="37.140625" style="151" customWidth="1"/>
    <col min="14119" max="14120" width="36.85546875" style="151" customWidth="1"/>
    <col min="14121" max="14121" width="36.5703125" style="151" customWidth="1"/>
    <col min="14122" max="14123" width="36.85546875" style="151" customWidth="1"/>
    <col min="14124" max="14124" width="36.5703125" style="151" customWidth="1"/>
    <col min="14125" max="14125" width="37" style="151" customWidth="1"/>
    <col min="14126" max="14144" width="36.85546875" style="151" customWidth="1"/>
    <col min="14145" max="14145" width="37" style="151" customWidth="1"/>
    <col min="14146" max="14163" width="36.85546875" style="151" customWidth="1"/>
    <col min="14164" max="14164" width="36.5703125" style="151" customWidth="1"/>
    <col min="14165" max="14177" width="36.85546875" style="151" customWidth="1"/>
    <col min="14178" max="14178" width="36.5703125" style="151" customWidth="1"/>
    <col min="14179" max="14181" width="36.85546875" style="151" customWidth="1"/>
    <col min="14182" max="14182" width="36.5703125" style="151" customWidth="1"/>
    <col min="14183" max="14190" width="36.85546875" style="151" customWidth="1"/>
    <col min="14191" max="14191" width="36.5703125" style="151" customWidth="1"/>
    <col min="14192" max="14329" width="36.85546875" style="151"/>
    <col min="14330" max="14330" width="18.5703125" style="151" customWidth="1"/>
    <col min="14331" max="14339" width="31.42578125" style="151" customWidth="1"/>
    <col min="14340" max="14356" width="36.85546875" style="151" customWidth="1"/>
    <col min="14357" max="14357" width="37" style="151" customWidth="1"/>
    <col min="14358" max="14373" width="36.85546875" style="151" customWidth="1"/>
    <col min="14374" max="14374" width="37.140625" style="151" customWidth="1"/>
    <col min="14375" max="14376" width="36.85546875" style="151" customWidth="1"/>
    <col min="14377" max="14377" width="36.5703125" style="151" customWidth="1"/>
    <col min="14378" max="14379" width="36.85546875" style="151" customWidth="1"/>
    <col min="14380" max="14380" width="36.5703125" style="151" customWidth="1"/>
    <col min="14381" max="14381" width="37" style="151" customWidth="1"/>
    <col min="14382" max="14400" width="36.85546875" style="151" customWidth="1"/>
    <col min="14401" max="14401" width="37" style="151" customWidth="1"/>
    <col min="14402" max="14419" width="36.85546875" style="151" customWidth="1"/>
    <col min="14420" max="14420" width="36.5703125" style="151" customWidth="1"/>
    <col min="14421" max="14433" width="36.85546875" style="151" customWidth="1"/>
    <col min="14434" max="14434" width="36.5703125" style="151" customWidth="1"/>
    <col min="14435" max="14437" width="36.85546875" style="151" customWidth="1"/>
    <col min="14438" max="14438" width="36.5703125" style="151" customWidth="1"/>
    <col min="14439" max="14446" width="36.85546875" style="151" customWidth="1"/>
    <col min="14447" max="14447" width="36.5703125" style="151" customWidth="1"/>
    <col min="14448" max="14585" width="36.85546875" style="151"/>
    <col min="14586" max="14586" width="18.5703125" style="151" customWidth="1"/>
    <col min="14587" max="14595" width="31.42578125" style="151" customWidth="1"/>
    <col min="14596" max="14612" width="36.85546875" style="151" customWidth="1"/>
    <col min="14613" max="14613" width="37" style="151" customWidth="1"/>
    <col min="14614" max="14629" width="36.85546875" style="151" customWidth="1"/>
    <col min="14630" max="14630" width="37.140625" style="151" customWidth="1"/>
    <col min="14631" max="14632" width="36.85546875" style="151" customWidth="1"/>
    <col min="14633" max="14633" width="36.5703125" style="151" customWidth="1"/>
    <col min="14634" max="14635" width="36.85546875" style="151" customWidth="1"/>
    <col min="14636" max="14636" width="36.5703125" style="151" customWidth="1"/>
    <col min="14637" max="14637" width="37" style="151" customWidth="1"/>
    <col min="14638" max="14656" width="36.85546875" style="151" customWidth="1"/>
    <col min="14657" max="14657" width="37" style="151" customWidth="1"/>
    <col min="14658" max="14675" width="36.85546875" style="151" customWidth="1"/>
    <col min="14676" max="14676" width="36.5703125" style="151" customWidth="1"/>
    <col min="14677" max="14689" width="36.85546875" style="151" customWidth="1"/>
    <col min="14690" max="14690" width="36.5703125" style="151" customWidth="1"/>
    <col min="14691" max="14693" width="36.85546875" style="151" customWidth="1"/>
    <col min="14694" max="14694" width="36.5703125" style="151" customWidth="1"/>
    <col min="14695" max="14702" width="36.85546875" style="151" customWidth="1"/>
    <col min="14703" max="14703" width="36.5703125" style="151" customWidth="1"/>
    <col min="14704" max="14841" width="36.85546875" style="151"/>
    <col min="14842" max="14842" width="18.5703125" style="151" customWidth="1"/>
    <col min="14843" max="14851" width="31.42578125" style="151" customWidth="1"/>
    <col min="14852" max="14868" width="36.85546875" style="151" customWidth="1"/>
    <col min="14869" max="14869" width="37" style="151" customWidth="1"/>
    <col min="14870" max="14885" width="36.85546875" style="151" customWidth="1"/>
    <col min="14886" max="14886" width="37.140625" style="151" customWidth="1"/>
    <col min="14887" max="14888" width="36.85546875" style="151" customWidth="1"/>
    <col min="14889" max="14889" width="36.5703125" style="151" customWidth="1"/>
    <col min="14890" max="14891" width="36.85546875" style="151" customWidth="1"/>
    <col min="14892" max="14892" width="36.5703125" style="151" customWidth="1"/>
    <col min="14893" max="14893" width="37" style="151" customWidth="1"/>
    <col min="14894" max="14912" width="36.85546875" style="151" customWidth="1"/>
    <col min="14913" max="14913" width="37" style="151" customWidth="1"/>
    <col min="14914" max="14931" width="36.85546875" style="151" customWidth="1"/>
    <col min="14932" max="14932" width="36.5703125" style="151" customWidth="1"/>
    <col min="14933" max="14945" width="36.85546875" style="151" customWidth="1"/>
    <col min="14946" max="14946" width="36.5703125" style="151" customWidth="1"/>
    <col min="14947" max="14949" width="36.85546875" style="151" customWidth="1"/>
    <col min="14950" max="14950" width="36.5703125" style="151" customWidth="1"/>
    <col min="14951" max="14958" width="36.85546875" style="151" customWidth="1"/>
    <col min="14959" max="14959" width="36.5703125" style="151" customWidth="1"/>
    <col min="14960" max="15097" width="36.85546875" style="151"/>
    <col min="15098" max="15098" width="18.5703125" style="151" customWidth="1"/>
    <col min="15099" max="15107" width="31.42578125" style="151" customWidth="1"/>
    <col min="15108" max="15124" width="36.85546875" style="151" customWidth="1"/>
    <col min="15125" max="15125" width="37" style="151" customWidth="1"/>
    <col min="15126" max="15141" width="36.85546875" style="151" customWidth="1"/>
    <col min="15142" max="15142" width="37.140625" style="151" customWidth="1"/>
    <col min="15143" max="15144" width="36.85546875" style="151" customWidth="1"/>
    <col min="15145" max="15145" width="36.5703125" style="151" customWidth="1"/>
    <col min="15146" max="15147" width="36.85546875" style="151" customWidth="1"/>
    <col min="15148" max="15148" width="36.5703125" style="151" customWidth="1"/>
    <col min="15149" max="15149" width="37" style="151" customWidth="1"/>
    <col min="15150" max="15168" width="36.85546875" style="151" customWidth="1"/>
    <col min="15169" max="15169" width="37" style="151" customWidth="1"/>
    <col min="15170" max="15187" width="36.85546875" style="151" customWidth="1"/>
    <col min="15188" max="15188" width="36.5703125" style="151" customWidth="1"/>
    <col min="15189" max="15201" width="36.85546875" style="151" customWidth="1"/>
    <col min="15202" max="15202" width="36.5703125" style="151" customWidth="1"/>
    <col min="15203" max="15205" width="36.85546875" style="151" customWidth="1"/>
    <col min="15206" max="15206" width="36.5703125" style="151" customWidth="1"/>
    <col min="15207" max="15214" width="36.85546875" style="151" customWidth="1"/>
    <col min="15215" max="15215" width="36.5703125" style="151" customWidth="1"/>
    <col min="15216" max="15353" width="36.85546875" style="151"/>
    <col min="15354" max="15354" width="18.5703125" style="151" customWidth="1"/>
    <col min="15355" max="15363" width="31.42578125" style="151" customWidth="1"/>
    <col min="15364" max="15380" width="36.85546875" style="151" customWidth="1"/>
    <col min="15381" max="15381" width="37" style="151" customWidth="1"/>
    <col min="15382" max="15397" width="36.85546875" style="151" customWidth="1"/>
    <col min="15398" max="15398" width="37.140625" style="151" customWidth="1"/>
    <col min="15399" max="15400" width="36.85546875" style="151" customWidth="1"/>
    <col min="15401" max="15401" width="36.5703125" style="151" customWidth="1"/>
    <col min="15402" max="15403" width="36.85546875" style="151" customWidth="1"/>
    <col min="15404" max="15404" width="36.5703125" style="151" customWidth="1"/>
    <col min="15405" max="15405" width="37" style="151" customWidth="1"/>
    <col min="15406" max="15424" width="36.85546875" style="151" customWidth="1"/>
    <col min="15425" max="15425" width="37" style="151" customWidth="1"/>
    <col min="15426" max="15443" width="36.85546875" style="151" customWidth="1"/>
    <col min="15444" max="15444" width="36.5703125" style="151" customWidth="1"/>
    <col min="15445" max="15457" width="36.85546875" style="151" customWidth="1"/>
    <col min="15458" max="15458" width="36.5703125" style="151" customWidth="1"/>
    <col min="15459" max="15461" width="36.85546875" style="151" customWidth="1"/>
    <col min="15462" max="15462" width="36.5703125" style="151" customWidth="1"/>
    <col min="15463" max="15470" width="36.85546875" style="151" customWidth="1"/>
    <col min="15471" max="15471" width="36.5703125" style="151" customWidth="1"/>
    <col min="15472" max="15609" width="36.85546875" style="151"/>
    <col min="15610" max="15610" width="18.5703125" style="151" customWidth="1"/>
    <col min="15611" max="15619" width="31.42578125" style="151" customWidth="1"/>
    <col min="15620" max="15636" width="36.85546875" style="151" customWidth="1"/>
    <col min="15637" max="15637" width="37" style="151" customWidth="1"/>
    <col min="15638" max="15653" width="36.85546875" style="151" customWidth="1"/>
    <col min="15654" max="15654" width="37.140625" style="151" customWidth="1"/>
    <col min="15655" max="15656" width="36.85546875" style="151" customWidth="1"/>
    <col min="15657" max="15657" width="36.5703125" style="151" customWidth="1"/>
    <col min="15658" max="15659" width="36.85546875" style="151" customWidth="1"/>
    <col min="15660" max="15660" width="36.5703125" style="151" customWidth="1"/>
    <col min="15661" max="15661" width="37" style="151" customWidth="1"/>
    <col min="15662" max="15680" width="36.85546875" style="151" customWidth="1"/>
    <col min="15681" max="15681" width="37" style="151" customWidth="1"/>
    <col min="15682" max="15699" width="36.85546875" style="151" customWidth="1"/>
    <col min="15700" max="15700" width="36.5703125" style="151" customWidth="1"/>
    <col min="15701" max="15713" width="36.85546875" style="151" customWidth="1"/>
    <col min="15714" max="15714" width="36.5703125" style="151" customWidth="1"/>
    <col min="15715" max="15717" width="36.85546875" style="151" customWidth="1"/>
    <col min="15718" max="15718" width="36.5703125" style="151" customWidth="1"/>
    <col min="15719" max="15726" width="36.85546875" style="151" customWidth="1"/>
    <col min="15727" max="15727" width="36.5703125" style="151" customWidth="1"/>
    <col min="15728" max="15865" width="36.85546875" style="151"/>
    <col min="15866" max="15866" width="18.5703125" style="151" customWidth="1"/>
    <col min="15867" max="15875" width="31.42578125" style="151" customWidth="1"/>
    <col min="15876" max="15892" width="36.85546875" style="151" customWidth="1"/>
    <col min="15893" max="15893" width="37" style="151" customWidth="1"/>
    <col min="15894" max="15909" width="36.85546875" style="151" customWidth="1"/>
    <col min="15910" max="15910" width="37.140625" style="151" customWidth="1"/>
    <col min="15911" max="15912" width="36.85546875" style="151" customWidth="1"/>
    <col min="15913" max="15913" width="36.5703125" style="151" customWidth="1"/>
    <col min="15914" max="15915" width="36.85546875" style="151" customWidth="1"/>
    <col min="15916" max="15916" width="36.5703125" style="151" customWidth="1"/>
    <col min="15917" max="15917" width="37" style="151" customWidth="1"/>
    <col min="15918" max="15936" width="36.85546875" style="151" customWidth="1"/>
    <col min="15937" max="15937" width="37" style="151" customWidth="1"/>
    <col min="15938" max="15955" width="36.85546875" style="151" customWidth="1"/>
    <col min="15956" max="15956" width="36.5703125" style="151" customWidth="1"/>
    <col min="15957" max="15969" width="36.85546875" style="151" customWidth="1"/>
    <col min="15970" max="15970" width="36.5703125" style="151" customWidth="1"/>
    <col min="15971" max="15973" width="36.85546875" style="151" customWidth="1"/>
    <col min="15974" max="15974" width="36.5703125" style="151" customWidth="1"/>
    <col min="15975" max="15982" width="36.85546875" style="151" customWidth="1"/>
    <col min="15983" max="15983" width="36.5703125" style="151" customWidth="1"/>
    <col min="15984" max="16121" width="36.85546875" style="151"/>
    <col min="16122" max="16122" width="18.5703125" style="151" customWidth="1"/>
    <col min="16123" max="16131" width="31.42578125" style="151" customWidth="1"/>
    <col min="16132" max="16148" width="36.85546875" style="151" customWidth="1"/>
    <col min="16149" max="16149" width="37" style="151" customWidth="1"/>
    <col min="16150" max="16165" width="36.85546875" style="151" customWidth="1"/>
    <col min="16166" max="16166" width="37.140625" style="151" customWidth="1"/>
    <col min="16167" max="16168" width="36.85546875" style="151" customWidth="1"/>
    <col min="16169" max="16169" width="36.5703125" style="151" customWidth="1"/>
    <col min="16170" max="16171" width="36.85546875" style="151" customWidth="1"/>
    <col min="16172" max="16172" width="36.5703125" style="151" customWidth="1"/>
    <col min="16173" max="16173" width="37" style="151" customWidth="1"/>
    <col min="16174" max="16192" width="36.85546875" style="151" customWidth="1"/>
    <col min="16193" max="16193" width="37" style="151" customWidth="1"/>
    <col min="16194" max="16211" width="36.85546875" style="151" customWidth="1"/>
    <col min="16212" max="16212" width="36.5703125" style="151" customWidth="1"/>
    <col min="16213" max="16225" width="36.85546875" style="151" customWidth="1"/>
    <col min="16226" max="16226" width="36.5703125" style="151" customWidth="1"/>
    <col min="16227" max="16229" width="36.85546875" style="151" customWidth="1"/>
    <col min="16230" max="16230" width="36.5703125" style="151" customWidth="1"/>
    <col min="16231" max="16238" width="36.85546875" style="151" customWidth="1"/>
    <col min="16239" max="16239" width="36.5703125" style="151" customWidth="1"/>
    <col min="16240" max="16384" width="36.85546875" style="151"/>
  </cols>
  <sheetData>
    <row r="1" spans="1:238" s="97" customFormat="1" ht="12.75" customHeight="1" x14ac:dyDescent="0.25">
      <c r="A1" s="93" t="s">
        <v>247</v>
      </c>
      <c r="B1" s="94"/>
      <c r="C1" s="240"/>
      <c r="D1" s="95"/>
      <c r="E1" s="95"/>
      <c r="F1" s="96"/>
      <c r="G1" s="96"/>
      <c r="H1" s="96"/>
      <c r="I1" s="96"/>
      <c r="J1" s="96"/>
      <c r="K1" s="96"/>
      <c r="L1" s="96"/>
      <c r="M1" s="96"/>
      <c r="N1" s="96"/>
      <c r="O1" s="96"/>
      <c r="P1" s="96"/>
      <c r="Q1" s="96"/>
      <c r="R1" s="96"/>
      <c r="S1" s="96"/>
      <c r="T1" s="96"/>
      <c r="U1" s="96"/>
      <c r="V1" s="96"/>
      <c r="W1" s="96"/>
      <c r="X1" s="96"/>
      <c r="Y1" s="96"/>
      <c r="Z1" s="96"/>
      <c r="AA1" s="96"/>
      <c r="AB1" s="96"/>
    </row>
    <row r="2" spans="1:238" s="101" customFormat="1" ht="12.75" customHeight="1" x14ac:dyDescent="0.25">
      <c r="A2" s="98" t="s">
        <v>248</v>
      </c>
      <c r="B2" s="99">
        <v>1</v>
      </c>
      <c r="C2" s="241">
        <v>2</v>
      </c>
      <c r="D2" s="99">
        <v>3</v>
      </c>
      <c r="E2" s="99"/>
      <c r="F2" s="99"/>
      <c r="G2" s="99"/>
      <c r="H2" s="99"/>
      <c r="I2" s="99"/>
      <c r="J2" s="99"/>
      <c r="K2" s="99"/>
      <c r="L2" s="99"/>
      <c r="M2" s="99"/>
      <c r="N2" s="99"/>
      <c r="O2" s="99"/>
      <c r="P2" s="99"/>
      <c r="Q2" s="99"/>
      <c r="R2" s="99"/>
      <c r="S2" s="99"/>
      <c r="T2" s="99"/>
      <c r="U2" s="99"/>
      <c r="V2" s="99"/>
      <c r="W2" s="99"/>
      <c r="X2" s="99"/>
      <c r="Y2" s="99"/>
      <c r="Z2" s="99"/>
      <c r="AA2" s="99"/>
      <c r="AB2" s="99"/>
      <c r="AC2" s="100"/>
      <c r="AD2" s="100" t="str">
        <f t="shared" ref="AD2:CO2" si="0">IF(AD3="","",AC2+1)</f>
        <v/>
      </c>
      <c r="AE2" s="100" t="str">
        <f t="shared" si="0"/>
        <v/>
      </c>
      <c r="AF2" s="100" t="str">
        <f t="shared" si="0"/>
        <v/>
      </c>
      <c r="AG2" s="100" t="str">
        <f t="shared" si="0"/>
        <v/>
      </c>
      <c r="AH2" s="100" t="str">
        <f t="shared" si="0"/>
        <v/>
      </c>
      <c r="AI2" s="100" t="str">
        <f t="shared" si="0"/>
        <v/>
      </c>
      <c r="AJ2" s="100" t="str">
        <f t="shared" si="0"/>
        <v/>
      </c>
      <c r="AK2" s="100" t="str">
        <f t="shared" si="0"/>
        <v/>
      </c>
      <c r="AL2" s="100" t="str">
        <f t="shared" si="0"/>
        <v/>
      </c>
      <c r="AM2" s="100" t="str">
        <f t="shared" si="0"/>
        <v/>
      </c>
      <c r="AN2" s="100" t="str">
        <f t="shared" si="0"/>
        <v/>
      </c>
      <c r="AO2" s="100" t="str">
        <f t="shared" si="0"/>
        <v/>
      </c>
      <c r="AP2" s="100" t="str">
        <f t="shared" si="0"/>
        <v/>
      </c>
      <c r="AQ2" s="100" t="str">
        <f t="shared" si="0"/>
        <v/>
      </c>
      <c r="AR2" s="100" t="str">
        <f t="shared" si="0"/>
        <v/>
      </c>
      <c r="AS2" s="100" t="str">
        <f t="shared" si="0"/>
        <v/>
      </c>
      <c r="AT2" s="100" t="str">
        <f t="shared" si="0"/>
        <v/>
      </c>
      <c r="AU2" s="100" t="str">
        <f t="shared" si="0"/>
        <v/>
      </c>
      <c r="AV2" s="100" t="str">
        <f t="shared" si="0"/>
        <v/>
      </c>
      <c r="AW2" s="100" t="str">
        <f t="shared" si="0"/>
        <v/>
      </c>
      <c r="AX2" s="100" t="str">
        <f t="shared" si="0"/>
        <v/>
      </c>
      <c r="AY2" s="100" t="str">
        <f t="shared" si="0"/>
        <v/>
      </c>
      <c r="AZ2" s="100" t="str">
        <f t="shared" si="0"/>
        <v/>
      </c>
      <c r="BA2" s="100" t="str">
        <f t="shared" si="0"/>
        <v/>
      </c>
      <c r="BB2" s="100" t="str">
        <f t="shared" si="0"/>
        <v/>
      </c>
      <c r="BC2" s="100" t="str">
        <f t="shared" si="0"/>
        <v/>
      </c>
      <c r="BD2" s="100" t="str">
        <f t="shared" si="0"/>
        <v/>
      </c>
      <c r="BE2" s="100" t="str">
        <f t="shared" si="0"/>
        <v/>
      </c>
      <c r="BF2" s="100" t="str">
        <f t="shared" si="0"/>
        <v/>
      </c>
      <c r="BG2" s="100" t="str">
        <f t="shared" si="0"/>
        <v/>
      </c>
      <c r="BH2" s="100" t="str">
        <f t="shared" si="0"/>
        <v/>
      </c>
      <c r="BI2" s="100" t="str">
        <f t="shared" si="0"/>
        <v/>
      </c>
      <c r="BJ2" s="100" t="str">
        <f t="shared" si="0"/>
        <v/>
      </c>
      <c r="BK2" s="100" t="str">
        <f t="shared" si="0"/>
        <v/>
      </c>
      <c r="BL2" s="100" t="str">
        <f t="shared" si="0"/>
        <v/>
      </c>
      <c r="BM2" s="100" t="str">
        <f t="shared" si="0"/>
        <v/>
      </c>
      <c r="BN2" s="100" t="str">
        <f t="shared" si="0"/>
        <v/>
      </c>
      <c r="BO2" s="100" t="str">
        <f t="shared" si="0"/>
        <v/>
      </c>
      <c r="BP2" s="100" t="str">
        <f t="shared" si="0"/>
        <v/>
      </c>
      <c r="BQ2" s="100" t="str">
        <f t="shared" si="0"/>
        <v/>
      </c>
      <c r="BR2" s="100" t="str">
        <f t="shared" si="0"/>
        <v/>
      </c>
      <c r="BS2" s="100" t="str">
        <f t="shared" si="0"/>
        <v/>
      </c>
      <c r="BT2" s="100" t="str">
        <f t="shared" si="0"/>
        <v/>
      </c>
      <c r="BU2" s="100" t="str">
        <f t="shared" si="0"/>
        <v/>
      </c>
      <c r="BV2" s="100" t="str">
        <f t="shared" si="0"/>
        <v/>
      </c>
      <c r="BW2" s="100" t="str">
        <f t="shared" si="0"/>
        <v/>
      </c>
      <c r="BX2" s="100" t="str">
        <f t="shared" si="0"/>
        <v/>
      </c>
      <c r="BY2" s="100" t="str">
        <f t="shared" si="0"/>
        <v/>
      </c>
      <c r="BZ2" s="100" t="str">
        <f t="shared" si="0"/>
        <v/>
      </c>
      <c r="CA2" s="100" t="str">
        <f t="shared" si="0"/>
        <v/>
      </c>
      <c r="CB2" s="100" t="str">
        <f t="shared" si="0"/>
        <v/>
      </c>
      <c r="CC2" s="100" t="str">
        <f t="shared" si="0"/>
        <v/>
      </c>
      <c r="CD2" s="100" t="str">
        <f t="shared" si="0"/>
        <v/>
      </c>
      <c r="CE2" s="100" t="str">
        <f t="shared" si="0"/>
        <v/>
      </c>
      <c r="CF2" s="100" t="str">
        <f t="shared" si="0"/>
        <v/>
      </c>
      <c r="CG2" s="100" t="str">
        <f t="shared" si="0"/>
        <v/>
      </c>
      <c r="CH2" s="100" t="str">
        <f t="shared" si="0"/>
        <v/>
      </c>
      <c r="CI2" s="100" t="str">
        <f t="shared" si="0"/>
        <v/>
      </c>
      <c r="CJ2" s="100" t="str">
        <f t="shared" si="0"/>
        <v/>
      </c>
      <c r="CK2" s="100" t="str">
        <f t="shared" si="0"/>
        <v/>
      </c>
      <c r="CL2" s="100" t="str">
        <f t="shared" si="0"/>
        <v/>
      </c>
      <c r="CM2" s="100" t="str">
        <f t="shared" si="0"/>
        <v/>
      </c>
      <c r="CN2" s="100" t="str">
        <f t="shared" si="0"/>
        <v/>
      </c>
      <c r="CO2" s="100" t="str">
        <f t="shared" si="0"/>
        <v/>
      </c>
      <c r="CP2" s="100" t="str">
        <f t="shared" ref="CP2:FA2" si="1">IF(CP3="","",CO2+1)</f>
        <v/>
      </c>
      <c r="CQ2" s="100" t="str">
        <f t="shared" si="1"/>
        <v/>
      </c>
      <c r="CR2" s="100" t="str">
        <f t="shared" si="1"/>
        <v/>
      </c>
      <c r="CS2" s="100" t="str">
        <f t="shared" si="1"/>
        <v/>
      </c>
      <c r="CT2" s="100" t="str">
        <f t="shared" si="1"/>
        <v/>
      </c>
      <c r="CU2" s="100" t="str">
        <f t="shared" si="1"/>
        <v/>
      </c>
      <c r="CV2" s="100" t="str">
        <f t="shared" si="1"/>
        <v/>
      </c>
      <c r="CW2" s="100" t="str">
        <f t="shared" si="1"/>
        <v/>
      </c>
      <c r="CX2" s="100" t="str">
        <f t="shared" si="1"/>
        <v/>
      </c>
      <c r="CY2" s="100" t="str">
        <f t="shared" si="1"/>
        <v/>
      </c>
      <c r="CZ2" s="100" t="str">
        <f t="shared" si="1"/>
        <v/>
      </c>
      <c r="DA2" s="100" t="str">
        <f t="shared" si="1"/>
        <v/>
      </c>
      <c r="DB2" s="100" t="str">
        <f t="shared" si="1"/>
        <v/>
      </c>
      <c r="DC2" s="100" t="str">
        <f t="shared" si="1"/>
        <v/>
      </c>
      <c r="DD2" s="100" t="str">
        <f t="shared" si="1"/>
        <v/>
      </c>
      <c r="DE2" s="100" t="str">
        <f t="shared" si="1"/>
        <v/>
      </c>
      <c r="DF2" s="100" t="str">
        <f t="shared" si="1"/>
        <v/>
      </c>
      <c r="DG2" s="100" t="str">
        <f t="shared" si="1"/>
        <v/>
      </c>
      <c r="DH2" s="100" t="str">
        <f t="shared" si="1"/>
        <v/>
      </c>
      <c r="DI2" s="100" t="str">
        <f t="shared" si="1"/>
        <v/>
      </c>
      <c r="DJ2" s="100" t="str">
        <f t="shared" si="1"/>
        <v/>
      </c>
      <c r="DK2" s="100" t="str">
        <f t="shared" si="1"/>
        <v/>
      </c>
      <c r="DL2" s="100" t="str">
        <f t="shared" si="1"/>
        <v/>
      </c>
      <c r="DM2" s="100" t="str">
        <f t="shared" si="1"/>
        <v/>
      </c>
      <c r="DN2" s="100" t="str">
        <f t="shared" si="1"/>
        <v/>
      </c>
      <c r="DO2" s="100" t="str">
        <f t="shared" si="1"/>
        <v/>
      </c>
      <c r="DP2" s="100" t="str">
        <f t="shared" si="1"/>
        <v/>
      </c>
      <c r="DQ2" s="100" t="str">
        <f t="shared" si="1"/>
        <v/>
      </c>
      <c r="DR2" s="100" t="str">
        <f t="shared" si="1"/>
        <v/>
      </c>
      <c r="DS2" s="100" t="str">
        <f t="shared" si="1"/>
        <v/>
      </c>
      <c r="DT2" s="100" t="str">
        <f t="shared" si="1"/>
        <v/>
      </c>
      <c r="DU2" s="100" t="str">
        <f t="shared" si="1"/>
        <v/>
      </c>
      <c r="DV2" s="100" t="str">
        <f t="shared" si="1"/>
        <v/>
      </c>
      <c r="DW2" s="100" t="str">
        <f t="shared" si="1"/>
        <v/>
      </c>
      <c r="DX2" s="100" t="str">
        <f t="shared" si="1"/>
        <v/>
      </c>
      <c r="DY2" s="100" t="str">
        <f t="shared" si="1"/>
        <v/>
      </c>
      <c r="DZ2" s="100" t="str">
        <f t="shared" si="1"/>
        <v/>
      </c>
      <c r="EA2" s="100" t="str">
        <f t="shared" si="1"/>
        <v/>
      </c>
      <c r="EB2" s="100" t="str">
        <f t="shared" si="1"/>
        <v/>
      </c>
      <c r="EC2" s="100" t="str">
        <f t="shared" si="1"/>
        <v/>
      </c>
      <c r="ED2" s="100" t="str">
        <f t="shared" si="1"/>
        <v/>
      </c>
      <c r="EE2" s="100" t="str">
        <f t="shared" si="1"/>
        <v/>
      </c>
      <c r="EF2" s="100" t="str">
        <f t="shared" si="1"/>
        <v/>
      </c>
      <c r="EG2" s="100" t="str">
        <f t="shared" si="1"/>
        <v/>
      </c>
      <c r="EH2" s="100" t="str">
        <f t="shared" si="1"/>
        <v/>
      </c>
      <c r="EI2" s="100" t="str">
        <f t="shared" si="1"/>
        <v/>
      </c>
      <c r="EJ2" s="100" t="str">
        <f t="shared" si="1"/>
        <v/>
      </c>
      <c r="EK2" s="100" t="str">
        <f t="shared" si="1"/>
        <v/>
      </c>
      <c r="EL2" s="100" t="str">
        <f t="shared" si="1"/>
        <v/>
      </c>
      <c r="EM2" s="100" t="str">
        <f t="shared" si="1"/>
        <v/>
      </c>
      <c r="EN2" s="100" t="str">
        <f t="shared" si="1"/>
        <v/>
      </c>
      <c r="EO2" s="100" t="str">
        <f t="shared" si="1"/>
        <v/>
      </c>
      <c r="EP2" s="100" t="str">
        <f t="shared" si="1"/>
        <v/>
      </c>
      <c r="EQ2" s="100" t="str">
        <f t="shared" si="1"/>
        <v/>
      </c>
      <c r="ER2" s="100" t="str">
        <f t="shared" si="1"/>
        <v/>
      </c>
      <c r="ES2" s="100" t="str">
        <f t="shared" si="1"/>
        <v/>
      </c>
      <c r="ET2" s="100" t="str">
        <f t="shared" si="1"/>
        <v/>
      </c>
      <c r="EU2" s="100" t="str">
        <f t="shared" si="1"/>
        <v/>
      </c>
      <c r="EV2" s="100" t="str">
        <f t="shared" si="1"/>
        <v/>
      </c>
      <c r="EW2" s="100" t="str">
        <f t="shared" si="1"/>
        <v/>
      </c>
      <c r="EX2" s="100" t="str">
        <f t="shared" si="1"/>
        <v/>
      </c>
      <c r="EY2" s="100" t="str">
        <f t="shared" si="1"/>
        <v/>
      </c>
      <c r="EZ2" s="100" t="str">
        <f t="shared" si="1"/>
        <v/>
      </c>
      <c r="FA2" s="100" t="str">
        <f t="shared" si="1"/>
        <v/>
      </c>
      <c r="FB2" s="100" t="str">
        <f t="shared" ref="FB2:HM2" si="2">IF(FB3="","",FA2+1)</f>
        <v/>
      </c>
      <c r="FC2" s="100" t="str">
        <f t="shared" si="2"/>
        <v/>
      </c>
      <c r="FD2" s="100" t="str">
        <f t="shared" si="2"/>
        <v/>
      </c>
      <c r="FE2" s="100" t="str">
        <f t="shared" si="2"/>
        <v/>
      </c>
      <c r="FF2" s="100" t="str">
        <f t="shared" si="2"/>
        <v/>
      </c>
      <c r="FG2" s="100" t="str">
        <f t="shared" si="2"/>
        <v/>
      </c>
      <c r="FH2" s="100" t="str">
        <f t="shared" si="2"/>
        <v/>
      </c>
      <c r="FI2" s="100" t="str">
        <f t="shared" si="2"/>
        <v/>
      </c>
      <c r="FJ2" s="100" t="str">
        <f t="shared" si="2"/>
        <v/>
      </c>
      <c r="FK2" s="100" t="str">
        <f t="shared" si="2"/>
        <v/>
      </c>
      <c r="FL2" s="100" t="str">
        <f t="shared" si="2"/>
        <v/>
      </c>
      <c r="FM2" s="100" t="str">
        <f t="shared" si="2"/>
        <v/>
      </c>
      <c r="FN2" s="100" t="str">
        <f t="shared" si="2"/>
        <v/>
      </c>
      <c r="FO2" s="100" t="str">
        <f t="shared" si="2"/>
        <v/>
      </c>
      <c r="FP2" s="100" t="str">
        <f t="shared" si="2"/>
        <v/>
      </c>
      <c r="FQ2" s="100" t="str">
        <f t="shared" si="2"/>
        <v/>
      </c>
      <c r="FR2" s="100" t="str">
        <f t="shared" si="2"/>
        <v/>
      </c>
      <c r="FS2" s="100" t="str">
        <f t="shared" si="2"/>
        <v/>
      </c>
      <c r="FT2" s="100" t="str">
        <f t="shared" si="2"/>
        <v/>
      </c>
      <c r="FU2" s="100" t="str">
        <f t="shared" si="2"/>
        <v/>
      </c>
      <c r="FV2" s="100" t="str">
        <f t="shared" si="2"/>
        <v/>
      </c>
      <c r="FW2" s="100" t="str">
        <f t="shared" si="2"/>
        <v/>
      </c>
      <c r="FX2" s="100" t="str">
        <f t="shared" si="2"/>
        <v/>
      </c>
      <c r="FY2" s="100" t="str">
        <f t="shared" si="2"/>
        <v/>
      </c>
      <c r="FZ2" s="100" t="str">
        <f t="shared" si="2"/>
        <v/>
      </c>
      <c r="GA2" s="100" t="str">
        <f t="shared" si="2"/>
        <v/>
      </c>
      <c r="GB2" s="100" t="str">
        <f t="shared" si="2"/>
        <v/>
      </c>
      <c r="GC2" s="100" t="str">
        <f t="shared" si="2"/>
        <v/>
      </c>
      <c r="GD2" s="100" t="str">
        <f t="shared" si="2"/>
        <v/>
      </c>
      <c r="GE2" s="100" t="str">
        <f t="shared" si="2"/>
        <v/>
      </c>
      <c r="GF2" s="100" t="str">
        <f t="shared" si="2"/>
        <v/>
      </c>
      <c r="GG2" s="100" t="str">
        <f t="shared" si="2"/>
        <v/>
      </c>
      <c r="GH2" s="100" t="str">
        <f t="shared" si="2"/>
        <v/>
      </c>
      <c r="GI2" s="100" t="str">
        <f t="shared" si="2"/>
        <v/>
      </c>
      <c r="GJ2" s="100" t="str">
        <f t="shared" si="2"/>
        <v/>
      </c>
      <c r="GK2" s="100" t="str">
        <f t="shared" si="2"/>
        <v/>
      </c>
      <c r="GL2" s="100" t="str">
        <f t="shared" si="2"/>
        <v/>
      </c>
      <c r="GM2" s="100" t="str">
        <f t="shared" si="2"/>
        <v/>
      </c>
      <c r="GN2" s="100" t="str">
        <f t="shared" si="2"/>
        <v/>
      </c>
      <c r="GO2" s="100" t="str">
        <f t="shared" si="2"/>
        <v/>
      </c>
      <c r="GP2" s="100" t="str">
        <f t="shared" si="2"/>
        <v/>
      </c>
      <c r="GQ2" s="100" t="str">
        <f t="shared" si="2"/>
        <v/>
      </c>
      <c r="GR2" s="100" t="str">
        <f t="shared" si="2"/>
        <v/>
      </c>
      <c r="GS2" s="100" t="str">
        <f t="shared" si="2"/>
        <v/>
      </c>
      <c r="GT2" s="100" t="str">
        <f t="shared" si="2"/>
        <v/>
      </c>
      <c r="GU2" s="100" t="str">
        <f t="shared" si="2"/>
        <v/>
      </c>
      <c r="GV2" s="100" t="str">
        <f t="shared" si="2"/>
        <v/>
      </c>
      <c r="GW2" s="100" t="str">
        <f t="shared" si="2"/>
        <v/>
      </c>
      <c r="GX2" s="100" t="str">
        <f t="shared" si="2"/>
        <v/>
      </c>
      <c r="GY2" s="100" t="str">
        <f t="shared" si="2"/>
        <v/>
      </c>
      <c r="GZ2" s="100" t="str">
        <f t="shared" si="2"/>
        <v/>
      </c>
      <c r="HA2" s="100" t="str">
        <f t="shared" si="2"/>
        <v/>
      </c>
      <c r="HB2" s="100" t="str">
        <f t="shared" si="2"/>
        <v/>
      </c>
      <c r="HC2" s="100" t="str">
        <f t="shared" si="2"/>
        <v/>
      </c>
      <c r="HD2" s="100" t="str">
        <f t="shared" si="2"/>
        <v/>
      </c>
      <c r="HE2" s="100" t="str">
        <f t="shared" si="2"/>
        <v/>
      </c>
      <c r="HF2" s="100" t="str">
        <f t="shared" si="2"/>
        <v/>
      </c>
      <c r="HG2" s="100" t="str">
        <f t="shared" si="2"/>
        <v/>
      </c>
      <c r="HH2" s="100" t="str">
        <f t="shared" si="2"/>
        <v/>
      </c>
      <c r="HI2" s="100" t="str">
        <f t="shared" si="2"/>
        <v/>
      </c>
      <c r="HJ2" s="100" t="str">
        <f t="shared" si="2"/>
        <v/>
      </c>
      <c r="HK2" s="100" t="str">
        <f t="shared" si="2"/>
        <v/>
      </c>
      <c r="HL2" s="100" t="str">
        <f t="shared" si="2"/>
        <v/>
      </c>
      <c r="HM2" s="100" t="str">
        <f t="shared" si="2"/>
        <v/>
      </c>
      <c r="HN2" s="100" t="str">
        <f t="shared" ref="HN2:ID2" si="3">IF(HN3="","",HM2+1)</f>
        <v/>
      </c>
      <c r="HO2" s="100" t="str">
        <f t="shared" si="3"/>
        <v/>
      </c>
      <c r="HP2" s="100" t="str">
        <f t="shared" si="3"/>
        <v/>
      </c>
      <c r="HQ2" s="100" t="str">
        <f t="shared" si="3"/>
        <v/>
      </c>
      <c r="HR2" s="100" t="str">
        <f t="shared" si="3"/>
        <v/>
      </c>
      <c r="HS2" s="100" t="str">
        <f t="shared" si="3"/>
        <v/>
      </c>
      <c r="HT2" s="100" t="str">
        <f t="shared" si="3"/>
        <v/>
      </c>
      <c r="HU2" s="100" t="str">
        <f t="shared" si="3"/>
        <v/>
      </c>
      <c r="HV2" s="100" t="str">
        <f t="shared" si="3"/>
        <v/>
      </c>
      <c r="HW2" s="100" t="str">
        <f t="shared" si="3"/>
        <v/>
      </c>
      <c r="HX2" s="100" t="str">
        <f t="shared" si="3"/>
        <v/>
      </c>
      <c r="HY2" s="100" t="str">
        <f t="shared" si="3"/>
        <v/>
      </c>
      <c r="HZ2" s="100" t="str">
        <f t="shared" si="3"/>
        <v/>
      </c>
      <c r="IA2" s="100" t="str">
        <f t="shared" si="3"/>
        <v/>
      </c>
      <c r="IB2" s="100" t="str">
        <f t="shared" si="3"/>
        <v/>
      </c>
      <c r="IC2" s="100" t="str">
        <f t="shared" si="3"/>
        <v/>
      </c>
      <c r="ID2" s="100" t="str">
        <f t="shared" si="3"/>
        <v/>
      </c>
    </row>
    <row r="3" spans="1:238" s="106" customFormat="1" x14ac:dyDescent="0.2">
      <c r="A3" s="102" t="s">
        <v>249</v>
      </c>
      <c r="B3" s="103" t="s">
        <v>250</v>
      </c>
      <c r="C3" s="242" t="s">
        <v>250</v>
      </c>
      <c r="D3" s="103" t="s">
        <v>250</v>
      </c>
      <c r="E3" s="104"/>
      <c r="F3" s="105"/>
      <c r="G3" s="105"/>
      <c r="H3" s="105"/>
      <c r="I3" s="105"/>
      <c r="J3" s="105"/>
      <c r="K3" s="105"/>
      <c r="L3" s="105"/>
      <c r="M3" s="105"/>
      <c r="N3" s="105"/>
      <c r="O3" s="105"/>
      <c r="P3" s="105"/>
      <c r="Q3" s="105"/>
      <c r="R3" s="105"/>
      <c r="S3" s="105"/>
      <c r="T3" s="105"/>
      <c r="U3" s="105"/>
      <c r="V3" s="105"/>
      <c r="W3" s="105"/>
      <c r="X3" s="105"/>
      <c r="Y3" s="105"/>
      <c r="Z3" s="105"/>
      <c r="AA3" s="105"/>
      <c r="AB3" s="105"/>
      <c r="FV3" s="107"/>
      <c r="FW3" s="107"/>
      <c r="FX3" s="107"/>
      <c r="FY3" s="107"/>
      <c r="FZ3" s="107"/>
      <c r="GA3" s="107"/>
      <c r="GB3" s="107"/>
      <c r="GC3" s="107"/>
      <c r="GD3" s="107"/>
      <c r="GE3" s="107"/>
      <c r="GF3" s="107"/>
      <c r="GG3" s="107"/>
      <c r="GH3" s="107"/>
      <c r="GI3" s="107"/>
      <c r="GJ3" s="107"/>
      <c r="GK3" s="107"/>
      <c r="GL3" s="107"/>
      <c r="GM3" s="107"/>
      <c r="GN3" s="107"/>
      <c r="GO3" s="107"/>
      <c r="GP3" s="107"/>
      <c r="GQ3" s="107"/>
      <c r="GR3" s="107"/>
      <c r="GS3" s="107"/>
      <c r="GT3" s="107"/>
      <c r="GU3" s="107"/>
    </row>
    <row r="4" spans="1:238" s="106" customFormat="1" ht="63.75" x14ac:dyDescent="0.2">
      <c r="A4" s="102" t="s">
        <v>251</v>
      </c>
      <c r="B4" s="103" t="s">
        <v>252</v>
      </c>
      <c r="C4" s="242" t="s">
        <v>253</v>
      </c>
      <c r="D4" s="103" t="s">
        <v>254</v>
      </c>
      <c r="E4" s="104"/>
      <c r="F4" s="103"/>
      <c r="G4" s="103"/>
      <c r="H4" s="105"/>
      <c r="I4" s="105"/>
      <c r="J4" s="103"/>
      <c r="K4" s="103"/>
      <c r="L4" s="103"/>
      <c r="M4" s="103"/>
      <c r="N4" s="103"/>
      <c r="O4" s="103"/>
      <c r="P4" s="103"/>
      <c r="Q4" s="108"/>
      <c r="R4" s="103"/>
      <c r="S4" s="105"/>
      <c r="T4" s="103"/>
      <c r="U4" s="103"/>
      <c r="V4" s="105"/>
      <c r="W4" s="105"/>
      <c r="X4" s="105"/>
      <c r="Y4" s="105"/>
      <c r="Z4" s="105"/>
      <c r="AA4" s="105"/>
      <c r="AB4" s="105"/>
      <c r="AJ4" s="109"/>
      <c r="AK4" s="109"/>
      <c r="AL4" s="109"/>
      <c r="AM4" s="109"/>
      <c r="AN4" s="109"/>
      <c r="AO4" s="109"/>
      <c r="AP4" s="109"/>
      <c r="FT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c r="GU4" s="107"/>
    </row>
    <row r="5" spans="1:238" s="114" customFormat="1" x14ac:dyDescent="0.2">
      <c r="A5" s="110" t="s">
        <v>255</v>
      </c>
      <c r="B5" s="111" t="s">
        <v>256</v>
      </c>
      <c r="C5" s="242" t="s">
        <v>257</v>
      </c>
      <c r="D5" s="111" t="s">
        <v>258</v>
      </c>
      <c r="E5" s="112"/>
      <c r="F5" s="111"/>
      <c r="G5" s="113"/>
      <c r="H5" s="113"/>
      <c r="I5" s="113"/>
      <c r="J5" s="111"/>
      <c r="K5" s="113"/>
      <c r="L5" s="111"/>
      <c r="M5" s="113"/>
      <c r="N5" s="111"/>
      <c r="O5" s="113"/>
      <c r="P5" s="111"/>
      <c r="Q5" s="113"/>
      <c r="R5" s="111"/>
      <c r="S5" s="111"/>
      <c r="T5" s="113"/>
      <c r="U5" s="113"/>
      <c r="V5" s="113"/>
      <c r="W5" s="113"/>
      <c r="X5" s="113"/>
      <c r="Y5" s="113"/>
      <c r="Z5" s="113"/>
      <c r="AA5" s="113"/>
      <c r="AB5" s="113"/>
      <c r="DH5" s="115"/>
      <c r="FV5" s="116"/>
      <c r="FW5" s="116"/>
      <c r="FX5" s="116"/>
      <c r="FY5" s="116"/>
      <c r="FZ5" s="116"/>
      <c r="GA5" s="116"/>
      <c r="GB5" s="116"/>
      <c r="GC5" s="116"/>
      <c r="GD5" s="116"/>
      <c r="GE5" s="116"/>
      <c r="GF5" s="116"/>
      <c r="GG5" s="116"/>
      <c r="GH5" s="116"/>
      <c r="GI5" s="116"/>
      <c r="GJ5" s="116"/>
      <c r="GK5" s="116"/>
      <c r="GL5" s="116"/>
      <c r="GM5" s="116"/>
      <c r="GN5" s="116"/>
      <c r="GO5" s="116"/>
      <c r="GP5" s="117"/>
      <c r="GQ5" s="116"/>
      <c r="GR5" s="116"/>
      <c r="GS5" s="116"/>
      <c r="GT5" s="116"/>
      <c r="GU5" s="116"/>
    </row>
    <row r="6" spans="1:238" s="114" customFormat="1" ht="51" x14ac:dyDescent="0.2">
      <c r="A6" s="110" t="s">
        <v>259</v>
      </c>
      <c r="B6" s="111" t="s">
        <v>260</v>
      </c>
      <c r="C6" s="242"/>
      <c r="D6" s="111"/>
      <c r="E6" s="112"/>
      <c r="F6" s="113"/>
      <c r="G6" s="113"/>
      <c r="H6" s="113"/>
      <c r="I6" s="113"/>
      <c r="J6" s="113"/>
      <c r="K6" s="113"/>
      <c r="L6" s="113"/>
      <c r="M6" s="113"/>
      <c r="N6" s="113"/>
      <c r="O6" s="113"/>
      <c r="P6" s="113"/>
      <c r="Q6" s="113"/>
      <c r="R6" s="113"/>
      <c r="S6" s="113"/>
      <c r="T6" s="113"/>
      <c r="U6" s="113"/>
      <c r="V6" s="113"/>
      <c r="W6" s="113"/>
      <c r="X6" s="113"/>
      <c r="Y6" s="113"/>
      <c r="Z6" s="113"/>
      <c r="AA6" s="113"/>
      <c r="AB6" s="113"/>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row>
    <row r="7" spans="1:238" s="121" customFormat="1" x14ac:dyDescent="0.2">
      <c r="A7" s="102" t="s">
        <v>261</v>
      </c>
      <c r="B7" s="118" t="s">
        <v>262</v>
      </c>
      <c r="C7" s="243" t="s">
        <v>263</v>
      </c>
      <c r="D7" s="118" t="s">
        <v>264</v>
      </c>
      <c r="E7" s="119"/>
      <c r="F7" s="118"/>
      <c r="G7" s="120"/>
      <c r="H7" s="120"/>
      <c r="I7" s="120"/>
      <c r="J7" s="118"/>
      <c r="K7" s="120"/>
      <c r="L7" s="118"/>
      <c r="M7" s="120"/>
      <c r="N7" s="120"/>
      <c r="O7" s="120"/>
      <c r="P7" s="120"/>
      <c r="Q7" s="120"/>
      <c r="R7" s="120"/>
      <c r="S7" s="120"/>
      <c r="T7" s="120"/>
      <c r="U7" s="120"/>
      <c r="V7" s="120"/>
      <c r="W7" s="120"/>
      <c r="X7" s="120"/>
      <c r="Y7" s="120"/>
      <c r="Z7" s="120"/>
      <c r="AA7" s="120"/>
      <c r="AB7" s="120"/>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row>
    <row r="8" spans="1:238" s="121" customFormat="1" x14ac:dyDescent="0.2">
      <c r="A8" s="102" t="s">
        <v>265</v>
      </c>
      <c r="B8" s="118"/>
      <c r="C8" s="243"/>
      <c r="D8" s="118"/>
      <c r="E8" s="119"/>
      <c r="F8" s="120"/>
      <c r="G8" s="118"/>
      <c r="H8" s="120"/>
      <c r="I8" s="120"/>
      <c r="J8" s="120"/>
      <c r="K8" s="120"/>
      <c r="L8" s="118"/>
      <c r="M8" s="120"/>
      <c r="N8" s="120"/>
      <c r="O8" s="120"/>
      <c r="P8" s="120"/>
      <c r="Q8" s="120"/>
      <c r="R8" s="120"/>
      <c r="S8" s="120"/>
      <c r="T8" s="120"/>
      <c r="U8" s="120"/>
      <c r="V8" s="120"/>
      <c r="W8" s="120"/>
      <c r="X8" s="120"/>
      <c r="Y8" s="120"/>
      <c r="Z8" s="120"/>
      <c r="AA8" s="120"/>
      <c r="AB8" s="120"/>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row>
    <row r="9" spans="1:238" s="114" customFormat="1" x14ac:dyDescent="0.2">
      <c r="A9" s="110" t="s">
        <v>266</v>
      </c>
      <c r="B9" s="111" t="s">
        <v>267</v>
      </c>
      <c r="C9" s="244"/>
      <c r="D9" s="123" t="s">
        <v>268</v>
      </c>
      <c r="E9" s="112"/>
      <c r="F9" s="111"/>
      <c r="G9" s="113"/>
      <c r="H9" s="113"/>
      <c r="I9" s="113"/>
      <c r="J9" s="123"/>
      <c r="K9" s="113"/>
      <c r="L9" s="111"/>
      <c r="M9" s="111"/>
      <c r="N9" s="111"/>
      <c r="O9" s="113"/>
      <c r="P9" s="113"/>
      <c r="Q9" s="113"/>
      <c r="R9" s="113"/>
      <c r="S9" s="113"/>
      <c r="T9" s="113"/>
      <c r="U9" s="113"/>
      <c r="V9" s="113"/>
      <c r="W9" s="113"/>
      <c r="X9" s="113"/>
      <c r="Y9" s="113"/>
      <c r="Z9" s="113"/>
      <c r="AA9" s="113"/>
      <c r="AB9" s="113"/>
      <c r="AR9" s="115"/>
      <c r="FV9" s="116"/>
      <c r="FW9" s="116"/>
      <c r="FX9" s="116"/>
      <c r="FY9" s="116"/>
      <c r="FZ9" s="116"/>
      <c r="GA9" s="116"/>
      <c r="GB9" s="116"/>
      <c r="GC9" s="116"/>
      <c r="GD9" s="116"/>
      <c r="GE9" s="116"/>
      <c r="GF9" s="116"/>
      <c r="GG9" s="116"/>
      <c r="GH9" s="116"/>
      <c r="GI9" s="116"/>
      <c r="GJ9" s="116"/>
      <c r="GK9" s="116"/>
      <c r="GL9" s="116"/>
      <c r="GM9" s="116"/>
      <c r="GN9" s="116"/>
      <c r="GO9" s="116"/>
      <c r="GP9" s="116"/>
      <c r="GQ9" s="116"/>
      <c r="GR9" s="116"/>
      <c r="GS9" s="116"/>
      <c r="GT9" s="116"/>
      <c r="GU9" s="116"/>
    </row>
    <row r="10" spans="1:238" s="114" customFormat="1" ht="25.5" x14ac:dyDescent="0.2">
      <c r="A10" s="110" t="s">
        <v>269</v>
      </c>
      <c r="B10" s="111" t="s">
        <v>270</v>
      </c>
      <c r="C10" s="242" t="s">
        <v>257</v>
      </c>
      <c r="D10" s="111"/>
      <c r="E10" s="112"/>
      <c r="F10" s="113"/>
      <c r="G10" s="113"/>
      <c r="H10" s="113"/>
      <c r="I10" s="113"/>
      <c r="J10" s="111"/>
      <c r="K10" s="113"/>
      <c r="L10" s="113"/>
      <c r="M10" s="113"/>
      <c r="N10" s="113"/>
      <c r="O10" s="113"/>
      <c r="P10" s="113"/>
      <c r="Q10" s="113"/>
      <c r="R10" s="113"/>
      <c r="S10" s="113"/>
      <c r="T10" s="113"/>
      <c r="U10" s="113"/>
      <c r="V10" s="113"/>
      <c r="W10" s="113"/>
      <c r="X10" s="113"/>
      <c r="Y10" s="113"/>
      <c r="Z10" s="113"/>
      <c r="AA10" s="113"/>
      <c r="AB10" s="113"/>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row>
    <row r="11" spans="1:238" s="121" customFormat="1" x14ac:dyDescent="0.2">
      <c r="A11" s="102" t="s">
        <v>271</v>
      </c>
      <c r="B11" s="118"/>
      <c r="C11" s="243"/>
      <c r="D11" s="118"/>
      <c r="E11" s="119"/>
      <c r="F11" s="120"/>
      <c r="G11" s="120"/>
      <c r="H11" s="120"/>
      <c r="I11" s="120"/>
      <c r="J11" s="120"/>
      <c r="K11" s="120"/>
      <c r="L11" s="118"/>
      <c r="M11" s="120"/>
      <c r="N11" s="120"/>
      <c r="O11" s="120"/>
      <c r="P11" s="120"/>
      <c r="Q11" s="118"/>
      <c r="R11" s="120"/>
      <c r="S11" s="120"/>
      <c r="T11" s="120"/>
      <c r="U11" s="120"/>
      <c r="V11" s="120"/>
      <c r="W11" s="120"/>
      <c r="X11" s="120"/>
      <c r="Y11" s="120"/>
      <c r="Z11" s="120"/>
      <c r="AA11" s="120"/>
      <c r="AB11" s="120"/>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c r="GT11" s="122"/>
      <c r="GU11" s="122"/>
    </row>
    <row r="12" spans="1:238" s="121" customFormat="1" ht="25.5" x14ac:dyDescent="0.2">
      <c r="A12" s="102" t="s">
        <v>272</v>
      </c>
      <c r="B12" s="118"/>
      <c r="C12" s="243"/>
      <c r="D12" s="118"/>
      <c r="E12" s="119"/>
      <c r="F12" s="120"/>
      <c r="G12" s="120"/>
      <c r="H12" s="120"/>
      <c r="I12" s="120"/>
      <c r="J12" s="120"/>
      <c r="K12" s="120"/>
      <c r="L12" s="118"/>
      <c r="M12" s="120"/>
      <c r="N12" s="120"/>
      <c r="O12" s="120"/>
      <c r="P12" s="120"/>
      <c r="Q12" s="118"/>
      <c r="R12" s="120"/>
      <c r="S12" s="120"/>
      <c r="T12" s="120"/>
      <c r="U12" s="120"/>
      <c r="V12" s="120"/>
      <c r="W12" s="120"/>
      <c r="X12" s="120"/>
      <c r="Y12" s="120"/>
      <c r="Z12" s="120"/>
      <c r="AA12" s="120"/>
      <c r="AB12" s="120"/>
      <c r="FV12" s="122"/>
      <c r="FW12" s="122"/>
      <c r="FX12" s="122"/>
      <c r="FY12" s="122"/>
      <c r="FZ12" s="122"/>
      <c r="GA12" s="122"/>
      <c r="GB12" s="122"/>
      <c r="GC12" s="122"/>
      <c r="GD12" s="122"/>
      <c r="GE12" s="122"/>
      <c r="GF12" s="122"/>
      <c r="GG12" s="122"/>
      <c r="GH12" s="122"/>
      <c r="GI12" s="122"/>
      <c r="GJ12" s="122"/>
      <c r="GK12" s="122"/>
      <c r="GL12" s="122"/>
      <c r="GM12" s="122"/>
      <c r="GN12" s="122"/>
      <c r="GO12" s="122"/>
      <c r="GP12" s="122"/>
      <c r="GQ12" s="122"/>
      <c r="GR12" s="122"/>
      <c r="GS12" s="122"/>
      <c r="GT12" s="122"/>
      <c r="GU12" s="122"/>
    </row>
    <row r="13" spans="1:238" s="114" customFormat="1" x14ac:dyDescent="0.2">
      <c r="A13" s="110" t="s">
        <v>273</v>
      </c>
      <c r="B13" s="111"/>
      <c r="C13" s="242"/>
      <c r="D13" s="111"/>
      <c r="E13" s="112"/>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row>
    <row r="14" spans="1:238" s="114" customFormat="1" x14ac:dyDescent="0.2">
      <c r="A14" s="110" t="s">
        <v>274</v>
      </c>
      <c r="B14" s="111"/>
      <c r="C14" s="242"/>
      <c r="D14" s="111"/>
      <c r="E14" s="112"/>
      <c r="F14" s="113"/>
      <c r="G14" s="111"/>
      <c r="H14" s="113"/>
      <c r="I14" s="113"/>
      <c r="J14" s="113"/>
      <c r="K14" s="113"/>
      <c r="L14" s="113"/>
      <c r="M14" s="113"/>
      <c r="N14" s="113"/>
      <c r="O14" s="113"/>
      <c r="P14" s="113"/>
      <c r="Q14" s="113"/>
      <c r="R14" s="113"/>
      <c r="S14" s="113"/>
      <c r="T14" s="113"/>
      <c r="U14" s="113"/>
      <c r="V14" s="113"/>
      <c r="W14" s="113"/>
      <c r="X14" s="113"/>
      <c r="Y14" s="113"/>
      <c r="Z14" s="113"/>
      <c r="AA14" s="113"/>
      <c r="AB14" s="113"/>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row>
    <row r="15" spans="1:238" s="106" customFormat="1" x14ac:dyDescent="0.2">
      <c r="A15" s="102" t="s">
        <v>275</v>
      </c>
      <c r="B15" s="103"/>
      <c r="C15" s="242"/>
      <c r="D15" s="103"/>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row>
    <row r="16" spans="1:238" s="121" customFormat="1" x14ac:dyDescent="0.2">
      <c r="A16" s="102" t="s">
        <v>276</v>
      </c>
      <c r="B16" s="118"/>
      <c r="C16" s="243"/>
      <c r="D16" s="118"/>
      <c r="E16" s="119"/>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BV16" s="106"/>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row>
    <row r="17" spans="1:203" s="127" customFormat="1" x14ac:dyDescent="0.2">
      <c r="A17" s="110" t="s">
        <v>277</v>
      </c>
      <c r="B17" s="124"/>
      <c r="C17" s="243"/>
      <c r="D17" s="124"/>
      <c r="E17" s="125"/>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row>
    <row r="18" spans="1:203" s="127" customFormat="1" x14ac:dyDescent="0.2">
      <c r="A18" s="110" t="s">
        <v>278</v>
      </c>
      <c r="B18" s="124"/>
      <c r="C18" s="243"/>
      <c r="D18" s="124"/>
      <c r="E18" s="125"/>
      <c r="F18" s="126"/>
      <c r="G18" s="126"/>
      <c r="H18" s="126"/>
      <c r="I18" s="126"/>
      <c r="J18" s="126"/>
      <c r="K18" s="126"/>
      <c r="L18" s="126"/>
      <c r="M18" s="126"/>
      <c r="N18" s="126"/>
      <c r="O18" s="126"/>
      <c r="P18" s="126"/>
      <c r="Q18" s="129"/>
      <c r="R18" s="126"/>
      <c r="S18" s="126"/>
      <c r="T18" s="126"/>
      <c r="U18" s="126"/>
      <c r="V18" s="126"/>
      <c r="W18" s="126"/>
      <c r="X18" s="126"/>
      <c r="Y18" s="126"/>
      <c r="Z18" s="126"/>
      <c r="AA18" s="126"/>
      <c r="AB18" s="126"/>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row>
    <row r="19" spans="1:203" s="106" customFormat="1" x14ac:dyDescent="0.2">
      <c r="A19" s="102" t="s">
        <v>279</v>
      </c>
      <c r="B19" s="103"/>
      <c r="C19" s="242"/>
      <c r="D19" s="103"/>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FV19" s="107"/>
      <c r="FW19" s="107"/>
      <c r="FX19" s="107"/>
      <c r="FY19" s="107"/>
      <c r="FZ19" s="107"/>
      <c r="GA19" s="107"/>
      <c r="GB19" s="107"/>
      <c r="GC19" s="107"/>
      <c r="GD19" s="107"/>
      <c r="GE19" s="107"/>
      <c r="GF19" s="107"/>
      <c r="GG19" s="107"/>
      <c r="GH19" s="107"/>
      <c r="GI19" s="107"/>
      <c r="GJ19" s="107"/>
      <c r="GK19" s="107"/>
      <c r="GL19" s="107"/>
      <c r="GM19" s="107"/>
      <c r="GN19" s="107"/>
      <c r="GO19" s="107"/>
      <c r="GP19" s="107"/>
      <c r="GQ19" s="107"/>
      <c r="GR19" s="107"/>
      <c r="GS19" s="107"/>
      <c r="GT19" s="107"/>
      <c r="GU19" s="107"/>
    </row>
    <row r="20" spans="1:203" s="136" customFormat="1" x14ac:dyDescent="0.25">
      <c r="A20" s="130" t="s">
        <v>280</v>
      </c>
      <c r="B20" s="131"/>
      <c r="C20" s="245" t="s">
        <v>281</v>
      </c>
      <c r="D20" s="132" t="s">
        <v>282</v>
      </c>
      <c r="E20" s="133"/>
      <c r="F20" s="134"/>
      <c r="G20" s="135"/>
      <c r="I20" s="137"/>
      <c r="J20" s="135"/>
      <c r="K20" s="135"/>
      <c r="M20" s="135"/>
      <c r="N20" s="135"/>
      <c r="O20" s="135"/>
      <c r="P20" s="135"/>
      <c r="Q20" s="135"/>
      <c r="R20" s="135"/>
      <c r="S20" s="135"/>
      <c r="T20" s="137"/>
      <c r="U20" s="137"/>
      <c r="V20" s="137"/>
      <c r="W20" s="137"/>
      <c r="X20" s="137"/>
      <c r="Y20" s="137"/>
      <c r="Z20" s="137"/>
      <c r="AA20" s="137"/>
      <c r="AB20" s="137"/>
      <c r="AC20" s="137"/>
      <c r="AD20" s="137"/>
      <c r="AE20" s="137"/>
      <c r="AF20" s="137"/>
      <c r="AG20" s="137"/>
      <c r="AH20" s="137"/>
      <c r="AI20" s="137"/>
      <c r="AJ20" s="137"/>
      <c r="AK20" s="137"/>
      <c r="AL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Q20" s="137"/>
      <c r="BR20" s="137"/>
      <c r="BS20" s="137"/>
      <c r="BT20" s="137"/>
      <c r="BU20" s="137"/>
      <c r="BV20" s="137"/>
      <c r="BW20" s="137"/>
      <c r="BX20" s="137"/>
      <c r="BY20" s="137"/>
      <c r="BZ20" s="137"/>
      <c r="CA20" s="137"/>
      <c r="CB20" s="137"/>
      <c r="CD20" s="137"/>
      <c r="CE20" s="137"/>
      <c r="CG20" s="137"/>
      <c r="CH20" s="137"/>
      <c r="CI20" s="137"/>
      <c r="CJ20" s="137"/>
      <c r="CK20" s="137"/>
      <c r="CL20" s="137"/>
      <c r="CM20" s="137"/>
      <c r="CN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FV20" s="134"/>
      <c r="FX20" s="134"/>
      <c r="GB20" s="134"/>
      <c r="GC20" s="134"/>
      <c r="GD20" s="134"/>
      <c r="GF20" s="134"/>
      <c r="GG20" s="134"/>
      <c r="GH20" s="134"/>
      <c r="GI20" s="134"/>
      <c r="GJ20" s="134"/>
      <c r="GK20" s="134"/>
      <c r="GL20" s="134"/>
      <c r="GM20" s="134"/>
      <c r="GN20" s="134"/>
      <c r="GO20" s="134"/>
      <c r="GP20" s="134"/>
      <c r="GQ20" s="134"/>
      <c r="GR20" s="134"/>
      <c r="GS20" s="134"/>
      <c r="GT20" s="134"/>
      <c r="GU20" s="134"/>
    </row>
    <row r="21" spans="1:203" s="118" customFormat="1" ht="25.5" x14ac:dyDescent="0.25">
      <c r="A21" s="138" t="s">
        <v>283</v>
      </c>
      <c r="B21" s="139"/>
      <c r="C21" s="246" t="s">
        <v>284</v>
      </c>
      <c r="D21" s="139"/>
      <c r="E21" s="140"/>
      <c r="F21" s="141"/>
      <c r="G21" s="142"/>
      <c r="I21" s="143"/>
      <c r="J21" s="142"/>
      <c r="K21" s="142"/>
      <c r="M21" s="142"/>
      <c r="N21" s="142"/>
      <c r="O21" s="142"/>
      <c r="P21" s="142"/>
      <c r="Q21" s="142"/>
      <c r="R21" s="142"/>
      <c r="S21" s="142"/>
      <c r="T21" s="143"/>
      <c r="U21" s="143"/>
      <c r="V21" s="143"/>
      <c r="W21" s="143"/>
      <c r="X21" s="143"/>
      <c r="Y21" s="143"/>
      <c r="Z21" s="143"/>
      <c r="AA21" s="143"/>
      <c r="AB21" s="143"/>
      <c r="AC21" s="143"/>
      <c r="AD21" s="143"/>
      <c r="AE21" s="143"/>
      <c r="AF21" s="143"/>
      <c r="AG21" s="143"/>
      <c r="AH21" s="143"/>
      <c r="AI21" s="143"/>
      <c r="AJ21" s="143"/>
      <c r="AK21" s="143"/>
      <c r="AL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Q21" s="143"/>
      <c r="BR21" s="143"/>
      <c r="BS21" s="143"/>
      <c r="BT21" s="143"/>
      <c r="BU21" s="143"/>
      <c r="BV21" s="143"/>
      <c r="BW21" s="143"/>
      <c r="BX21" s="143"/>
      <c r="BY21" s="143"/>
      <c r="BZ21" s="143"/>
      <c r="CA21" s="143"/>
      <c r="CB21" s="143"/>
      <c r="CD21" s="143"/>
      <c r="CE21" s="143"/>
      <c r="CG21" s="143"/>
      <c r="CH21" s="143"/>
      <c r="CI21" s="143"/>
      <c r="CJ21" s="143"/>
      <c r="CK21" s="143"/>
      <c r="CL21" s="143"/>
      <c r="CM21" s="143"/>
      <c r="CN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FV21" s="141"/>
      <c r="FX21" s="141"/>
      <c r="GB21" s="141"/>
      <c r="GC21" s="141"/>
      <c r="GD21" s="141"/>
      <c r="GF21" s="141"/>
      <c r="GG21" s="141"/>
      <c r="GH21" s="141"/>
      <c r="GI21" s="141"/>
      <c r="GJ21" s="141"/>
      <c r="GK21" s="141"/>
      <c r="GL21" s="141"/>
      <c r="GM21" s="141"/>
      <c r="GN21" s="141"/>
      <c r="GO21" s="141"/>
      <c r="GP21" s="141"/>
      <c r="GQ21" s="141"/>
      <c r="GR21" s="141"/>
      <c r="GS21" s="141"/>
      <c r="GT21" s="141"/>
      <c r="GU21" s="141"/>
    </row>
    <row r="22" spans="1:203" s="114" customFormat="1" x14ac:dyDescent="0.2">
      <c r="A22" s="110" t="s">
        <v>285</v>
      </c>
      <c r="B22" s="111" t="s">
        <v>237</v>
      </c>
      <c r="C22" s="242" t="s">
        <v>286</v>
      </c>
      <c r="D22" s="111" t="s">
        <v>237</v>
      </c>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FV22" s="116"/>
      <c r="FW22" s="116"/>
      <c r="FX22" s="116"/>
      <c r="FY22" s="116"/>
      <c r="FZ22" s="116"/>
      <c r="GA22" s="116"/>
      <c r="GB22" s="116"/>
      <c r="GC22" s="116"/>
      <c r="GD22" s="116"/>
      <c r="GE22" s="116"/>
      <c r="GF22" s="116"/>
      <c r="GG22" s="116"/>
      <c r="GH22" s="116"/>
      <c r="GI22" s="116"/>
      <c r="GJ22" s="116"/>
      <c r="GK22" s="116"/>
      <c r="GL22" s="116"/>
      <c r="GM22" s="116"/>
      <c r="GN22" s="116"/>
      <c r="GO22" s="116"/>
      <c r="GP22" s="116"/>
      <c r="GQ22" s="116"/>
      <c r="GR22" s="116"/>
      <c r="GS22" s="116"/>
      <c r="GT22" s="116"/>
      <c r="GU22" s="116"/>
    </row>
    <row r="23" spans="1:203" s="127" customFormat="1" ht="25.5" x14ac:dyDescent="0.2">
      <c r="A23" s="110" t="s">
        <v>287</v>
      </c>
      <c r="B23" s="124"/>
      <c r="C23" s="243" t="s">
        <v>288</v>
      </c>
      <c r="D23" s="124" t="s">
        <v>289</v>
      </c>
      <c r="E23" s="112"/>
      <c r="F23" s="111"/>
      <c r="G23" s="126"/>
      <c r="H23" s="126"/>
      <c r="I23" s="126"/>
      <c r="J23" s="124"/>
      <c r="K23" s="126"/>
      <c r="L23" s="124"/>
      <c r="M23" s="126"/>
      <c r="N23" s="126"/>
      <c r="O23" s="126"/>
      <c r="P23" s="126"/>
      <c r="Q23" s="124"/>
      <c r="R23" s="126"/>
      <c r="S23" s="126"/>
      <c r="T23" s="126"/>
      <c r="U23" s="126"/>
      <c r="V23" s="126"/>
      <c r="W23" s="126"/>
      <c r="X23" s="126"/>
      <c r="Y23" s="126"/>
      <c r="Z23" s="126"/>
      <c r="AA23" s="126"/>
      <c r="AB23" s="126"/>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row>
    <row r="24" spans="1:203" s="121" customFormat="1" ht="25.5" x14ac:dyDescent="0.2">
      <c r="A24" s="102" t="s">
        <v>290</v>
      </c>
      <c r="B24" s="118" t="s">
        <v>51</v>
      </c>
      <c r="C24" s="242" t="s">
        <v>51</v>
      </c>
      <c r="D24" s="103"/>
      <c r="E24" s="119"/>
      <c r="F24" s="103"/>
      <c r="G24" s="120"/>
      <c r="H24" s="120"/>
      <c r="I24" s="120"/>
      <c r="J24" s="105"/>
      <c r="K24" s="120"/>
      <c r="L24" s="103"/>
      <c r="M24" s="120"/>
      <c r="N24" s="120"/>
      <c r="O24" s="120"/>
      <c r="P24" s="120"/>
      <c r="Q24" s="120"/>
      <c r="R24" s="120"/>
      <c r="S24" s="120"/>
      <c r="T24" s="120"/>
      <c r="U24" s="120"/>
      <c r="V24" s="120"/>
      <c r="W24" s="120"/>
      <c r="X24" s="120"/>
      <c r="Y24" s="120"/>
      <c r="Z24" s="120"/>
      <c r="AA24" s="120"/>
      <c r="AB24" s="120"/>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row>
    <row r="25" spans="1:203" s="106" customFormat="1" ht="25.5" x14ac:dyDescent="0.2">
      <c r="A25" s="102" t="s">
        <v>292</v>
      </c>
      <c r="B25" s="103" t="s">
        <v>293</v>
      </c>
      <c r="C25" s="242" t="s">
        <v>294</v>
      </c>
      <c r="D25" s="106" t="s">
        <v>295</v>
      </c>
      <c r="E25" s="104"/>
      <c r="F25" s="103"/>
      <c r="G25" s="105"/>
      <c r="H25" s="105"/>
      <c r="I25" s="105"/>
      <c r="J25" s="103"/>
      <c r="K25" s="105"/>
      <c r="L25" s="103"/>
      <c r="M25" s="105"/>
      <c r="N25" s="105"/>
      <c r="O25" s="105"/>
      <c r="P25" s="105"/>
      <c r="Q25" s="105"/>
      <c r="R25" s="105"/>
      <c r="S25" s="105"/>
      <c r="T25" s="105"/>
      <c r="U25" s="105"/>
      <c r="V25" s="105"/>
      <c r="W25" s="105"/>
      <c r="X25" s="105"/>
      <c r="Y25" s="105"/>
      <c r="Z25" s="105"/>
      <c r="AA25" s="105"/>
      <c r="AB25" s="105"/>
      <c r="FV25" s="107"/>
      <c r="FW25" s="107"/>
      <c r="FX25" s="107"/>
      <c r="FY25" s="107"/>
      <c r="FZ25" s="107"/>
      <c r="GA25" s="107"/>
      <c r="GB25" s="107"/>
      <c r="GC25" s="107"/>
      <c r="GD25" s="107"/>
      <c r="GE25" s="107"/>
      <c r="GF25" s="107"/>
      <c r="GG25" s="107"/>
      <c r="GH25" s="107"/>
      <c r="GI25" s="107"/>
      <c r="GJ25" s="107"/>
      <c r="GK25" s="107"/>
      <c r="GL25" s="107"/>
      <c r="GM25" s="107"/>
      <c r="GN25" s="107"/>
      <c r="GO25" s="107"/>
      <c r="GP25" s="107"/>
      <c r="GQ25" s="107"/>
      <c r="GR25" s="107"/>
      <c r="GS25" s="107"/>
      <c r="GT25" s="107"/>
      <c r="GU25" s="107"/>
    </row>
    <row r="26" spans="1:203" s="114" customFormat="1" ht="103.5" customHeight="1" x14ac:dyDescent="0.2">
      <c r="A26" s="115" t="s">
        <v>296</v>
      </c>
      <c r="B26" s="111" t="str">
        <f>CONCATENATE(B5,", ",B7,". ",B4,", ",B10,", ",B9,". ","Accessed on ",B21," at ",B20,".")</f>
        <v>NETL, 2015. Cost and Performance Baseline for Fossil Energy Plants
Volume 1a: Bituminous Coal (PC) and Natural Gas to Electricity
Revision 3, DOE, National Energy Technology Laboratory, Pittsburgh, PA. Accessed on  at .</v>
      </c>
      <c r="C26" s="242" t="str">
        <f>CONCATENATE(C5,", ",C7,". ",C4,", ",C10,", ",C9,". ","Accessed on ",C21," at ",C20,".")</f>
        <v>EPA, 2012. Toxic Releases Inventory, EPA, . Accessed on August 14, 2012 at http://www.epa.gov/enviro/facts/tri/search.html.</v>
      </c>
      <c r="D26" s="111" t="str">
        <f t="shared" ref="D26" si="4">CONCATENATE(D5,", ",D7,". ",D4,", ",D10,", ",D9,". ","Accessed on ",D21," at ",D20,".")</f>
        <v>Wabash Power Equipment Co, 2008. 40000 PPH Nebraska, Watertube, trailer mounted, 350 psi, gas/oil (3), , Wheeling, IL. Accessed on  at  .</v>
      </c>
      <c r="E26" s="111"/>
      <c r="F26" s="111"/>
      <c r="G26" s="111"/>
      <c r="H26" s="111"/>
      <c r="I26" s="111"/>
      <c r="J26" s="111"/>
      <c r="K26" s="111"/>
      <c r="L26" s="111"/>
      <c r="M26" s="111"/>
      <c r="N26" s="111"/>
      <c r="O26" s="111"/>
      <c r="P26" s="111"/>
      <c r="Q26" s="111"/>
      <c r="R26" s="111"/>
      <c r="S26" s="111"/>
      <c r="T26" s="144"/>
      <c r="U26" s="144"/>
      <c r="V26" s="144"/>
      <c r="W26" s="111"/>
      <c r="X26" s="144"/>
      <c r="Y26" s="144"/>
      <c r="Z26" s="144"/>
      <c r="AA26" s="144"/>
      <c r="AB26" s="144"/>
      <c r="AC26" s="115"/>
      <c r="AD26" s="145"/>
      <c r="AE26" s="145"/>
      <c r="AF26" s="145"/>
      <c r="AG26" s="145"/>
      <c r="AH26" s="145"/>
      <c r="AI26" s="145"/>
      <c r="AJ26" s="145"/>
      <c r="AK26" s="145"/>
      <c r="AL26" s="145"/>
      <c r="AN26" s="115"/>
      <c r="AO26" s="115"/>
      <c r="AP26" s="115"/>
      <c r="AQ26" s="115"/>
      <c r="BE26" s="145"/>
      <c r="DL26" s="115"/>
      <c r="DM26" s="115"/>
      <c r="FV26" s="116"/>
      <c r="FW26" s="116"/>
      <c r="FX26" s="116"/>
      <c r="FY26" s="116"/>
      <c r="FZ26" s="116"/>
      <c r="GA26" s="116"/>
      <c r="GB26" s="116"/>
      <c r="GC26" s="116"/>
      <c r="GD26" s="117"/>
      <c r="GE26" s="116"/>
      <c r="GF26" s="116"/>
      <c r="GG26" s="116"/>
      <c r="GH26" s="116"/>
      <c r="GI26" s="116"/>
      <c r="GJ26" s="116"/>
      <c r="GK26" s="116"/>
      <c r="GL26" s="116"/>
      <c r="GM26" s="116"/>
      <c r="GN26" s="116"/>
      <c r="GO26" s="116"/>
      <c r="GP26" s="116"/>
      <c r="GQ26" s="116"/>
      <c r="GR26" s="116"/>
      <c r="GS26" s="116"/>
      <c r="GT26" s="146"/>
      <c r="GU26" s="146"/>
    </row>
    <row r="27" spans="1:203" s="114" customFormat="1" ht="25.5" x14ac:dyDescent="0.25">
      <c r="A27" s="110" t="s">
        <v>297</v>
      </c>
      <c r="B27" s="111" t="s">
        <v>549</v>
      </c>
      <c r="C27" s="242" t="s">
        <v>298</v>
      </c>
      <c r="D27" s="111"/>
      <c r="E27" s="111"/>
      <c r="F27" s="113"/>
      <c r="G27" s="113"/>
      <c r="H27" s="113"/>
      <c r="I27" s="113"/>
      <c r="J27" s="113"/>
      <c r="K27" s="113"/>
      <c r="L27" s="111"/>
      <c r="M27" s="113"/>
      <c r="N27" s="113"/>
      <c r="O27" s="113"/>
      <c r="P27" s="113"/>
      <c r="Q27" s="111"/>
      <c r="R27" s="113"/>
      <c r="S27" s="113"/>
      <c r="T27" s="113"/>
      <c r="U27" s="113"/>
      <c r="V27" s="113"/>
      <c r="W27" s="113"/>
      <c r="X27" s="113"/>
      <c r="Y27" s="113"/>
      <c r="Z27" s="113"/>
      <c r="AA27" s="113"/>
      <c r="AB27" s="113"/>
    </row>
    <row r="28" spans="1:203" s="147" customFormat="1" ht="12.75" customHeight="1" x14ac:dyDescent="0.25">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row>
    <row r="29" spans="1:203" s="147" customFormat="1" ht="12.75" customHeight="1" x14ac:dyDescent="0.25">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row>
    <row r="30" spans="1:203" s="147" customFormat="1" ht="12.75" customHeight="1" x14ac:dyDescent="0.25">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row>
    <row r="31" spans="1:203" s="147" customFormat="1" ht="12.75" customHeight="1" x14ac:dyDescent="0.25">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row>
    <row r="32" spans="1:203" s="147" customFormat="1" ht="12.75" customHeight="1" x14ac:dyDescent="0.25">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row>
    <row r="33" spans="2:28" s="147" customFormat="1" ht="12.75" customHeight="1" x14ac:dyDescent="0.25">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row>
    <row r="34" spans="2:28" s="147" customFormat="1" ht="12.75" customHeight="1" x14ac:dyDescent="0.25">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row>
    <row r="35" spans="2:28" s="147" customFormat="1" ht="12.75" customHeight="1" x14ac:dyDescent="0.25">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row>
    <row r="36" spans="2:28" s="147" customFormat="1" ht="12.75" customHeight="1" x14ac:dyDescent="0.25">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row>
    <row r="37" spans="2:28" s="147" customFormat="1" ht="12.75" customHeight="1" x14ac:dyDescent="0.2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row>
    <row r="38" spans="2:28" s="147" customFormat="1" ht="12.75"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row>
    <row r="39" spans="2:28" s="147" customFormat="1" ht="12.75" customHeight="1" x14ac:dyDescent="0.25">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row>
    <row r="40" spans="2:28" s="147" customFormat="1" ht="12.75" customHeight="1" x14ac:dyDescent="0.25">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row>
    <row r="50" spans="1:28" ht="12.75" customHeight="1" x14ac:dyDescent="0.2">
      <c r="A50" s="149" t="s">
        <v>299</v>
      </c>
    </row>
    <row r="51" spans="1:28" s="152" customFormat="1" ht="12.75" customHeight="1" x14ac:dyDescent="0.25">
      <c r="B51" s="153" t="s">
        <v>300</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row>
    <row r="52" spans="1:28" ht="12.75" customHeight="1" x14ac:dyDescent="0.2">
      <c r="B52" s="154" t="s">
        <v>205</v>
      </c>
    </row>
    <row r="53" spans="1:28" ht="12.75" customHeight="1" x14ac:dyDescent="0.2">
      <c r="B53" s="155" t="s">
        <v>301</v>
      </c>
    </row>
    <row r="54" spans="1:28" ht="12.75" customHeight="1" x14ac:dyDescent="0.2">
      <c r="B54" s="155" t="s">
        <v>302</v>
      </c>
    </row>
    <row r="55" spans="1:28" ht="12.75" customHeight="1" x14ac:dyDescent="0.2">
      <c r="B55" s="155" t="s">
        <v>303</v>
      </c>
    </row>
    <row r="56" spans="1:28" ht="12.75" customHeight="1" x14ac:dyDescent="0.2">
      <c r="B56" s="155" t="s">
        <v>250</v>
      </c>
    </row>
    <row r="57" spans="1:28" ht="12.75" customHeight="1" x14ac:dyDescent="0.2">
      <c r="B57" s="155" t="s">
        <v>304</v>
      </c>
    </row>
    <row r="58" spans="1:28" ht="12.75" customHeight="1" x14ac:dyDescent="0.2">
      <c r="B58" s="155" t="s">
        <v>305</v>
      </c>
    </row>
    <row r="59" spans="1:28" ht="12.75" customHeight="1" x14ac:dyDescent="0.2">
      <c r="B59" s="155" t="s">
        <v>306</v>
      </c>
    </row>
    <row r="60" spans="1:28" ht="12.75" customHeight="1" x14ac:dyDescent="0.2">
      <c r="B60" s="155" t="s">
        <v>307</v>
      </c>
    </row>
  </sheetData>
  <dataValidations count="3">
    <dataValidation type="list" allowBlank="1" showInputMessage="1" showErrorMessage="1" prompt="Select from List." sqref="GV3:IO3 QR3:SK3 AAN3:ACG3 AKJ3:AMC3 AUF3:AVY3 BEB3:BFU3 BNX3:BPQ3 BXT3:BZM3 CHP3:CJI3 CRL3:CTE3 DBH3:DDA3 DLD3:DMW3 DUZ3:DWS3 EEV3:EGO3 EOR3:EQK3 EYN3:FAG3 FIJ3:FKC3 FSF3:FTY3 GCB3:GDU3 GLX3:GNQ3 GVT3:GXM3 HFP3:HHI3 HPL3:HRE3 HZH3:IBA3 IJD3:IKW3 ISZ3:IUS3 JCV3:JEO3 JMR3:JOK3 JWN3:JYG3 KGJ3:KIC3 KQF3:KRY3 LAB3:LBU3 LJX3:LLQ3 LTT3:LVM3 MDP3:MFI3 MNL3:MPE3 MXH3:MZA3 NHD3:NIW3 NQZ3:NSS3 OAV3:OCO3 OKR3:OMK3 OUN3:OWG3 PEJ3:PGC3 POF3:PPY3 PYB3:PZU3 QHX3:QJQ3 QRT3:QTM3 RBP3:RDI3 RLL3:RNE3 RVH3:RXA3 SFD3:SGW3 SOZ3:SQS3 SYV3:TAO3 TIR3:TKK3 TSN3:TUG3 UCJ3:UEC3 UMF3:UNY3 UWB3:UXU3 VFX3:VHQ3 VPT3:VRM3 VZP3:WBI3 WJL3:WLE3 WTH3:WVA3 XDD3:XFD3 GV65539:IO65539 QR65539:SK65539 AAN65539:ACG65539 AKJ65539:AMC65539 AUF65539:AVY65539 BEB65539:BFU65539 BNX65539:BPQ65539 BXT65539:BZM65539 CHP65539:CJI65539 CRL65539:CTE65539 DBH65539:DDA65539 DLD65539:DMW65539 DUZ65539:DWS65539 EEV65539:EGO65539 EOR65539:EQK65539 EYN65539:FAG65539 FIJ65539:FKC65539 FSF65539:FTY65539 GCB65539:GDU65539 GLX65539:GNQ65539 GVT65539:GXM65539 HFP65539:HHI65539 HPL65539:HRE65539 HZH65539:IBA65539 IJD65539:IKW65539 ISZ65539:IUS65539 JCV65539:JEO65539 JMR65539:JOK65539 JWN65539:JYG65539 KGJ65539:KIC65539 KQF65539:KRY65539 LAB65539:LBU65539 LJX65539:LLQ65539 LTT65539:LVM65539 MDP65539:MFI65539 MNL65539:MPE65539 MXH65539:MZA65539 NHD65539:NIW65539 NQZ65539:NSS65539 OAV65539:OCO65539 OKR65539:OMK65539 OUN65539:OWG65539 PEJ65539:PGC65539 POF65539:PPY65539 PYB65539:PZU65539 QHX65539:QJQ65539 QRT65539:QTM65539 RBP65539:RDI65539 RLL65539:RNE65539 RVH65539:RXA65539 SFD65539:SGW65539 SOZ65539:SQS65539 SYV65539:TAO65539 TIR65539:TKK65539 TSN65539:TUG65539 UCJ65539:UEC65539 UMF65539:UNY65539 UWB65539:UXU65539 VFX65539:VHQ65539 VPT65539:VRM65539 VZP65539:WBI65539 WJL65539:WLE65539 WTH65539:WVA65539 XDD65539:XFD65539 GV131075:IO131075 QR131075:SK131075 AAN131075:ACG131075 AKJ131075:AMC131075 AUF131075:AVY131075 BEB131075:BFU131075 BNX131075:BPQ131075 BXT131075:BZM131075 CHP131075:CJI131075 CRL131075:CTE131075 DBH131075:DDA131075 DLD131075:DMW131075 DUZ131075:DWS131075 EEV131075:EGO131075 EOR131075:EQK131075 EYN131075:FAG131075 FIJ131075:FKC131075 FSF131075:FTY131075 GCB131075:GDU131075 GLX131075:GNQ131075 GVT131075:GXM131075 HFP131075:HHI131075 HPL131075:HRE131075 HZH131075:IBA131075 IJD131075:IKW131075 ISZ131075:IUS131075 JCV131075:JEO131075 JMR131075:JOK131075 JWN131075:JYG131075 KGJ131075:KIC131075 KQF131075:KRY131075 LAB131075:LBU131075 LJX131075:LLQ131075 LTT131075:LVM131075 MDP131075:MFI131075 MNL131075:MPE131075 MXH131075:MZA131075 NHD131075:NIW131075 NQZ131075:NSS131075 OAV131075:OCO131075 OKR131075:OMK131075 OUN131075:OWG131075 PEJ131075:PGC131075 POF131075:PPY131075 PYB131075:PZU131075 QHX131075:QJQ131075 QRT131075:QTM131075 RBP131075:RDI131075 RLL131075:RNE131075 RVH131075:RXA131075 SFD131075:SGW131075 SOZ131075:SQS131075 SYV131075:TAO131075 TIR131075:TKK131075 TSN131075:TUG131075 UCJ131075:UEC131075 UMF131075:UNY131075 UWB131075:UXU131075 VFX131075:VHQ131075 VPT131075:VRM131075 VZP131075:WBI131075 WJL131075:WLE131075 WTH131075:WVA131075 XDD131075:XFD131075 GV196611:IO196611 QR196611:SK196611 AAN196611:ACG196611 AKJ196611:AMC196611 AUF196611:AVY196611 BEB196611:BFU196611 BNX196611:BPQ196611 BXT196611:BZM196611 CHP196611:CJI196611 CRL196611:CTE196611 DBH196611:DDA196611 DLD196611:DMW196611 DUZ196611:DWS196611 EEV196611:EGO196611 EOR196611:EQK196611 EYN196611:FAG196611 FIJ196611:FKC196611 FSF196611:FTY196611 GCB196611:GDU196611 GLX196611:GNQ196611 GVT196611:GXM196611 HFP196611:HHI196611 HPL196611:HRE196611 HZH196611:IBA196611 IJD196611:IKW196611 ISZ196611:IUS196611 JCV196611:JEO196611 JMR196611:JOK196611 JWN196611:JYG196611 KGJ196611:KIC196611 KQF196611:KRY196611 LAB196611:LBU196611 LJX196611:LLQ196611 LTT196611:LVM196611 MDP196611:MFI196611 MNL196611:MPE196611 MXH196611:MZA196611 NHD196611:NIW196611 NQZ196611:NSS196611 OAV196611:OCO196611 OKR196611:OMK196611 OUN196611:OWG196611 PEJ196611:PGC196611 POF196611:PPY196611 PYB196611:PZU196611 QHX196611:QJQ196611 QRT196611:QTM196611 RBP196611:RDI196611 RLL196611:RNE196611 RVH196611:RXA196611 SFD196611:SGW196611 SOZ196611:SQS196611 SYV196611:TAO196611 TIR196611:TKK196611 TSN196611:TUG196611 UCJ196611:UEC196611 UMF196611:UNY196611 UWB196611:UXU196611 VFX196611:VHQ196611 VPT196611:VRM196611 VZP196611:WBI196611 WJL196611:WLE196611 WTH196611:WVA196611 XDD196611:XFD196611 GV262147:IO262147 QR262147:SK262147 AAN262147:ACG262147 AKJ262147:AMC262147 AUF262147:AVY262147 BEB262147:BFU262147 BNX262147:BPQ262147 BXT262147:BZM262147 CHP262147:CJI262147 CRL262147:CTE262147 DBH262147:DDA262147 DLD262147:DMW262147 DUZ262147:DWS262147 EEV262147:EGO262147 EOR262147:EQK262147 EYN262147:FAG262147 FIJ262147:FKC262147 FSF262147:FTY262147 GCB262147:GDU262147 GLX262147:GNQ262147 GVT262147:GXM262147 HFP262147:HHI262147 HPL262147:HRE262147 HZH262147:IBA262147 IJD262147:IKW262147 ISZ262147:IUS262147 JCV262147:JEO262147 JMR262147:JOK262147 JWN262147:JYG262147 KGJ262147:KIC262147 KQF262147:KRY262147 LAB262147:LBU262147 LJX262147:LLQ262147 LTT262147:LVM262147 MDP262147:MFI262147 MNL262147:MPE262147 MXH262147:MZA262147 NHD262147:NIW262147 NQZ262147:NSS262147 OAV262147:OCO262147 OKR262147:OMK262147 OUN262147:OWG262147 PEJ262147:PGC262147 POF262147:PPY262147 PYB262147:PZU262147 QHX262147:QJQ262147 QRT262147:QTM262147 RBP262147:RDI262147 RLL262147:RNE262147 RVH262147:RXA262147 SFD262147:SGW262147 SOZ262147:SQS262147 SYV262147:TAO262147 TIR262147:TKK262147 TSN262147:TUG262147 UCJ262147:UEC262147 UMF262147:UNY262147 UWB262147:UXU262147 VFX262147:VHQ262147 VPT262147:VRM262147 VZP262147:WBI262147 WJL262147:WLE262147 WTH262147:WVA262147 XDD262147:XFD262147 GV327683:IO327683 QR327683:SK327683 AAN327683:ACG327683 AKJ327683:AMC327683 AUF327683:AVY327683 BEB327683:BFU327683 BNX327683:BPQ327683 BXT327683:BZM327683 CHP327683:CJI327683 CRL327683:CTE327683 DBH327683:DDA327683 DLD327683:DMW327683 DUZ327683:DWS327683 EEV327683:EGO327683 EOR327683:EQK327683 EYN327683:FAG327683 FIJ327683:FKC327683 FSF327683:FTY327683 GCB327683:GDU327683 GLX327683:GNQ327683 GVT327683:GXM327683 HFP327683:HHI327683 HPL327683:HRE327683 HZH327683:IBA327683 IJD327683:IKW327683 ISZ327683:IUS327683 JCV327683:JEO327683 JMR327683:JOK327683 JWN327683:JYG327683 KGJ327683:KIC327683 KQF327683:KRY327683 LAB327683:LBU327683 LJX327683:LLQ327683 LTT327683:LVM327683 MDP327683:MFI327683 MNL327683:MPE327683 MXH327683:MZA327683 NHD327683:NIW327683 NQZ327683:NSS327683 OAV327683:OCO327683 OKR327683:OMK327683 OUN327683:OWG327683 PEJ327683:PGC327683 POF327683:PPY327683 PYB327683:PZU327683 QHX327683:QJQ327683 QRT327683:QTM327683 RBP327683:RDI327683 RLL327683:RNE327683 RVH327683:RXA327683 SFD327683:SGW327683 SOZ327683:SQS327683 SYV327683:TAO327683 TIR327683:TKK327683 TSN327683:TUG327683 UCJ327683:UEC327683 UMF327683:UNY327683 UWB327683:UXU327683 VFX327683:VHQ327683 VPT327683:VRM327683 VZP327683:WBI327683 WJL327683:WLE327683 WTH327683:WVA327683 XDD327683:XFD327683 GV393219:IO393219 QR393219:SK393219 AAN393219:ACG393219 AKJ393219:AMC393219 AUF393219:AVY393219 BEB393219:BFU393219 BNX393219:BPQ393219 BXT393219:BZM393219 CHP393219:CJI393219 CRL393219:CTE393219 DBH393219:DDA393219 DLD393219:DMW393219 DUZ393219:DWS393219 EEV393219:EGO393219 EOR393219:EQK393219 EYN393219:FAG393219 FIJ393219:FKC393219 FSF393219:FTY393219 GCB393219:GDU393219 GLX393219:GNQ393219 GVT393219:GXM393219 HFP393219:HHI393219 HPL393219:HRE393219 HZH393219:IBA393219 IJD393219:IKW393219 ISZ393219:IUS393219 JCV393219:JEO393219 JMR393219:JOK393219 JWN393219:JYG393219 KGJ393219:KIC393219 KQF393219:KRY393219 LAB393219:LBU393219 LJX393219:LLQ393219 LTT393219:LVM393219 MDP393219:MFI393219 MNL393219:MPE393219 MXH393219:MZA393219 NHD393219:NIW393219 NQZ393219:NSS393219 OAV393219:OCO393219 OKR393219:OMK393219 OUN393219:OWG393219 PEJ393219:PGC393219 POF393219:PPY393219 PYB393219:PZU393219 QHX393219:QJQ393219 QRT393219:QTM393219 RBP393219:RDI393219 RLL393219:RNE393219 RVH393219:RXA393219 SFD393219:SGW393219 SOZ393219:SQS393219 SYV393219:TAO393219 TIR393219:TKK393219 TSN393219:TUG393219 UCJ393219:UEC393219 UMF393219:UNY393219 UWB393219:UXU393219 VFX393219:VHQ393219 VPT393219:VRM393219 VZP393219:WBI393219 WJL393219:WLE393219 WTH393219:WVA393219 XDD393219:XFD393219 GV458755:IO458755 QR458755:SK458755 AAN458755:ACG458755 AKJ458755:AMC458755 AUF458755:AVY458755 BEB458755:BFU458755 BNX458755:BPQ458755 BXT458755:BZM458755 CHP458755:CJI458755 CRL458755:CTE458755 DBH458755:DDA458755 DLD458755:DMW458755 DUZ458755:DWS458755 EEV458755:EGO458755 EOR458755:EQK458755 EYN458755:FAG458755 FIJ458755:FKC458755 FSF458755:FTY458755 GCB458755:GDU458755 GLX458755:GNQ458755 GVT458755:GXM458755 HFP458755:HHI458755 HPL458755:HRE458755 HZH458755:IBA458755 IJD458755:IKW458755 ISZ458755:IUS458755 JCV458755:JEO458755 JMR458755:JOK458755 JWN458755:JYG458755 KGJ458755:KIC458755 KQF458755:KRY458755 LAB458755:LBU458755 LJX458755:LLQ458755 LTT458755:LVM458755 MDP458755:MFI458755 MNL458755:MPE458755 MXH458755:MZA458755 NHD458755:NIW458755 NQZ458755:NSS458755 OAV458755:OCO458755 OKR458755:OMK458755 OUN458755:OWG458755 PEJ458755:PGC458755 POF458755:PPY458755 PYB458755:PZU458755 QHX458755:QJQ458755 QRT458755:QTM458755 RBP458755:RDI458755 RLL458755:RNE458755 RVH458755:RXA458755 SFD458755:SGW458755 SOZ458755:SQS458755 SYV458755:TAO458755 TIR458755:TKK458755 TSN458755:TUG458755 UCJ458755:UEC458755 UMF458755:UNY458755 UWB458755:UXU458755 VFX458755:VHQ458755 VPT458755:VRM458755 VZP458755:WBI458755 WJL458755:WLE458755 WTH458755:WVA458755 XDD458755:XFD458755 GV524291:IO524291 QR524291:SK524291 AAN524291:ACG524291 AKJ524291:AMC524291 AUF524291:AVY524291 BEB524291:BFU524291 BNX524291:BPQ524291 BXT524291:BZM524291 CHP524291:CJI524291 CRL524291:CTE524291 DBH524291:DDA524291 DLD524291:DMW524291 DUZ524291:DWS524291 EEV524291:EGO524291 EOR524291:EQK524291 EYN524291:FAG524291 FIJ524291:FKC524291 FSF524291:FTY524291 GCB524291:GDU524291 GLX524291:GNQ524291 GVT524291:GXM524291 HFP524291:HHI524291 HPL524291:HRE524291 HZH524291:IBA524291 IJD524291:IKW524291 ISZ524291:IUS524291 JCV524291:JEO524291 JMR524291:JOK524291 JWN524291:JYG524291 KGJ524291:KIC524291 KQF524291:KRY524291 LAB524291:LBU524291 LJX524291:LLQ524291 LTT524291:LVM524291 MDP524291:MFI524291 MNL524291:MPE524291 MXH524291:MZA524291 NHD524291:NIW524291 NQZ524291:NSS524291 OAV524291:OCO524291 OKR524291:OMK524291 OUN524291:OWG524291 PEJ524291:PGC524291 POF524291:PPY524291 PYB524291:PZU524291 QHX524291:QJQ524291 QRT524291:QTM524291 RBP524291:RDI524291 RLL524291:RNE524291 RVH524291:RXA524291 SFD524291:SGW524291 SOZ524291:SQS524291 SYV524291:TAO524291 TIR524291:TKK524291 TSN524291:TUG524291 UCJ524291:UEC524291 UMF524291:UNY524291 UWB524291:UXU524291 VFX524291:VHQ524291 VPT524291:VRM524291 VZP524291:WBI524291 WJL524291:WLE524291 WTH524291:WVA524291 XDD524291:XFD524291 GV589827:IO589827 QR589827:SK589827 AAN589827:ACG589827 AKJ589827:AMC589827 AUF589827:AVY589827 BEB589827:BFU589827 BNX589827:BPQ589827 BXT589827:BZM589827 CHP589827:CJI589827 CRL589827:CTE589827 DBH589827:DDA589827 DLD589827:DMW589827 DUZ589827:DWS589827 EEV589827:EGO589827 EOR589827:EQK589827 EYN589827:FAG589827 FIJ589827:FKC589827 FSF589827:FTY589827 GCB589827:GDU589827 GLX589827:GNQ589827 GVT589827:GXM589827 HFP589827:HHI589827 HPL589827:HRE589827 HZH589827:IBA589827 IJD589827:IKW589827 ISZ589827:IUS589827 JCV589827:JEO589827 JMR589827:JOK589827 JWN589827:JYG589827 KGJ589827:KIC589827 KQF589827:KRY589827 LAB589827:LBU589827 LJX589827:LLQ589827 LTT589827:LVM589827 MDP589827:MFI589827 MNL589827:MPE589827 MXH589827:MZA589827 NHD589827:NIW589827 NQZ589827:NSS589827 OAV589827:OCO589827 OKR589827:OMK589827 OUN589827:OWG589827 PEJ589827:PGC589827 POF589827:PPY589827 PYB589827:PZU589827 QHX589827:QJQ589827 QRT589827:QTM589827 RBP589827:RDI589827 RLL589827:RNE589827 RVH589827:RXA589827 SFD589827:SGW589827 SOZ589827:SQS589827 SYV589827:TAO589827 TIR589827:TKK589827 TSN589827:TUG589827 UCJ589827:UEC589827 UMF589827:UNY589827 UWB589827:UXU589827 VFX589827:VHQ589827 VPT589827:VRM589827 VZP589827:WBI589827 WJL589827:WLE589827 WTH589827:WVA589827 XDD589827:XFD589827 GV655363:IO655363 QR655363:SK655363 AAN655363:ACG655363 AKJ655363:AMC655363 AUF655363:AVY655363 BEB655363:BFU655363 BNX655363:BPQ655363 BXT655363:BZM655363 CHP655363:CJI655363 CRL655363:CTE655363 DBH655363:DDA655363 DLD655363:DMW655363 DUZ655363:DWS655363 EEV655363:EGO655363 EOR655363:EQK655363 EYN655363:FAG655363 FIJ655363:FKC655363 FSF655363:FTY655363 GCB655363:GDU655363 GLX655363:GNQ655363 GVT655363:GXM655363 HFP655363:HHI655363 HPL655363:HRE655363 HZH655363:IBA655363 IJD655363:IKW655363 ISZ655363:IUS655363 JCV655363:JEO655363 JMR655363:JOK655363 JWN655363:JYG655363 KGJ655363:KIC655363 KQF655363:KRY655363 LAB655363:LBU655363 LJX655363:LLQ655363 LTT655363:LVM655363 MDP655363:MFI655363 MNL655363:MPE655363 MXH655363:MZA655363 NHD655363:NIW655363 NQZ655363:NSS655363 OAV655363:OCO655363 OKR655363:OMK655363 OUN655363:OWG655363 PEJ655363:PGC655363 POF655363:PPY655363 PYB655363:PZU655363 QHX655363:QJQ655363 QRT655363:QTM655363 RBP655363:RDI655363 RLL655363:RNE655363 RVH655363:RXA655363 SFD655363:SGW655363 SOZ655363:SQS655363 SYV655363:TAO655363 TIR655363:TKK655363 TSN655363:TUG655363 UCJ655363:UEC655363 UMF655363:UNY655363 UWB655363:UXU655363 VFX655363:VHQ655363 VPT655363:VRM655363 VZP655363:WBI655363 WJL655363:WLE655363 WTH655363:WVA655363 XDD655363:XFD655363 GV720899:IO720899 QR720899:SK720899 AAN720899:ACG720899 AKJ720899:AMC720899 AUF720899:AVY720899 BEB720899:BFU720899 BNX720899:BPQ720899 BXT720899:BZM720899 CHP720899:CJI720899 CRL720899:CTE720899 DBH720899:DDA720899 DLD720899:DMW720899 DUZ720899:DWS720899 EEV720899:EGO720899 EOR720899:EQK720899 EYN720899:FAG720899 FIJ720899:FKC720899 FSF720899:FTY720899 GCB720899:GDU720899 GLX720899:GNQ720899 GVT720899:GXM720899 HFP720899:HHI720899 HPL720899:HRE720899 HZH720899:IBA720899 IJD720899:IKW720899 ISZ720899:IUS720899 JCV720899:JEO720899 JMR720899:JOK720899 JWN720899:JYG720899 KGJ720899:KIC720899 KQF720899:KRY720899 LAB720899:LBU720899 LJX720899:LLQ720899 LTT720899:LVM720899 MDP720899:MFI720899 MNL720899:MPE720899 MXH720899:MZA720899 NHD720899:NIW720899 NQZ720899:NSS720899 OAV720899:OCO720899 OKR720899:OMK720899 OUN720899:OWG720899 PEJ720899:PGC720899 POF720899:PPY720899 PYB720899:PZU720899 QHX720899:QJQ720899 QRT720899:QTM720899 RBP720899:RDI720899 RLL720899:RNE720899 RVH720899:RXA720899 SFD720899:SGW720899 SOZ720899:SQS720899 SYV720899:TAO720899 TIR720899:TKK720899 TSN720899:TUG720899 UCJ720899:UEC720899 UMF720899:UNY720899 UWB720899:UXU720899 VFX720899:VHQ720899 VPT720899:VRM720899 VZP720899:WBI720899 WJL720899:WLE720899 WTH720899:WVA720899 XDD720899:XFD720899 GV786435:IO786435 QR786435:SK786435 AAN786435:ACG786435 AKJ786435:AMC786435 AUF786435:AVY786435 BEB786435:BFU786435 BNX786435:BPQ786435 BXT786435:BZM786435 CHP786435:CJI786435 CRL786435:CTE786435 DBH786435:DDA786435 DLD786435:DMW786435 DUZ786435:DWS786435 EEV786435:EGO786435 EOR786435:EQK786435 EYN786435:FAG786435 FIJ786435:FKC786435 FSF786435:FTY786435 GCB786435:GDU786435 GLX786435:GNQ786435 GVT786435:GXM786435 HFP786435:HHI786435 HPL786435:HRE786435 HZH786435:IBA786435 IJD786435:IKW786435 ISZ786435:IUS786435 JCV786435:JEO786435 JMR786435:JOK786435 JWN786435:JYG786435 KGJ786435:KIC786435 KQF786435:KRY786435 LAB786435:LBU786435 LJX786435:LLQ786435 LTT786435:LVM786435 MDP786435:MFI786435 MNL786435:MPE786435 MXH786435:MZA786435 NHD786435:NIW786435 NQZ786435:NSS786435 OAV786435:OCO786435 OKR786435:OMK786435 OUN786435:OWG786435 PEJ786435:PGC786435 POF786435:PPY786435 PYB786435:PZU786435 QHX786435:QJQ786435 QRT786435:QTM786435 RBP786435:RDI786435 RLL786435:RNE786435 RVH786435:RXA786435 SFD786435:SGW786435 SOZ786435:SQS786435 SYV786435:TAO786435 TIR786435:TKK786435 TSN786435:TUG786435 UCJ786435:UEC786435 UMF786435:UNY786435 UWB786435:UXU786435 VFX786435:VHQ786435 VPT786435:VRM786435 VZP786435:WBI786435 WJL786435:WLE786435 WTH786435:WVA786435 XDD786435:XFD786435 GV851971:IO851971 QR851971:SK851971 AAN851971:ACG851971 AKJ851971:AMC851971 AUF851971:AVY851971 BEB851971:BFU851971 BNX851971:BPQ851971 BXT851971:BZM851971 CHP851971:CJI851971 CRL851971:CTE851971 DBH851971:DDA851971 DLD851971:DMW851971 DUZ851971:DWS851971 EEV851971:EGO851971 EOR851971:EQK851971 EYN851971:FAG851971 FIJ851971:FKC851971 FSF851971:FTY851971 GCB851971:GDU851971 GLX851971:GNQ851971 GVT851971:GXM851971 HFP851971:HHI851971 HPL851971:HRE851971 HZH851971:IBA851971 IJD851971:IKW851971 ISZ851971:IUS851971 JCV851971:JEO851971 JMR851971:JOK851971 JWN851971:JYG851971 KGJ851971:KIC851971 KQF851971:KRY851971 LAB851971:LBU851971 LJX851971:LLQ851971 LTT851971:LVM851971 MDP851971:MFI851971 MNL851971:MPE851971 MXH851971:MZA851971 NHD851971:NIW851971 NQZ851971:NSS851971 OAV851971:OCO851971 OKR851971:OMK851971 OUN851971:OWG851971 PEJ851971:PGC851971 POF851971:PPY851971 PYB851971:PZU851971 QHX851971:QJQ851971 QRT851971:QTM851971 RBP851971:RDI851971 RLL851971:RNE851971 RVH851971:RXA851971 SFD851971:SGW851971 SOZ851971:SQS851971 SYV851971:TAO851971 TIR851971:TKK851971 TSN851971:TUG851971 UCJ851971:UEC851971 UMF851971:UNY851971 UWB851971:UXU851971 VFX851971:VHQ851971 VPT851971:VRM851971 VZP851971:WBI851971 WJL851971:WLE851971 WTH851971:WVA851971 XDD851971:XFD851971 GV917507:IO917507 QR917507:SK917507 AAN917507:ACG917507 AKJ917507:AMC917507 AUF917507:AVY917507 BEB917507:BFU917507 BNX917507:BPQ917507 BXT917507:BZM917507 CHP917507:CJI917507 CRL917507:CTE917507 DBH917507:DDA917507 DLD917507:DMW917507 DUZ917507:DWS917507 EEV917507:EGO917507 EOR917507:EQK917507 EYN917507:FAG917507 FIJ917507:FKC917507 FSF917507:FTY917507 GCB917507:GDU917507 GLX917507:GNQ917507 GVT917507:GXM917507 HFP917507:HHI917507 HPL917507:HRE917507 HZH917507:IBA917507 IJD917507:IKW917507 ISZ917507:IUS917507 JCV917507:JEO917507 JMR917507:JOK917507 JWN917507:JYG917507 KGJ917507:KIC917507 KQF917507:KRY917507 LAB917507:LBU917507 LJX917507:LLQ917507 LTT917507:LVM917507 MDP917507:MFI917507 MNL917507:MPE917507 MXH917507:MZA917507 NHD917507:NIW917507 NQZ917507:NSS917507 OAV917507:OCO917507 OKR917507:OMK917507 OUN917507:OWG917507 PEJ917507:PGC917507 POF917507:PPY917507 PYB917507:PZU917507 QHX917507:QJQ917507 QRT917507:QTM917507 RBP917507:RDI917507 RLL917507:RNE917507 RVH917507:RXA917507 SFD917507:SGW917507 SOZ917507:SQS917507 SYV917507:TAO917507 TIR917507:TKK917507 TSN917507:TUG917507 UCJ917507:UEC917507 UMF917507:UNY917507 UWB917507:UXU917507 VFX917507:VHQ917507 VPT917507:VRM917507 VZP917507:WBI917507 WJL917507:WLE917507 WTH917507:WVA917507 XDD917507:XFD917507 GV983043:IO983043 QR983043:SK983043 AAN983043:ACG983043 AKJ983043:AMC983043 AUF983043:AVY983043 BEB983043:BFU983043 BNX983043:BPQ983043 BXT983043:BZM983043 CHP983043:CJI983043 CRL983043:CTE983043 DBH983043:DDA983043 DLD983043:DMW983043 DUZ983043:DWS983043 EEV983043:EGO983043 EOR983043:EQK983043 EYN983043:FAG983043 FIJ983043:FKC983043 FSF983043:FTY983043 GCB983043:GDU983043 GLX983043:GNQ983043 GVT983043:GXM983043 HFP983043:HHI983043 HPL983043:HRE983043 HZH983043:IBA983043 IJD983043:IKW983043 ISZ983043:IUS983043 JCV983043:JEO983043 JMR983043:JOK983043 JWN983043:JYG983043 KGJ983043:KIC983043 KQF983043:KRY983043 LAB983043:LBU983043 LJX983043:LLQ983043 LTT983043:LVM983043 MDP983043:MFI983043 MNL983043:MPE983043 MXH983043:MZA983043 NHD983043:NIW983043 NQZ983043:NSS983043 OAV983043:OCO983043 OKR983043:OMK983043 OUN983043:OWG983043 PEJ983043:PGC983043 POF983043:PPY983043 PYB983043:PZU983043 QHX983043:QJQ983043 QRT983043:QTM983043 RBP983043:RDI983043 RLL983043:RNE983043 RVH983043:RXA983043 SFD983043:SGW983043 SOZ983043:SQS983043 SYV983043:TAO983043 TIR983043:TKK983043 TSN983043:TUG983043 UCJ983043:UEC983043 UMF983043:UNY983043 UWB983043:UXU983043 VFX983043:VHQ983043 VPT983043:VRM983043 VZP983043:WBI983043 WJL983043:WLE983043 WTH983043:WVA983043 XDD983043:XFD98304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IU65539 SQ65539 ACM65539 AMI65539 AWE65539 BGA65539 BPW65539 BZS65539 CJO65539 CTK65539 DDG65539 DNC65539 DWY65539 EGU65539 EQQ65539 FAM65539 FKI65539 FUE65539 GEA65539 GNW65539 GXS65539 HHO65539 HRK65539 IBG65539 ILC65539 IUY65539 JEU65539 JOQ65539 JYM65539 KII65539 KSE65539 LCA65539 LLW65539 LVS65539 MFO65539 MPK65539 MZG65539 NJC65539 NSY65539 OCU65539 OMQ65539 OWM65539 PGI65539 PQE65539 QAA65539 QJW65539 QTS65539 RDO65539 RNK65539 RXG65539 SHC65539 SQY65539 TAU65539 TKQ65539 TUM65539 UEI65539 UOE65539 UYA65539 VHW65539 VRS65539 WBO65539 WLK65539 WVG65539 IU131075 SQ131075 ACM131075 AMI131075 AWE131075 BGA131075 BPW131075 BZS131075 CJO131075 CTK131075 DDG131075 DNC131075 DWY131075 EGU131075 EQQ131075 FAM131075 FKI131075 FUE131075 GEA131075 GNW131075 GXS131075 HHO131075 HRK131075 IBG131075 ILC131075 IUY131075 JEU131075 JOQ131075 JYM131075 KII131075 KSE131075 LCA131075 LLW131075 LVS131075 MFO131075 MPK131075 MZG131075 NJC131075 NSY131075 OCU131075 OMQ131075 OWM131075 PGI131075 PQE131075 QAA131075 QJW131075 QTS131075 RDO131075 RNK131075 RXG131075 SHC131075 SQY131075 TAU131075 TKQ131075 TUM131075 UEI131075 UOE131075 UYA131075 VHW131075 VRS131075 WBO131075 WLK131075 WVG131075 IU196611 SQ196611 ACM196611 AMI196611 AWE196611 BGA196611 BPW196611 BZS196611 CJO196611 CTK196611 DDG196611 DNC196611 DWY196611 EGU196611 EQQ196611 FAM196611 FKI196611 FUE196611 GEA196611 GNW196611 GXS196611 HHO196611 HRK196611 IBG196611 ILC196611 IUY196611 JEU196611 JOQ196611 JYM196611 KII196611 KSE196611 LCA196611 LLW196611 LVS196611 MFO196611 MPK196611 MZG196611 NJC196611 NSY196611 OCU196611 OMQ196611 OWM196611 PGI196611 PQE196611 QAA196611 QJW196611 QTS196611 RDO196611 RNK196611 RXG196611 SHC196611 SQY196611 TAU196611 TKQ196611 TUM196611 UEI196611 UOE196611 UYA196611 VHW196611 VRS196611 WBO196611 WLK196611 WVG196611 IU262147 SQ262147 ACM262147 AMI262147 AWE262147 BGA262147 BPW262147 BZS262147 CJO262147 CTK262147 DDG262147 DNC262147 DWY262147 EGU262147 EQQ262147 FAM262147 FKI262147 FUE262147 GEA262147 GNW262147 GXS262147 HHO262147 HRK262147 IBG262147 ILC262147 IUY262147 JEU262147 JOQ262147 JYM262147 KII262147 KSE262147 LCA262147 LLW262147 LVS262147 MFO262147 MPK262147 MZG262147 NJC262147 NSY262147 OCU262147 OMQ262147 OWM262147 PGI262147 PQE262147 QAA262147 QJW262147 QTS262147 RDO262147 RNK262147 RXG262147 SHC262147 SQY262147 TAU262147 TKQ262147 TUM262147 UEI262147 UOE262147 UYA262147 VHW262147 VRS262147 WBO262147 WLK262147 WVG262147 IU327683 SQ327683 ACM327683 AMI327683 AWE327683 BGA327683 BPW327683 BZS327683 CJO327683 CTK327683 DDG327683 DNC327683 DWY327683 EGU327683 EQQ327683 FAM327683 FKI327683 FUE327683 GEA327683 GNW327683 GXS327683 HHO327683 HRK327683 IBG327683 ILC327683 IUY327683 JEU327683 JOQ327683 JYM327683 KII327683 KSE327683 LCA327683 LLW327683 LVS327683 MFO327683 MPK327683 MZG327683 NJC327683 NSY327683 OCU327683 OMQ327683 OWM327683 PGI327683 PQE327683 QAA327683 QJW327683 QTS327683 RDO327683 RNK327683 RXG327683 SHC327683 SQY327683 TAU327683 TKQ327683 TUM327683 UEI327683 UOE327683 UYA327683 VHW327683 VRS327683 WBO327683 WLK327683 WVG327683 IU393219 SQ393219 ACM393219 AMI393219 AWE393219 BGA393219 BPW393219 BZS393219 CJO393219 CTK393219 DDG393219 DNC393219 DWY393219 EGU393219 EQQ393219 FAM393219 FKI393219 FUE393219 GEA393219 GNW393219 GXS393219 HHO393219 HRK393219 IBG393219 ILC393219 IUY393219 JEU393219 JOQ393219 JYM393219 KII393219 KSE393219 LCA393219 LLW393219 LVS393219 MFO393219 MPK393219 MZG393219 NJC393219 NSY393219 OCU393219 OMQ393219 OWM393219 PGI393219 PQE393219 QAA393219 QJW393219 QTS393219 RDO393219 RNK393219 RXG393219 SHC393219 SQY393219 TAU393219 TKQ393219 TUM393219 UEI393219 UOE393219 UYA393219 VHW393219 VRS393219 WBO393219 WLK393219 WVG393219 IU458755 SQ458755 ACM458755 AMI458755 AWE458755 BGA458755 BPW458755 BZS458755 CJO458755 CTK458755 DDG458755 DNC458755 DWY458755 EGU458755 EQQ458755 FAM458755 FKI458755 FUE458755 GEA458755 GNW458755 GXS458755 HHO458755 HRK458755 IBG458755 ILC458755 IUY458755 JEU458755 JOQ458755 JYM458755 KII458755 KSE458755 LCA458755 LLW458755 LVS458755 MFO458755 MPK458755 MZG458755 NJC458755 NSY458755 OCU458755 OMQ458755 OWM458755 PGI458755 PQE458755 QAA458755 QJW458755 QTS458755 RDO458755 RNK458755 RXG458755 SHC458755 SQY458755 TAU458755 TKQ458755 TUM458755 UEI458755 UOE458755 UYA458755 VHW458755 VRS458755 WBO458755 WLK458755 WVG458755 IU524291 SQ524291 ACM524291 AMI524291 AWE524291 BGA524291 BPW524291 BZS524291 CJO524291 CTK524291 DDG524291 DNC524291 DWY524291 EGU524291 EQQ524291 FAM524291 FKI524291 FUE524291 GEA524291 GNW524291 GXS524291 HHO524291 HRK524291 IBG524291 ILC524291 IUY524291 JEU524291 JOQ524291 JYM524291 KII524291 KSE524291 LCA524291 LLW524291 LVS524291 MFO524291 MPK524291 MZG524291 NJC524291 NSY524291 OCU524291 OMQ524291 OWM524291 PGI524291 PQE524291 QAA524291 QJW524291 QTS524291 RDO524291 RNK524291 RXG524291 SHC524291 SQY524291 TAU524291 TKQ524291 TUM524291 UEI524291 UOE524291 UYA524291 VHW524291 VRS524291 WBO524291 WLK524291 WVG524291 IU589827 SQ589827 ACM589827 AMI589827 AWE589827 BGA589827 BPW589827 BZS589827 CJO589827 CTK589827 DDG589827 DNC589827 DWY589827 EGU589827 EQQ589827 FAM589827 FKI589827 FUE589827 GEA589827 GNW589827 GXS589827 HHO589827 HRK589827 IBG589827 ILC589827 IUY589827 JEU589827 JOQ589827 JYM589827 KII589827 KSE589827 LCA589827 LLW589827 LVS589827 MFO589827 MPK589827 MZG589827 NJC589827 NSY589827 OCU589827 OMQ589827 OWM589827 PGI589827 PQE589827 QAA589827 QJW589827 QTS589827 RDO589827 RNK589827 RXG589827 SHC589827 SQY589827 TAU589827 TKQ589827 TUM589827 UEI589827 UOE589827 UYA589827 VHW589827 VRS589827 WBO589827 WLK589827 WVG589827 IU655363 SQ655363 ACM655363 AMI655363 AWE655363 BGA655363 BPW655363 BZS655363 CJO655363 CTK655363 DDG655363 DNC655363 DWY655363 EGU655363 EQQ655363 FAM655363 FKI655363 FUE655363 GEA655363 GNW655363 GXS655363 HHO655363 HRK655363 IBG655363 ILC655363 IUY655363 JEU655363 JOQ655363 JYM655363 KII655363 KSE655363 LCA655363 LLW655363 LVS655363 MFO655363 MPK655363 MZG655363 NJC655363 NSY655363 OCU655363 OMQ655363 OWM655363 PGI655363 PQE655363 QAA655363 QJW655363 QTS655363 RDO655363 RNK655363 RXG655363 SHC655363 SQY655363 TAU655363 TKQ655363 TUM655363 UEI655363 UOE655363 UYA655363 VHW655363 VRS655363 WBO655363 WLK655363 WVG655363 IU720899 SQ720899 ACM720899 AMI720899 AWE720899 BGA720899 BPW720899 BZS720899 CJO720899 CTK720899 DDG720899 DNC720899 DWY720899 EGU720899 EQQ720899 FAM720899 FKI720899 FUE720899 GEA720899 GNW720899 GXS720899 HHO720899 HRK720899 IBG720899 ILC720899 IUY720899 JEU720899 JOQ720899 JYM720899 KII720899 KSE720899 LCA720899 LLW720899 LVS720899 MFO720899 MPK720899 MZG720899 NJC720899 NSY720899 OCU720899 OMQ720899 OWM720899 PGI720899 PQE720899 QAA720899 QJW720899 QTS720899 RDO720899 RNK720899 RXG720899 SHC720899 SQY720899 TAU720899 TKQ720899 TUM720899 UEI720899 UOE720899 UYA720899 VHW720899 VRS720899 WBO720899 WLK720899 WVG720899 IU786435 SQ786435 ACM786435 AMI786435 AWE786435 BGA786435 BPW786435 BZS786435 CJO786435 CTK786435 DDG786435 DNC786435 DWY786435 EGU786435 EQQ786435 FAM786435 FKI786435 FUE786435 GEA786435 GNW786435 GXS786435 HHO786435 HRK786435 IBG786435 ILC786435 IUY786435 JEU786435 JOQ786435 JYM786435 KII786435 KSE786435 LCA786435 LLW786435 LVS786435 MFO786435 MPK786435 MZG786435 NJC786435 NSY786435 OCU786435 OMQ786435 OWM786435 PGI786435 PQE786435 QAA786435 QJW786435 QTS786435 RDO786435 RNK786435 RXG786435 SHC786435 SQY786435 TAU786435 TKQ786435 TUM786435 UEI786435 UOE786435 UYA786435 VHW786435 VRS786435 WBO786435 WLK786435 WVG786435 IU851971 SQ851971 ACM851971 AMI851971 AWE851971 BGA851971 BPW851971 BZS851971 CJO851971 CTK851971 DDG851971 DNC851971 DWY851971 EGU851971 EQQ851971 FAM851971 FKI851971 FUE851971 GEA851971 GNW851971 GXS851971 HHO851971 HRK851971 IBG851971 ILC851971 IUY851971 JEU851971 JOQ851971 JYM851971 KII851971 KSE851971 LCA851971 LLW851971 LVS851971 MFO851971 MPK851971 MZG851971 NJC851971 NSY851971 OCU851971 OMQ851971 OWM851971 PGI851971 PQE851971 QAA851971 QJW851971 QTS851971 RDO851971 RNK851971 RXG851971 SHC851971 SQY851971 TAU851971 TKQ851971 TUM851971 UEI851971 UOE851971 UYA851971 VHW851971 VRS851971 WBO851971 WLK851971 WVG851971 IU917507 SQ917507 ACM917507 AMI917507 AWE917507 BGA917507 BPW917507 BZS917507 CJO917507 CTK917507 DDG917507 DNC917507 DWY917507 EGU917507 EQQ917507 FAM917507 FKI917507 FUE917507 GEA917507 GNW917507 GXS917507 HHO917507 HRK917507 IBG917507 ILC917507 IUY917507 JEU917507 JOQ917507 JYM917507 KII917507 KSE917507 LCA917507 LLW917507 LVS917507 MFO917507 MPK917507 MZG917507 NJC917507 NSY917507 OCU917507 OMQ917507 OWM917507 PGI917507 PQE917507 QAA917507 QJW917507 QTS917507 RDO917507 RNK917507 RXG917507 SHC917507 SQY917507 TAU917507 TKQ917507 TUM917507 UEI917507 UOE917507 UYA917507 VHW917507 VRS917507 WBO917507 WLK917507 WVG917507 IU983043 SQ983043 ACM983043 AMI983043 AWE983043 BGA983043 BPW983043 BZS983043 CJO983043 CTK983043 DDG983043 DNC983043 DWY983043 EGU983043 EQQ983043 FAM983043 FKI983043 FUE983043 GEA983043 GNW983043 GXS983043 HHO983043 HRK983043 IBG983043 ILC983043 IUY983043 JEU983043 JOQ983043 JYM983043 KII983043 KSE983043 LCA983043 LLW983043 LVS983043 MFO983043 MPK983043 MZG983043 NJC983043 NSY983043 OCU983043 OMQ983043 OWM983043 PGI983043 PQE983043 QAA983043 QJW983043 QTS983043 RDO983043 RNK983043 RXG983043 SHC983043 SQY983043 TAU983043 TKQ983043 TUM983043 UEI983043 UOE983043 UYA983043 VHW983043 VRS983043 WBO983043 WLK983043 WVG983043">
      <formula1>lstSourceType</formula1>
    </dataValidation>
    <dataValidation type="list" allowBlank="1" showInputMessage="1" showErrorMessage="1" prompt="Select from list." sqref="BV16 LR16 VN16 AFJ16 APF16 AZB16 BIX16 BST16 CCP16 CML16 CWH16 DGD16 DPZ16 DZV16 EJR16 ETN16 FDJ16 FNF16 FXB16 GGX16 GQT16 HAP16 HKL16 HUH16 IED16 INZ16 IXV16 JHR16 JRN16 KBJ16 KLF16 KVB16 LEX16 LOT16 LYP16 MIL16 MSH16 NCD16 NLZ16 NVV16 OFR16 OPN16 OZJ16 PJF16 PTB16 QCX16 QMT16 QWP16 RGL16 RQH16 SAD16 SJZ16 STV16 TDR16 TNN16 TXJ16 UHF16 URB16 VAX16 VKT16 VUP16 WEL16 WOH16 WYD16 BV65552 LR65552 VN65552 AFJ65552 APF65552 AZB65552 BIX65552 BST65552 CCP65552 CML65552 CWH65552 DGD65552 DPZ65552 DZV65552 EJR65552 ETN65552 FDJ65552 FNF65552 FXB65552 GGX65552 GQT65552 HAP65552 HKL65552 HUH65552 IED65552 INZ65552 IXV65552 JHR65552 JRN65552 KBJ65552 KLF65552 KVB65552 LEX65552 LOT65552 LYP65552 MIL65552 MSH65552 NCD65552 NLZ65552 NVV65552 OFR65552 OPN65552 OZJ65552 PJF65552 PTB65552 QCX65552 QMT65552 QWP65552 RGL65552 RQH65552 SAD65552 SJZ65552 STV65552 TDR65552 TNN65552 TXJ65552 UHF65552 URB65552 VAX65552 VKT65552 VUP65552 WEL65552 WOH65552 WYD65552 BV131088 LR131088 VN131088 AFJ131088 APF131088 AZB131088 BIX131088 BST131088 CCP131088 CML131088 CWH131088 DGD131088 DPZ131088 DZV131088 EJR131088 ETN131088 FDJ131088 FNF131088 FXB131088 GGX131088 GQT131088 HAP131088 HKL131088 HUH131088 IED131088 INZ131088 IXV131088 JHR131088 JRN131088 KBJ131088 KLF131088 KVB131088 LEX131088 LOT131088 LYP131088 MIL131088 MSH131088 NCD131088 NLZ131088 NVV131088 OFR131088 OPN131088 OZJ131088 PJF131088 PTB131088 QCX131088 QMT131088 QWP131088 RGL131088 RQH131088 SAD131088 SJZ131088 STV131088 TDR131088 TNN131088 TXJ131088 UHF131088 URB131088 VAX131088 VKT131088 VUP131088 WEL131088 WOH131088 WYD131088 BV196624 LR196624 VN196624 AFJ196624 APF196624 AZB196624 BIX196624 BST196624 CCP196624 CML196624 CWH196624 DGD196624 DPZ196624 DZV196624 EJR196624 ETN196624 FDJ196624 FNF196624 FXB196624 GGX196624 GQT196624 HAP196624 HKL196624 HUH196624 IED196624 INZ196624 IXV196624 JHR196624 JRN196624 KBJ196624 KLF196624 KVB196624 LEX196624 LOT196624 LYP196624 MIL196624 MSH196624 NCD196624 NLZ196624 NVV196624 OFR196624 OPN196624 OZJ196624 PJF196624 PTB196624 QCX196624 QMT196624 QWP196624 RGL196624 RQH196624 SAD196624 SJZ196624 STV196624 TDR196624 TNN196624 TXJ196624 UHF196624 URB196624 VAX196624 VKT196624 VUP196624 WEL196624 WOH196624 WYD196624 BV262160 LR262160 VN262160 AFJ262160 APF262160 AZB262160 BIX262160 BST262160 CCP262160 CML262160 CWH262160 DGD262160 DPZ262160 DZV262160 EJR262160 ETN262160 FDJ262160 FNF262160 FXB262160 GGX262160 GQT262160 HAP262160 HKL262160 HUH262160 IED262160 INZ262160 IXV262160 JHR262160 JRN262160 KBJ262160 KLF262160 KVB262160 LEX262160 LOT262160 LYP262160 MIL262160 MSH262160 NCD262160 NLZ262160 NVV262160 OFR262160 OPN262160 OZJ262160 PJF262160 PTB262160 QCX262160 QMT262160 QWP262160 RGL262160 RQH262160 SAD262160 SJZ262160 STV262160 TDR262160 TNN262160 TXJ262160 UHF262160 URB262160 VAX262160 VKT262160 VUP262160 WEL262160 WOH262160 WYD262160 BV327696 LR327696 VN327696 AFJ327696 APF327696 AZB327696 BIX327696 BST327696 CCP327696 CML327696 CWH327696 DGD327696 DPZ327696 DZV327696 EJR327696 ETN327696 FDJ327696 FNF327696 FXB327696 GGX327696 GQT327696 HAP327696 HKL327696 HUH327696 IED327696 INZ327696 IXV327696 JHR327696 JRN327696 KBJ327696 KLF327696 KVB327696 LEX327696 LOT327696 LYP327696 MIL327696 MSH327696 NCD327696 NLZ327696 NVV327696 OFR327696 OPN327696 OZJ327696 PJF327696 PTB327696 QCX327696 QMT327696 QWP327696 RGL327696 RQH327696 SAD327696 SJZ327696 STV327696 TDR327696 TNN327696 TXJ327696 UHF327696 URB327696 VAX327696 VKT327696 VUP327696 WEL327696 WOH327696 WYD327696 BV393232 LR393232 VN393232 AFJ393232 APF393232 AZB393232 BIX393232 BST393232 CCP393232 CML393232 CWH393232 DGD393232 DPZ393232 DZV393232 EJR393232 ETN393232 FDJ393232 FNF393232 FXB393232 GGX393232 GQT393232 HAP393232 HKL393232 HUH393232 IED393232 INZ393232 IXV393232 JHR393232 JRN393232 KBJ393232 KLF393232 KVB393232 LEX393232 LOT393232 LYP393232 MIL393232 MSH393232 NCD393232 NLZ393232 NVV393232 OFR393232 OPN393232 OZJ393232 PJF393232 PTB393232 QCX393232 QMT393232 QWP393232 RGL393232 RQH393232 SAD393232 SJZ393232 STV393232 TDR393232 TNN393232 TXJ393232 UHF393232 URB393232 VAX393232 VKT393232 VUP393232 WEL393232 WOH393232 WYD393232 BV458768 LR458768 VN458768 AFJ458768 APF458768 AZB458768 BIX458768 BST458768 CCP458768 CML458768 CWH458768 DGD458768 DPZ458768 DZV458768 EJR458768 ETN458768 FDJ458768 FNF458768 FXB458768 GGX458768 GQT458768 HAP458768 HKL458768 HUH458768 IED458768 INZ458768 IXV458768 JHR458768 JRN458768 KBJ458768 KLF458768 KVB458768 LEX458768 LOT458768 LYP458768 MIL458768 MSH458768 NCD458768 NLZ458768 NVV458768 OFR458768 OPN458768 OZJ458768 PJF458768 PTB458768 QCX458768 QMT458768 QWP458768 RGL458768 RQH458768 SAD458768 SJZ458768 STV458768 TDR458768 TNN458768 TXJ458768 UHF458768 URB458768 VAX458768 VKT458768 VUP458768 WEL458768 WOH458768 WYD458768 BV524304 LR524304 VN524304 AFJ524304 APF524304 AZB524304 BIX524304 BST524304 CCP524304 CML524304 CWH524304 DGD524304 DPZ524304 DZV524304 EJR524304 ETN524304 FDJ524304 FNF524304 FXB524304 GGX524304 GQT524304 HAP524304 HKL524304 HUH524304 IED524304 INZ524304 IXV524304 JHR524304 JRN524304 KBJ524304 KLF524304 KVB524304 LEX524304 LOT524304 LYP524304 MIL524304 MSH524304 NCD524304 NLZ524304 NVV524304 OFR524304 OPN524304 OZJ524304 PJF524304 PTB524304 QCX524304 QMT524304 QWP524304 RGL524304 RQH524304 SAD524304 SJZ524304 STV524304 TDR524304 TNN524304 TXJ524304 UHF524304 URB524304 VAX524304 VKT524304 VUP524304 WEL524304 WOH524304 WYD524304 BV589840 LR589840 VN589840 AFJ589840 APF589840 AZB589840 BIX589840 BST589840 CCP589840 CML589840 CWH589840 DGD589840 DPZ589840 DZV589840 EJR589840 ETN589840 FDJ589840 FNF589840 FXB589840 GGX589840 GQT589840 HAP589840 HKL589840 HUH589840 IED589840 INZ589840 IXV589840 JHR589840 JRN589840 KBJ589840 KLF589840 KVB589840 LEX589840 LOT589840 LYP589840 MIL589840 MSH589840 NCD589840 NLZ589840 NVV589840 OFR589840 OPN589840 OZJ589840 PJF589840 PTB589840 QCX589840 QMT589840 QWP589840 RGL589840 RQH589840 SAD589840 SJZ589840 STV589840 TDR589840 TNN589840 TXJ589840 UHF589840 URB589840 VAX589840 VKT589840 VUP589840 WEL589840 WOH589840 WYD589840 BV655376 LR655376 VN655376 AFJ655376 APF655376 AZB655376 BIX655376 BST655376 CCP655376 CML655376 CWH655376 DGD655376 DPZ655376 DZV655376 EJR655376 ETN655376 FDJ655376 FNF655376 FXB655376 GGX655376 GQT655376 HAP655376 HKL655376 HUH655376 IED655376 INZ655376 IXV655376 JHR655376 JRN655376 KBJ655376 KLF655376 KVB655376 LEX655376 LOT655376 LYP655376 MIL655376 MSH655376 NCD655376 NLZ655376 NVV655376 OFR655376 OPN655376 OZJ655376 PJF655376 PTB655376 QCX655376 QMT655376 QWP655376 RGL655376 RQH655376 SAD655376 SJZ655376 STV655376 TDR655376 TNN655376 TXJ655376 UHF655376 URB655376 VAX655376 VKT655376 VUP655376 WEL655376 WOH655376 WYD655376 BV720912 LR720912 VN720912 AFJ720912 APF720912 AZB720912 BIX720912 BST720912 CCP720912 CML720912 CWH720912 DGD720912 DPZ720912 DZV720912 EJR720912 ETN720912 FDJ720912 FNF720912 FXB720912 GGX720912 GQT720912 HAP720912 HKL720912 HUH720912 IED720912 INZ720912 IXV720912 JHR720912 JRN720912 KBJ720912 KLF720912 KVB720912 LEX720912 LOT720912 LYP720912 MIL720912 MSH720912 NCD720912 NLZ720912 NVV720912 OFR720912 OPN720912 OZJ720912 PJF720912 PTB720912 QCX720912 QMT720912 QWP720912 RGL720912 RQH720912 SAD720912 SJZ720912 STV720912 TDR720912 TNN720912 TXJ720912 UHF720912 URB720912 VAX720912 VKT720912 VUP720912 WEL720912 WOH720912 WYD720912 BV786448 LR786448 VN786448 AFJ786448 APF786448 AZB786448 BIX786448 BST786448 CCP786448 CML786448 CWH786448 DGD786448 DPZ786448 DZV786448 EJR786448 ETN786448 FDJ786448 FNF786448 FXB786448 GGX786448 GQT786448 HAP786448 HKL786448 HUH786448 IED786448 INZ786448 IXV786448 JHR786448 JRN786448 KBJ786448 KLF786448 KVB786448 LEX786448 LOT786448 LYP786448 MIL786448 MSH786448 NCD786448 NLZ786448 NVV786448 OFR786448 OPN786448 OZJ786448 PJF786448 PTB786448 QCX786448 QMT786448 QWP786448 RGL786448 RQH786448 SAD786448 SJZ786448 STV786448 TDR786448 TNN786448 TXJ786448 UHF786448 URB786448 VAX786448 VKT786448 VUP786448 WEL786448 WOH786448 WYD786448 BV851984 LR851984 VN851984 AFJ851984 APF851984 AZB851984 BIX851984 BST851984 CCP851984 CML851984 CWH851984 DGD851984 DPZ851984 DZV851984 EJR851984 ETN851984 FDJ851984 FNF851984 FXB851984 GGX851984 GQT851984 HAP851984 HKL851984 HUH851984 IED851984 INZ851984 IXV851984 JHR851984 JRN851984 KBJ851984 KLF851984 KVB851984 LEX851984 LOT851984 LYP851984 MIL851984 MSH851984 NCD851984 NLZ851984 NVV851984 OFR851984 OPN851984 OZJ851984 PJF851984 PTB851984 QCX851984 QMT851984 QWP851984 RGL851984 RQH851984 SAD851984 SJZ851984 STV851984 TDR851984 TNN851984 TXJ851984 UHF851984 URB851984 VAX851984 VKT851984 VUP851984 WEL851984 WOH851984 WYD851984 BV917520 LR917520 VN917520 AFJ917520 APF917520 AZB917520 BIX917520 BST917520 CCP917520 CML917520 CWH917520 DGD917520 DPZ917520 DZV917520 EJR917520 ETN917520 FDJ917520 FNF917520 FXB917520 GGX917520 GQT917520 HAP917520 HKL917520 HUH917520 IED917520 INZ917520 IXV917520 JHR917520 JRN917520 KBJ917520 KLF917520 KVB917520 LEX917520 LOT917520 LYP917520 MIL917520 MSH917520 NCD917520 NLZ917520 NVV917520 OFR917520 OPN917520 OZJ917520 PJF917520 PTB917520 QCX917520 QMT917520 QWP917520 RGL917520 RQH917520 SAD917520 SJZ917520 STV917520 TDR917520 TNN917520 TXJ917520 UHF917520 URB917520 VAX917520 VKT917520 VUP917520 WEL917520 WOH917520 WYD917520 BV983056 LR983056 VN983056 AFJ983056 APF983056 AZB983056 BIX983056 BST983056 CCP983056 CML983056 CWH983056 DGD983056 DPZ983056 DZV983056 EJR983056 ETN983056 FDJ983056 FNF983056 FXB983056 GGX983056 GQT983056 HAP983056 HKL983056 HUH983056 IED983056 INZ983056 IXV983056 JHR983056 JRN983056 KBJ983056 KLF983056 KVB983056 LEX983056 LOT983056 LYP983056 MIL983056 MSH983056 NCD983056 NLZ983056 NVV983056 OFR983056 OPN983056 OZJ983056 PJF983056 PTB983056 QCX983056 QMT983056 QWP983056 RGL983056 RQH983056 SAD983056 SJZ983056 STV983056 TDR983056 TNN983056 TXJ983056 UHF983056 URB983056 VAX983056 VKT983056 VUP983056 WEL983056 WOH983056 WYD983056 IU19 SQ19 ACM19 AMI19 AWE19 BGA19 BPW19 BZS19 CJO19 CTK19 DDG19 DNC19 DWY19 EGU19 EQQ19 FAM19 FKI19 FUE19 GEA19 GNW19 GXS19 HHO19 HRK19 IBG19 ILC19 IUY19 JEU19 JOQ19 JYM19 KII19 KSE19 LCA19 LLW19 LVS19 MFO19 MPK19 MZG19 NJC19 NSY19 OCU19 OMQ19 OWM19 PGI19 PQE19 QAA19 QJW19 QTS19 RDO19 RNK19 RXG19 SHC19 SQY19 TAU19 TKQ19 TUM19 UEI19 UOE19 UYA19 VHW19 VRS19 WBO19 WLK19 WVG19 IU65555 SQ65555 ACM65555 AMI65555 AWE65555 BGA65555 BPW65555 BZS65555 CJO65555 CTK65555 DDG65555 DNC65555 DWY65555 EGU65555 EQQ65555 FAM65555 FKI65555 FUE65555 GEA65555 GNW65555 GXS65555 HHO65555 HRK65555 IBG65555 ILC65555 IUY65555 JEU65555 JOQ65555 JYM65555 KII65555 KSE65555 LCA65555 LLW65555 LVS65555 MFO65555 MPK65555 MZG65555 NJC65555 NSY65555 OCU65555 OMQ65555 OWM65555 PGI65555 PQE65555 QAA65555 QJW65555 QTS65555 RDO65555 RNK65555 RXG65555 SHC65555 SQY65555 TAU65555 TKQ65555 TUM65555 UEI65555 UOE65555 UYA65555 VHW65555 VRS65555 WBO65555 WLK65555 WVG65555 IU131091 SQ131091 ACM131091 AMI131091 AWE131091 BGA131091 BPW131091 BZS131091 CJO131091 CTK131091 DDG131091 DNC131091 DWY131091 EGU131091 EQQ131091 FAM131091 FKI131091 FUE131091 GEA131091 GNW131091 GXS131091 HHO131091 HRK131091 IBG131091 ILC131091 IUY131091 JEU131091 JOQ131091 JYM131091 KII131091 KSE131091 LCA131091 LLW131091 LVS131091 MFO131091 MPK131091 MZG131091 NJC131091 NSY131091 OCU131091 OMQ131091 OWM131091 PGI131091 PQE131091 QAA131091 QJW131091 QTS131091 RDO131091 RNK131091 RXG131091 SHC131091 SQY131091 TAU131091 TKQ131091 TUM131091 UEI131091 UOE131091 UYA131091 VHW131091 VRS131091 WBO131091 WLK131091 WVG131091 IU196627 SQ196627 ACM196627 AMI196627 AWE196627 BGA196627 BPW196627 BZS196627 CJO196627 CTK196627 DDG196627 DNC196627 DWY196627 EGU196627 EQQ196627 FAM196627 FKI196627 FUE196627 GEA196627 GNW196627 GXS196627 HHO196627 HRK196627 IBG196627 ILC196627 IUY196627 JEU196627 JOQ196627 JYM196627 KII196627 KSE196627 LCA196627 LLW196627 LVS196627 MFO196627 MPK196627 MZG196627 NJC196627 NSY196627 OCU196627 OMQ196627 OWM196627 PGI196627 PQE196627 QAA196627 QJW196627 QTS196627 RDO196627 RNK196627 RXG196627 SHC196627 SQY196627 TAU196627 TKQ196627 TUM196627 UEI196627 UOE196627 UYA196627 VHW196627 VRS196627 WBO196627 WLK196627 WVG196627 IU262163 SQ262163 ACM262163 AMI262163 AWE262163 BGA262163 BPW262163 BZS262163 CJO262163 CTK262163 DDG262163 DNC262163 DWY262163 EGU262163 EQQ262163 FAM262163 FKI262163 FUE262163 GEA262163 GNW262163 GXS262163 HHO262163 HRK262163 IBG262163 ILC262163 IUY262163 JEU262163 JOQ262163 JYM262163 KII262163 KSE262163 LCA262163 LLW262163 LVS262163 MFO262163 MPK262163 MZG262163 NJC262163 NSY262163 OCU262163 OMQ262163 OWM262163 PGI262163 PQE262163 QAA262163 QJW262163 QTS262163 RDO262163 RNK262163 RXG262163 SHC262163 SQY262163 TAU262163 TKQ262163 TUM262163 UEI262163 UOE262163 UYA262163 VHW262163 VRS262163 WBO262163 WLK262163 WVG262163 IU327699 SQ327699 ACM327699 AMI327699 AWE327699 BGA327699 BPW327699 BZS327699 CJO327699 CTK327699 DDG327699 DNC327699 DWY327699 EGU327699 EQQ327699 FAM327699 FKI327699 FUE327699 GEA327699 GNW327699 GXS327699 HHO327699 HRK327699 IBG327699 ILC327699 IUY327699 JEU327699 JOQ327699 JYM327699 KII327699 KSE327699 LCA327699 LLW327699 LVS327699 MFO327699 MPK327699 MZG327699 NJC327699 NSY327699 OCU327699 OMQ327699 OWM327699 PGI327699 PQE327699 QAA327699 QJW327699 QTS327699 RDO327699 RNK327699 RXG327699 SHC327699 SQY327699 TAU327699 TKQ327699 TUM327699 UEI327699 UOE327699 UYA327699 VHW327699 VRS327699 WBO327699 WLK327699 WVG327699 IU393235 SQ393235 ACM393235 AMI393235 AWE393235 BGA393235 BPW393235 BZS393235 CJO393235 CTK393235 DDG393235 DNC393235 DWY393235 EGU393235 EQQ393235 FAM393235 FKI393235 FUE393235 GEA393235 GNW393235 GXS393235 HHO393235 HRK393235 IBG393235 ILC393235 IUY393235 JEU393235 JOQ393235 JYM393235 KII393235 KSE393235 LCA393235 LLW393235 LVS393235 MFO393235 MPK393235 MZG393235 NJC393235 NSY393235 OCU393235 OMQ393235 OWM393235 PGI393235 PQE393235 QAA393235 QJW393235 QTS393235 RDO393235 RNK393235 RXG393235 SHC393235 SQY393235 TAU393235 TKQ393235 TUM393235 UEI393235 UOE393235 UYA393235 VHW393235 VRS393235 WBO393235 WLK393235 WVG393235 IU458771 SQ458771 ACM458771 AMI458771 AWE458771 BGA458771 BPW458771 BZS458771 CJO458771 CTK458771 DDG458771 DNC458771 DWY458771 EGU458771 EQQ458771 FAM458771 FKI458771 FUE458771 GEA458771 GNW458771 GXS458771 HHO458771 HRK458771 IBG458771 ILC458771 IUY458771 JEU458771 JOQ458771 JYM458771 KII458771 KSE458771 LCA458771 LLW458771 LVS458771 MFO458771 MPK458771 MZG458771 NJC458771 NSY458771 OCU458771 OMQ458771 OWM458771 PGI458771 PQE458771 QAA458771 QJW458771 QTS458771 RDO458771 RNK458771 RXG458771 SHC458771 SQY458771 TAU458771 TKQ458771 TUM458771 UEI458771 UOE458771 UYA458771 VHW458771 VRS458771 WBO458771 WLK458771 WVG458771 IU524307 SQ524307 ACM524307 AMI524307 AWE524307 BGA524307 BPW524307 BZS524307 CJO524307 CTK524307 DDG524307 DNC524307 DWY524307 EGU524307 EQQ524307 FAM524307 FKI524307 FUE524307 GEA524307 GNW524307 GXS524307 HHO524307 HRK524307 IBG524307 ILC524307 IUY524307 JEU524307 JOQ524307 JYM524307 KII524307 KSE524307 LCA524307 LLW524307 LVS524307 MFO524307 MPK524307 MZG524307 NJC524307 NSY524307 OCU524307 OMQ524307 OWM524307 PGI524307 PQE524307 QAA524307 QJW524307 QTS524307 RDO524307 RNK524307 RXG524307 SHC524307 SQY524307 TAU524307 TKQ524307 TUM524307 UEI524307 UOE524307 UYA524307 VHW524307 VRS524307 WBO524307 WLK524307 WVG524307 IU589843 SQ589843 ACM589843 AMI589843 AWE589843 BGA589843 BPW589843 BZS589843 CJO589843 CTK589843 DDG589843 DNC589843 DWY589843 EGU589843 EQQ589843 FAM589843 FKI589843 FUE589843 GEA589843 GNW589843 GXS589843 HHO589843 HRK589843 IBG589843 ILC589843 IUY589843 JEU589843 JOQ589843 JYM589843 KII589843 KSE589843 LCA589843 LLW589843 LVS589843 MFO589843 MPK589843 MZG589843 NJC589843 NSY589843 OCU589843 OMQ589843 OWM589843 PGI589843 PQE589843 QAA589843 QJW589843 QTS589843 RDO589843 RNK589843 RXG589843 SHC589843 SQY589843 TAU589843 TKQ589843 TUM589843 UEI589843 UOE589843 UYA589843 VHW589843 VRS589843 WBO589843 WLK589843 WVG589843 IU655379 SQ655379 ACM655379 AMI655379 AWE655379 BGA655379 BPW655379 BZS655379 CJO655379 CTK655379 DDG655379 DNC655379 DWY655379 EGU655379 EQQ655379 FAM655379 FKI655379 FUE655379 GEA655379 GNW655379 GXS655379 HHO655379 HRK655379 IBG655379 ILC655379 IUY655379 JEU655379 JOQ655379 JYM655379 KII655379 KSE655379 LCA655379 LLW655379 LVS655379 MFO655379 MPK655379 MZG655379 NJC655379 NSY655379 OCU655379 OMQ655379 OWM655379 PGI655379 PQE655379 QAA655379 QJW655379 QTS655379 RDO655379 RNK655379 RXG655379 SHC655379 SQY655379 TAU655379 TKQ655379 TUM655379 UEI655379 UOE655379 UYA655379 VHW655379 VRS655379 WBO655379 WLK655379 WVG655379 IU720915 SQ720915 ACM720915 AMI720915 AWE720915 BGA720915 BPW720915 BZS720915 CJO720915 CTK720915 DDG720915 DNC720915 DWY720915 EGU720915 EQQ720915 FAM720915 FKI720915 FUE720915 GEA720915 GNW720915 GXS720915 HHO720915 HRK720915 IBG720915 ILC720915 IUY720915 JEU720915 JOQ720915 JYM720915 KII720915 KSE720915 LCA720915 LLW720915 LVS720915 MFO720915 MPK720915 MZG720915 NJC720915 NSY720915 OCU720915 OMQ720915 OWM720915 PGI720915 PQE720915 QAA720915 QJW720915 QTS720915 RDO720915 RNK720915 RXG720915 SHC720915 SQY720915 TAU720915 TKQ720915 TUM720915 UEI720915 UOE720915 UYA720915 VHW720915 VRS720915 WBO720915 WLK720915 WVG720915 IU786451 SQ786451 ACM786451 AMI786451 AWE786451 BGA786451 BPW786451 BZS786451 CJO786451 CTK786451 DDG786451 DNC786451 DWY786451 EGU786451 EQQ786451 FAM786451 FKI786451 FUE786451 GEA786451 GNW786451 GXS786451 HHO786451 HRK786451 IBG786451 ILC786451 IUY786451 JEU786451 JOQ786451 JYM786451 KII786451 KSE786451 LCA786451 LLW786451 LVS786451 MFO786451 MPK786451 MZG786451 NJC786451 NSY786451 OCU786451 OMQ786451 OWM786451 PGI786451 PQE786451 QAA786451 QJW786451 QTS786451 RDO786451 RNK786451 RXG786451 SHC786451 SQY786451 TAU786451 TKQ786451 TUM786451 UEI786451 UOE786451 UYA786451 VHW786451 VRS786451 WBO786451 WLK786451 WVG786451 IU851987 SQ851987 ACM851987 AMI851987 AWE851987 BGA851987 BPW851987 BZS851987 CJO851987 CTK851987 DDG851987 DNC851987 DWY851987 EGU851987 EQQ851987 FAM851987 FKI851987 FUE851987 GEA851987 GNW851987 GXS851987 HHO851987 HRK851987 IBG851987 ILC851987 IUY851987 JEU851987 JOQ851987 JYM851987 KII851987 KSE851987 LCA851987 LLW851987 LVS851987 MFO851987 MPK851987 MZG851987 NJC851987 NSY851987 OCU851987 OMQ851987 OWM851987 PGI851987 PQE851987 QAA851987 QJW851987 QTS851987 RDO851987 RNK851987 RXG851987 SHC851987 SQY851987 TAU851987 TKQ851987 TUM851987 UEI851987 UOE851987 UYA851987 VHW851987 VRS851987 WBO851987 WLK851987 WVG851987 IU917523 SQ917523 ACM917523 AMI917523 AWE917523 BGA917523 BPW917523 BZS917523 CJO917523 CTK917523 DDG917523 DNC917523 DWY917523 EGU917523 EQQ917523 FAM917523 FKI917523 FUE917523 GEA917523 GNW917523 GXS917523 HHO917523 HRK917523 IBG917523 ILC917523 IUY917523 JEU917523 JOQ917523 JYM917523 KII917523 KSE917523 LCA917523 LLW917523 LVS917523 MFO917523 MPK917523 MZG917523 NJC917523 NSY917523 OCU917523 OMQ917523 OWM917523 PGI917523 PQE917523 QAA917523 QJW917523 QTS917523 RDO917523 RNK917523 RXG917523 SHC917523 SQY917523 TAU917523 TKQ917523 TUM917523 UEI917523 UOE917523 UYA917523 VHW917523 VRS917523 WBO917523 WLK917523 WVG917523 IU983059 SQ983059 ACM983059 AMI983059 AWE983059 BGA983059 BPW983059 BZS983059 CJO983059 CTK983059 DDG983059 DNC983059 DWY983059 EGU983059 EQQ983059 FAM983059 FKI983059 FUE983059 GEA983059 GNW983059 GXS983059 HHO983059 HRK983059 IBG983059 ILC983059 IUY983059 JEU983059 JOQ983059 JYM983059 KII983059 KSE983059 LCA983059 LLW983059 LVS983059 MFO983059 MPK983059 MZG983059 NJC983059 NSY983059 OCU983059 OMQ983059 OWM983059 PGI983059 PQE983059 QAA983059 QJW983059 QTS983059 RDO983059 RNK983059 RXG983059 SHC983059 SQY983059 TAU983059 TKQ983059 TUM983059 UEI983059 UOE983059 UYA983059 VHW983059 VRS983059 WBO983059 WLK983059 WVG983059">
      <formula1>"Yes, No"</formula1>
    </dataValidation>
    <dataValidation type="list" allowBlank="1" showInputMessage="1" showErrorMessage="1" prompt="Select from List." sqref="FV3:GU3 PR3:QQ3 ZN3:AAM3 AJJ3:AKI3 ATF3:AUE3 BDB3:BEA3 BMX3:BNW3 BWT3:BXS3 CGP3:CHO3 CQL3:CRK3 DAH3:DBG3 DKD3:DLC3 DTZ3:DUY3 EDV3:EEU3 ENR3:EOQ3 EXN3:EYM3 FHJ3:FII3 FRF3:FSE3 GBB3:GCA3 GKX3:GLW3 GUT3:GVS3 HEP3:HFO3 HOL3:HPK3 HYH3:HZG3 IID3:IJC3 IRZ3:ISY3 JBV3:JCU3 JLR3:JMQ3 JVN3:JWM3 KFJ3:KGI3 KPF3:KQE3 KZB3:LAA3 LIX3:LJW3 LST3:LTS3 MCP3:MDO3 MML3:MNK3 MWH3:MXG3 NGD3:NHC3 NPZ3:NQY3 NZV3:OAU3 OJR3:OKQ3 OTN3:OUM3 PDJ3:PEI3 PNF3:POE3 PXB3:PYA3 QGX3:QHW3 QQT3:QRS3 RAP3:RBO3 RKL3:RLK3 RUH3:RVG3 SED3:SFC3 SNZ3:SOY3 SXV3:SYU3 THR3:TIQ3 TRN3:TSM3 UBJ3:UCI3 ULF3:UME3 UVB3:UWA3 VEX3:VFW3 VOT3:VPS3 VYP3:VZO3 WIL3:WJK3 WSH3:WTG3 XCD3:XDC3 FV65539:GU65539 PR65539:QQ65539 ZN65539:AAM65539 AJJ65539:AKI65539 ATF65539:AUE65539 BDB65539:BEA65539 BMX65539:BNW65539 BWT65539:BXS65539 CGP65539:CHO65539 CQL65539:CRK65539 DAH65539:DBG65539 DKD65539:DLC65539 DTZ65539:DUY65539 EDV65539:EEU65539 ENR65539:EOQ65539 EXN65539:EYM65539 FHJ65539:FII65539 FRF65539:FSE65539 GBB65539:GCA65539 GKX65539:GLW65539 GUT65539:GVS65539 HEP65539:HFO65539 HOL65539:HPK65539 HYH65539:HZG65539 IID65539:IJC65539 IRZ65539:ISY65539 JBV65539:JCU65539 JLR65539:JMQ65539 JVN65539:JWM65539 KFJ65539:KGI65539 KPF65539:KQE65539 KZB65539:LAA65539 LIX65539:LJW65539 LST65539:LTS65539 MCP65539:MDO65539 MML65539:MNK65539 MWH65539:MXG65539 NGD65539:NHC65539 NPZ65539:NQY65539 NZV65539:OAU65539 OJR65539:OKQ65539 OTN65539:OUM65539 PDJ65539:PEI65539 PNF65539:POE65539 PXB65539:PYA65539 QGX65539:QHW65539 QQT65539:QRS65539 RAP65539:RBO65539 RKL65539:RLK65539 RUH65539:RVG65539 SED65539:SFC65539 SNZ65539:SOY65539 SXV65539:SYU65539 THR65539:TIQ65539 TRN65539:TSM65539 UBJ65539:UCI65539 ULF65539:UME65539 UVB65539:UWA65539 VEX65539:VFW65539 VOT65539:VPS65539 VYP65539:VZO65539 WIL65539:WJK65539 WSH65539:WTG65539 XCD65539:XDC65539 FV131075:GU131075 PR131075:QQ131075 ZN131075:AAM131075 AJJ131075:AKI131075 ATF131075:AUE131075 BDB131075:BEA131075 BMX131075:BNW131075 BWT131075:BXS131075 CGP131075:CHO131075 CQL131075:CRK131075 DAH131075:DBG131075 DKD131075:DLC131075 DTZ131075:DUY131075 EDV131075:EEU131075 ENR131075:EOQ131075 EXN131075:EYM131075 FHJ131075:FII131075 FRF131075:FSE131075 GBB131075:GCA131075 GKX131075:GLW131075 GUT131075:GVS131075 HEP131075:HFO131075 HOL131075:HPK131075 HYH131075:HZG131075 IID131075:IJC131075 IRZ131075:ISY131075 JBV131075:JCU131075 JLR131075:JMQ131075 JVN131075:JWM131075 KFJ131075:KGI131075 KPF131075:KQE131075 KZB131075:LAA131075 LIX131075:LJW131075 LST131075:LTS131075 MCP131075:MDO131075 MML131075:MNK131075 MWH131075:MXG131075 NGD131075:NHC131075 NPZ131075:NQY131075 NZV131075:OAU131075 OJR131075:OKQ131075 OTN131075:OUM131075 PDJ131075:PEI131075 PNF131075:POE131075 PXB131075:PYA131075 QGX131075:QHW131075 QQT131075:QRS131075 RAP131075:RBO131075 RKL131075:RLK131075 RUH131075:RVG131075 SED131075:SFC131075 SNZ131075:SOY131075 SXV131075:SYU131075 THR131075:TIQ131075 TRN131075:TSM131075 UBJ131075:UCI131075 ULF131075:UME131075 UVB131075:UWA131075 VEX131075:VFW131075 VOT131075:VPS131075 VYP131075:VZO131075 WIL131075:WJK131075 WSH131075:WTG131075 XCD131075:XDC131075 FV196611:GU196611 PR196611:QQ196611 ZN196611:AAM196611 AJJ196611:AKI196611 ATF196611:AUE196611 BDB196611:BEA196611 BMX196611:BNW196611 BWT196611:BXS196611 CGP196611:CHO196611 CQL196611:CRK196611 DAH196611:DBG196611 DKD196611:DLC196611 DTZ196611:DUY196611 EDV196611:EEU196611 ENR196611:EOQ196611 EXN196611:EYM196611 FHJ196611:FII196611 FRF196611:FSE196611 GBB196611:GCA196611 GKX196611:GLW196611 GUT196611:GVS196611 HEP196611:HFO196611 HOL196611:HPK196611 HYH196611:HZG196611 IID196611:IJC196611 IRZ196611:ISY196611 JBV196611:JCU196611 JLR196611:JMQ196611 JVN196611:JWM196611 KFJ196611:KGI196611 KPF196611:KQE196611 KZB196611:LAA196611 LIX196611:LJW196611 LST196611:LTS196611 MCP196611:MDO196611 MML196611:MNK196611 MWH196611:MXG196611 NGD196611:NHC196611 NPZ196611:NQY196611 NZV196611:OAU196611 OJR196611:OKQ196611 OTN196611:OUM196611 PDJ196611:PEI196611 PNF196611:POE196611 PXB196611:PYA196611 QGX196611:QHW196611 QQT196611:QRS196611 RAP196611:RBO196611 RKL196611:RLK196611 RUH196611:RVG196611 SED196611:SFC196611 SNZ196611:SOY196611 SXV196611:SYU196611 THR196611:TIQ196611 TRN196611:TSM196611 UBJ196611:UCI196611 ULF196611:UME196611 UVB196611:UWA196611 VEX196611:VFW196611 VOT196611:VPS196611 VYP196611:VZO196611 WIL196611:WJK196611 WSH196611:WTG196611 XCD196611:XDC196611 FV262147:GU262147 PR262147:QQ262147 ZN262147:AAM262147 AJJ262147:AKI262147 ATF262147:AUE262147 BDB262147:BEA262147 BMX262147:BNW262147 BWT262147:BXS262147 CGP262147:CHO262147 CQL262147:CRK262147 DAH262147:DBG262147 DKD262147:DLC262147 DTZ262147:DUY262147 EDV262147:EEU262147 ENR262147:EOQ262147 EXN262147:EYM262147 FHJ262147:FII262147 FRF262147:FSE262147 GBB262147:GCA262147 GKX262147:GLW262147 GUT262147:GVS262147 HEP262147:HFO262147 HOL262147:HPK262147 HYH262147:HZG262147 IID262147:IJC262147 IRZ262147:ISY262147 JBV262147:JCU262147 JLR262147:JMQ262147 JVN262147:JWM262147 KFJ262147:KGI262147 KPF262147:KQE262147 KZB262147:LAA262147 LIX262147:LJW262147 LST262147:LTS262147 MCP262147:MDO262147 MML262147:MNK262147 MWH262147:MXG262147 NGD262147:NHC262147 NPZ262147:NQY262147 NZV262147:OAU262147 OJR262147:OKQ262147 OTN262147:OUM262147 PDJ262147:PEI262147 PNF262147:POE262147 PXB262147:PYA262147 QGX262147:QHW262147 QQT262147:QRS262147 RAP262147:RBO262147 RKL262147:RLK262147 RUH262147:RVG262147 SED262147:SFC262147 SNZ262147:SOY262147 SXV262147:SYU262147 THR262147:TIQ262147 TRN262147:TSM262147 UBJ262147:UCI262147 ULF262147:UME262147 UVB262147:UWA262147 VEX262147:VFW262147 VOT262147:VPS262147 VYP262147:VZO262147 WIL262147:WJK262147 WSH262147:WTG262147 XCD262147:XDC262147 FV327683:GU327683 PR327683:QQ327683 ZN327683:AAM327683 AJJ327683:AKI327683 ATF327683:AUE327683 BDB327683:BEA327683 BMX327683:BNW327683 BWT327683:BXS327683 CGP327683:CHO327683 CQL327683:CRK327683 DAH327683:DBG327683 DKD327683:DLC327683 DTZ327683:DUY327683 EDV327683:EEU327683 ENR327683:EOQ327683 EXN327683:EYM327683 FHJ327683:FII327683 FRF327683:FSE327683 GBB327683:GCA327683 GKX327683:GLW327683 GUT327683:GVS327683 HEP327683:HFO327683 HOL327683:HPK327683 HYH327683:HZG327683 IID327683:IJC327683 IRZ327683:ISY327683 JBV327683:JCU327683 JLR327683:JMQ327683 JVN327683:JWM327683 KFJ327683:KGI327683 KPF327683:KQE327683 KZB327683:LAA327683 LIX327683:LJW327683 LST327683:LTS327683 MCP327683:MDO327683 MML327683:MNK327683 MWH327683:MXG327683 NGD327683:NHC327683 NPZ327683:NQY327683 NZV327683:OAU327683 OJR327683:OKQ327683 OTN327683:OUM327683 PDJ327683:PEI327683 PNF327683:POE327683 PXB327683:PYA327683 QGX327683:QHW327683 QQT327683:QRS327683 RAP327683:RBO327683 RKL327683:RLK327683 RUH327683:RVG327683 SED327683:SFC327683 SNZ327683:SOY327683 SXV327683:SYU327683 THR327683:TIQ327683 TRN327683:TSM327683 UBJ327683:UCI327683 ULF327683:UME327683 UVB327683:UWA327683 VEX327683:VFW327683 VOT327683:VPS327683 VYP327683:VZO327683 WIL327683:WJK327683 WSH327683:WTG327683 XCD327683:XDC327683 FV393219:GU393219 PR393219:QQ393219 ZN393219:AAM393219 AJJ393219:AKI393219 ATF393219:AUE393219 BDB393219:BEA393219 BMX393219:BNW393219 BWT393219:BXS393219 CGP393219:CHO393219 CQL393219:CRK393219 DAH393219:DBG393219 DKD393219:DLC393219 DTZ393219:DUY393219 EDV393219:EEU393219 ENR393219:EOQ393219 EXN393219:EYM393219 FHJ393219:FII393219 FRF393219:FSE393219 GBB393219:GCA393219 GKX393219:GLW393219 GUT393219:GVS393219 HEP393219:HFO393219 HOL393219:HPK393219 HYH393219:HZG393219 IID393219:IJC393219 IRZ393219:ISY393219 JBV393219:JCU393219 JLR393219:JMQ393219 JVN393219:JWM393219 KFJ393219:KGI393219 KPF393219:KQE393219 KZB393219:LAA393219 LIX393219:LJW393219 LST393219:LTS393219 MCP393219:MDO393219 MML393219:MNK393219 MWH393219:MXG393219 NGD393219:NHC393219 NPZ393219:NQY393219 NZV393219:OAU393219 OJR393219:OKQ393219 OTN393219:OUM393219 PDJ393219:PEI393219 PNF393219:POE393219 PXB393219:PYA393219 QGX393219:QHW393219 QQT393219:QRS393219 RAP393219:RBO393219 RKL393219:RLK393219 RUH393219:RVG393219 SED393219:SFC393219 SNZ393219:SOY393219 SXV393219:SYU393219 THR393219:TIQ393219 TRN393219:TSM393219 UBJ393219:UCI393219 ULF393219:UME393219 UVB393219:UWA393219 VEX393219:VFW393219 VOT393219:VPS393219 VYP393219:VZO393219 WIL393219:WJK393219 WSH393219:WTG393219 XCD393219:XDC393219 FV458755:GU458755 PR458755:QQ458755 ZN458755:AAM458755 AJJ458755:AKI458755 ATF458755:AUE458755 BDB458755:BEA458755 BMX458755:BNW458755 BWT458755:BXS458755 CGP458755:CHO458755 CQL458755:CRK458755 DAH458755:DBG458755 DKD458755:DLC458755 DTZ458755:DUY458755 EDV458755:EEU458755 ENR458755:EOQ458755 EXN458755:EYM458755 FHJ458755:FII458755 FRF458755:FSE458755 GBB458755:GCA458755 GKX458755:GLW458755 GUT458755:GVS458755 HEP458755:HFO458755 HOL458755:HPK458755 HYH458755:HZG458755 IID458755:IJC458755 IRZ458755:ISY458755 JBV458755:JCU458755 JLR458755:JMQ458755 JVN458755:JWM458755 KFJ458755:KGI458755 KPF458755:KQE458755 KZB458755:LAA458755 LIX458755:LJW458755 LST458755:LTS458755 MCP458755:MDO458755 MML458755:MNK458755 MWH458755:MXG458755 NGD458755:NHC458755 NPZ458755:NQY458755 NZV458755:OAU458755 OJR458755:OKQ458755 OTN458755:OUM458755 PDJ458755:PEI458755 PNF458755:POE458755 PXB458755:PYA458755 QGX458755:QHW458755 QQT458755:QRS458755 RAP458755:RBO458755 RKL458755:RLK458755 RUH458755:RVG458755 SED458755:SFC458755 SNZ458755:SOY458755 SXV458755:SYU458755 THR458755:TIQ458755 TRN458755:TSM458755 UBJ458755:UCI458755 ULF458755:UME458755 UVB458755:UWA458755 VEX458755:VFW458755 VOT458755:VPS458755 VYP458755:VZO458755 WIL458755:WJK458755 WSH458755:WTG458755 XCD458755:XDC458755 FV524291:GU524291 PR524291:QQ524291 ZN524291:AAM524291 AJJ524291:AKI524291 ATF524291:AUE524291 BDB524291:BEA524291 BMX524291:BNW524291 BWT524291:BXS524291 CGP524291:CHO524291 CQL524291:CRK524291 DAH524291:DBG524291 DKD524291:DLC524291 DTZ524291:DUY524291 EDV524291:EEU524291 ENR524291:EOQ524291 EXN524291:EYM524291 FHJ524291:FII524291 FRF524291:FSE524291 GBB524291:GCA524291 GKX524291:GLW524291 GUT524291:GVS524291 HEP524291:HFO524291 HOL524291:HPK524291 HYH524291:HZG524291 IID524291:IJC524291 IRZ524291:ISY524291 JBV524291:JCU524291 JLR524291:JMQ524291 JVN524291:JWM524291 KFJ524291:KGI524291 KPF524291:KQE524291 KZB524291:LAA524291 LIX524291:LJW524291 LST524291:LTS524291 MCP524291:MDO524291 MML524291:MNK524291 MWH524291:MXG524291 NGD524291:NHC524291 NPZ524291:NQY524291 NZV524291:OAU524291 OJR524291:OKQ524291 OTN524291:OUM524291 PDJ524291:PEI524291 PNF524291:POE524291 PXB524291:PYA524291 QGX524291:QHW524291 QQT524291:QRS524291 RAP524291:RBO524291 RKL524291:RLK524291 RUH524291:RVG524291 SED524291:SFC524291 SNZ524291:SOY524291 SXV524291:SYU524291 THR524291:TIQ524291 TRN524291:TSM524291 UBJ524291:UCI524291 ULF524291:UME524291 UVB524291:UWA524291 VEX524291:VFW524291 VOT524291:VPS524291 VYP524291:VZO524291 WIL524291:WJK524291 WSH524291:WTG524291 XCD524291:XDC524291 FV589827:GU589827 PR589827:QQ589827 ZN589827:AAM589827 AJJ589827:AKI589827 ATF589827:AUE589827 BDB589827:BEA589827 BMX589827:BNW589827 BWT589827:BXS589827 CGP589827:CHO589827 CQL589827:CRK589827 DAH589827:DBG589827 DKD589827:DLC589827 DTZ589827:DUY589827 EDV589827:EEU589827 ENR589827:EOQ589827 EXN589827:EYM589827 FHJ589827:FII589827 FRF589827:FSE589827 GBB589827:GCA589827 GKX589827:GLW589827 GUT589827:GVS589827 HEP589827:HFO589827 HOL589827:HPK589827 HYH589827:HZG589827 IID589827:IJC589827 IRZ589827:ISY589827 JBV589827:JCU589827 JLR589827:JMQ589827 JVN589827:JWM589827 KFJ589827:KGI589827 KPF589827:KQE589827 KZB589827:LAA589827 LIX589827:LJW589827 LST589827:LTS589827 MCP589827:MDO589827 MML589827:MNK589827 MWH589827:MXG589827 NGD589827:NHC589827 NPZ589827:NQY589827 NZV589827:OAU589827 OJR589827:OKQ589827 OTN589827:OUM589827 PDJ589827:PEI589827 PNF589827:POE589827 PXB589827:PYA589827 QGX589827:QHW589827 QQT589827:QRS589827 RAP589827:RBO589827 RKL589827:RLK589827 RUH589827:RVG589827 SED589827:SFC589827 SNZ589827:SOY589827 SXV589827:SYU589827 THR589827:TIQ589827 TRN589827:TSM589827 UBJ589827:UCI589827 ULF589827:UME589827 UVB589827:UWA589827 VEX589827:VFW589827 VOT589827:VPS589827 VYP589827:VZO589827 WIL589827:WJK589827 WSH589827:WTG589827 XCD589827:XDC589827 FV655363:GU655363 PR655363:QQ655363 ZN655363:AAM655363 AJJ655363:AKI655363 ATF655363:AUE655363 BDB655363:BEA655363 BMX655363:BNW655363 BWT655363:BXS655363 CGP655363:CHO655363 CQL655363:CRK655363 DAH655363:DBG655363 DKD655363:DLC655363 DTZ655363:DUY655363 EDV655363:EEU655363 ENR655363:EOQ655363 EXN655363:EYM655363 FHJ655363:FII655363 FRF655363:FSE655363 GBB655363:GCA655363 GKX655363:GLW655363 GUT655363:GVS655363 HEP655363:HFO655363 HOL655363:HPK655363 HYH655363:HZG655363 IID655363:IJC655363 IRZ655363:ISY655363 JBV655363:JCU655363 JLR655363:JMQ655363 JVN655363:JWM655363 KFJ655363:KGI655363 KPF655363:KQE655363 KZB655363:LAA655363 LIX655363:LJW655363 LST655363:LTS655363 MCP655363:MDO655363 MML655363:MNK655363 MWH655363:MXG655363 NGD655363:NHC655363 NPZ655363:NQY655363 NZV655363:OAU655363 OJR655363:OKQ655363 OTN655363:OUM655363 PDJ655363:PEI655363 PNF655363:POE655363 PXB655363:PYA655363 QGX655363:QHW655363 QQT655363:QRS655363 RAP655363:RBO655363 RKL655363:RLK655363 RUH655363:RVG655363 SED655363:SFC655363 SNZ655363:SOY655363 SXV655363:SYU655363 THR655363:TIQ655363 TRN655363:TSM655363 UBJ655363:UCI655363 ULF655363:UME655363 UVB655363:UWA655363 VEX655363:VFW655363 VOT655363:VPS655363 VYP655363:VZO655363 WIL655363:WJK655363 WSH655363:WTG655363 XCD655363:XDC655363 FV720899:GU720899 PR720899:QQ720899 ZN720899:AAM720899 AJJ720899:AKI720899 ATF720899:AUE720899 BDB720899:BEA720899 BMX720899:BNW720899 BWT720899:BXS720899 CGP720899:CHO720899 CQL720899:CRK720899 DAH720899:DBG720899 DKD720899:DLC720899 DTZ720899:DUY720899 EDV720899:EEU720899 ENR720899:EOQ720899 EXN720899:EYM720899 FHJ720899:FII720899 FRF720899:FSE720899 GBB720899:GCA720899 GKX720899:GLW720899 GUT720899:GVS720899 HEP720899:HFO720899 HOL720899:HPK720899 HYH720899:HZG720899 IID720899:IJC720899 IRZ720899:ISY720899 JBV720899:JCU720899 JLR720899:JMQ720899 JVN720899:JWM720899 KFJ720899:KGI720899 KPF720899:KQE720899 KZB720899:LAA720899 LIX720899:LJW720899 LST720899:LTS720899 MCP720899:MDO720899 MML720899:MNK720899 MWH720899:MXG720899 NGD720899:NHC720899 NPZ720899:NQY720899 NZV720899:OAU720899 OJR720899:OKQ720899 OTN720899:OUM720899 PDJ720899:PEI720899 PNF720899:POE720899 PXB720899:PYA720899 QGX720899:QHW720899 QQT720899:QRS720899 RAP720899:RBO720899 RKL720899:RLK720899 RUH720899:RVG720899 SED720899:SFC720899 SNZ720899:SOY720899 SXV720899:SYU720899 THR720899:TIQ720899 TRN720899:TSM720899 UBJ720899:UCI720899 ULF720899:UME720899 UVB720899:UWA720899 VEX720899:VFW720899 VOT720899:VPS720899 VYP720899:VZO720899 WIL720899:WJK720899 WSH720899:WTG720899 XCD720899:XDC720899 FV786435:GU786435 PR786435:QQ786435 ZN786435:AAM786435 AJJ786435:AKI786435 ATF786435:AUE786435 BDB786435:BEA786435 BMX786435:BNW786435 BWT786435:BXS786435 CGP786435:CHO786435 CQL786435:CRK786435 DAH786435:DBG786435 DKD786435:DLC786435 DTZ786435:DUY786435 EDV786435:EEU786435 ENR786435:EOQ786435 EXN786435:EYM786435 FHJ786435:FII786435 FRF786435:FSE786435 GBB786435:GCA786435 GKX786435:GLW786435 GUT786435:GVS786435 HEP786435:HFO786435 HOL786435:HPK786435 HYH786435:HZG786435 IID786435:IJC786435 IRZ786435:ISY786435 JBV786435:JCU786435 JLR786435:JMQ786435 JVN786435:JWM786435 KFJ786435:KGI786435 KPF786435:KQE786435 KZB786435:LAA786435 LIX786435:LJW786435 LST786435:LTS786435 MCP786435:MDO786435 MML786435:MNK786435 MWH786435:MXG786435 NGD786435:NHC786435 NPZ786435:NQY786435 NZV786435:OAU786435 OJR786435:OKQ786435 OTN786435:OUM786435 PDJ786435:PEI786435 PNF786435:POE786435 PXB786435:PYA786435 QGX786435:QHW786435 QQT786435:QRS786435 RAP786435:RBO786435 RKL786435:RLK786435 RUH786435:RVG786435 SED786435:SFC786435 SNZ786435:SOY786435 SXV786435:SYU786435 THR786435:TIQ786435 TRN786435:TSM786435 UBJ786435:UCI786435 ULF786435:UME786435 UVB786435:UWA786435 VEX786435:VFW786435 VOT786435:VPS786435 VYP786435:VZO786435 WIL786435:WJK786435 WSH786435:WTG786435 XCD786435:XDC786435 FV851971:GU851971 PR851971:QQ851971 ZN851971:AAM851971 AJJ851971:AKI851971 ATF851971:AUE851971 BDB851971:BEA851971 BMX851971:BNW851971 BWT851971:BXS851971 CGP851971:CHO851971 CQL851971:CRK851971 DAH851971:DBG851971 DKD851971:DLC851971 DTZ851971:DUY851971 EDV851971:EEU851971 ENR851971:EOQ851971 EXN851971:EYM851971 FHJ851971:FII851971 FRF851971:FSE851971 GBB851971:GCA851971 GKX851971:GLW851971 GUT851971:GVS851971 HEP851971:HFO851971 HOL851971:HPK851971 HYH851971:HZG851971 IID851971:IJC851971 IRZ851971:ISY851971 JBV851971:JCU851971 JLR851971:JMQ851971 JVN851971:JWM851971 KFJ851971:KGI851971 KPF851971:KQE851971 KZB851971:LAA851971 LIX851971:LJW851971 LST851971:LTS851971 MCP851971:MDO851971 MML851971:MNK851971 MWH851971:MXG851971 NGD851971:NHC851971 NPZ851971:NQY851971 NZV851971:OAU851971 OJR851971:OKQ851971 OTN851971:OUM851971 PDJ851971:PEI851971 PNF851971:POE851971 PXB851971:PYA851971 QGX851971:QHW851971 QQT851971:QRS851971 RAP851971:RBO851971 RKL851971:RLK851971 RUH851971:RVG851971 SED851971:SFC851971 SNZ851971:SOY851971 SXV851971:SYU851971 THR851971:TIQ851971 TRN851971:TSM851971 UBJ851971:UCI851971 ULF851971:UME851971 UVB851971:UWA851971 VEX851971:VFW851971 VOT851971:VPS851971 VYP851971:VZO851971 WIL851971:WJK851971 WSH851971:WTG851971 XCD851971:XDC851971 FV917507:GU917507 PR917507:QQ917507 ZN917507:AAM917507 AJJ917507:AKI917507 ATF917507:AUE917507 BDB917507:BEA917507 BMX917507:BNW917507 BWT917507:BXS917507 CGP917507:CHO917507 CQL917507:CRK917507 DAH917507:DBG917507 DKD917507:DLC917507 DTZ917507:DUY917507 EDV917507:EEU917507 ENR917507:EOQ917507 EXN917507:EYM917507 FHJ917507:FII917507 FRF917507:FSE917507 GBB917507:GCA917507 GKX917507:GLW917507 GUT917507:GVS917507 HEP917507:HFO917507 HOL917507:HPK917507 HYH917507:HZG917507 IID917507:IJC917507 IRZ917507:ISY917507 JBV917507:JCU917507 JLR917507:JMQ917507 JVN917507:JWM917507 KFJ917507:KGI917507 KPF917507:KQE917507 KZB917507:LAA917507 LIX917507:LJW917507 LST917507:LTS917507 MCP917507:MDO917507 MML917507:MNK917507 MWH917507:MXG917507 NGD917507:NHC917507 NPZ917507:NQY917507 NZV917507:OAU917507 OJR917507:OKQ917507 OTN917507:OUM917507 PDJ917507:PEI917507 PNF917507:POE917507 PXB917507:PYA917507 QGX917507:QHW917507 QQT917507:QRS917507 RAP917507:RBO917507 RKL917507:RLK917507 RUH917507:RVG917507 SED917507:SFC917507 SNZ917507:SOY917507 SXV917507:SYU917507 THR917507:TIQ917507 TRN917507:TSM917507 UBJ917507:UCI917507 ULF917507:UME917507 UVB917507:UWA917507 VEX917507:VFW917507 VOT917507:VPS917507 VYP917507:VZO917507 WIL917507:WJK917507 WSH917507:WTG917507 XCD917507:XDC917507 FV983043:GU983043 PR983043:QQ983043 ZN983043:AAM983043 AJJ983043:AKI983043 ATF983043:AUE983043 BDB983043:BEA983043 BMX983043:BNW983043 BWT983043:BXS983043 CGP983043:CHO983043 CQL983043:CRK983043 DAH983043:DBG983043 DKD983043:DLC983043 DTZ983043:DUY983043 EDV983043:EEU983043 ENR983043:EOQ983043 EXN983043:EYM983043 FHJ983043:FII983043 FRF983043:FSE983043 GBB983043:GCA983043 GKX983043:GLW983043 GUT983043:GVS983043 HEP983043:HFO983043 HOL983043:HPK983043 HYH983043:HZG983043 IID983043:IJC983043 IRZ983043:ISY983043 JBV983043:JCU983043 JLR983043:JMQ983043 JVN983043:JWM983043 KFJ983043:KGI983043 KPF983043:KQE983043 KZB983043:LAA983043 LIX983043:LJW983043 LST983043:LTS983043 MCP983043:MDO983043 MML983043:MNK983043 MWH983043:MXG983043 NGD983043:NHC983043 NPZ983043:NQY983043 NZV983043:OAU983043 OJR983043:OKQ983043 OTN983043:OUM983043 PDJ983043:PEI983043 PNF983043:POE983043 PXB983043:PYA983043 QGX983043:QHW983043 QQT983043:QRS983043 RAP983043:RBO983043 RKL983043:RLK983043 RUH983043:RVG983043 SED983043:SFC983043 SNZ983043:SOY983043 SXV983043:SYU983043 THR983043:TIQ983043 TRN983043:TSM983043 UBJ983043:UCI983043 ULF983043:UME983043 UVB983043:UWA983043 VEX983043:VFW983043 VOT983043:VPS983043 VYP983043:VZO983043 WIL983043:WJK983043 WSH983043:WTG983043 XCD983043:XDC983043">
      <formula1>LstSourseType</formula1>
    </dataValidation>
  </dataValidations>
  <hyperlinks>
    <hyperlink ref="C2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45"/>
  <sheetViews>
    <sheetView workbookViewId="0">
      <selection activeCell="E5" sqref="E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10.42578125" style="3" bestFit="1" customWidth="1"/>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3" t="s">
        <v>18</v>
      </c>
      <c r="B1" s="303"/>
      <c r="C1" s="303"/>
      <c r="D1" s="303"/>
      <c r="E1" s="303"/>
      <c r="F1" s="303"/>
      <c r="G1" s="303"/>
      <c r="H1" s="303"/>
      <c r="I1" s="303"/>
      <c r="J1" s="303"/>
      <c r="K1" s="303"/>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6" t="s">
        <v>308</v>
      </c>
      <c r="C2" s="157"/>
      <c r="D2" s="157"/>
      <c r="E2" s="157"/>
      <c r="F2" s="157"/>
      <c r="G2" s="157"/>
      <c r="H2" s="157"/>
    </row>
    <row r="3" spans="1:39" s="155" customFormat="1" ht="40.5" customHeight="1" x14ac:dyDescent="0.2">
      <c r="B3" s="158" t="s">
        <v>309</v>
      </c>
      <c r="C3" s="159" t="s">
        <v>310</v>
      </c>
      <c r="D3" s="159" t="s">
        <v>311</v>
      </c>
      <c r="E3" s="159" t="s">
        <v>226</v>
      </c>
      <c r="F3" s="159" t="s">
        <v>312</v>
      </c>
      <c r="G3" s="159" t="s">
        <v>313</v>
      </c>
      <c r="H3" s="159" t="s">
        <v>314</v>
      </c>
      <c r="I3" s="160" t="s">
        <v>17</v>
      </c>
      <c r="J3" s="159" t="s">
        <v>315</v>
      </c>
      <c r="K3" s="159" t="s">
        <v>316</v>
      </c>
    </row>
    <row r="4" spans="1:39" s="155" customFormat="1" x14ac:dyDescent="0.2">
      <c r="B4" s="73" t="s">
        <v>319</v>
      </c>
      <c r="C4" s="46" t="s">
        <v>320</v>
      </c>
      <c r="D4" s="161">
        <v>2</v>
      </c>
      <c r="E4" s="161" t="s">
        <v>291</v>
      </c>
      <c r="F4" s="161">
        <v>3</v>
      </c>
      <c r="G4" s="161">
        <v>1</v>
      </c>
      <c r="H4" s="162">
        <v>2</v>
      </c>
      <c r="I4" s="163" t="str">
        <f t="shared" ref="I4:I5" si="0">IF(D4&lt;&gt;"",D4&amp;","&amp;E4&amp;","&amp;F4&amp;","&amp;G4&amp;","&amp;H4,"0,0,0,0,0")</f>
        <v>2,N/A,3,1,2</v>
      </c>
      <c r="J4" s="164" t="s">
        <v>317</v>
      </c>
      <c r="K4" s="165" t="s">
        <v>318</v>
      </c>
    </row>
    <row r="5" spans="1:39" s="155" customFormat="1" x14ac:dyDescent="0.2">
      <c r="B5" s="73" t="s">
        <v>577</v>
      </c>
      <c r="C5" s="46">
        <v>1</v>
      </c>
      <c r="D5" s="161">
        <v>3</v>
      </c>
      <c r="E5" s="161">
        <v>3</v>
      </c>
      <c r="F5" s="161">
        <v>1</v>
      </c>
      <c r="G5" s="161">
        <v>1</v>
      </c>
      <c r="H5" s="162">
        <v>1</v>
      </c>
      <c r="I5" s="163" t="str">
        <f t="shared" si="0"/>
        <v>3,3,1,1,1</v>
      </c>
      <c r="J5" s="164" t="s">
        <v>317</v>
      </c>
      <c r="K5" s="165" t="s">
        <v>318</v>
      </c>
    </row>
    <row r="6" spans="1:39" s="155" customFormat="1" ht="12.75" customHeight="1" x14ac:dyDescent="0.2">
      <c r="B6" s="167" t="s">
        <v>186</v>
      </c>
      <c r="C6" s="166"/>
      <c r="D6" s="166"/>
      <c r="E6" s="166"/>
      <c r="F6" s="166"/>
      <c r="G6" s="166"/>
      <c r="H6" s="166"/>
      <c r="I6" s="168" t="str">
        <f>MAX(D4:D5)&amp;","&amp;MAX(E4:E5)&amp;","&amp;MAX(F4:F5)&amp;","&amp;MAX(G4:G5)&amp;","&amp;MAX(H4:H5)</f>
        <v>3,3,3,1,2</v>
      </c>
      <c r="J6" s="304"/>
      <c r="K6" s="304"/>
    </row>
    <row r="7" spans="1:39" ht="20.25" x14ac:dyDescent="0.3">
      <c r="B7" s="11"/>
      <c r="C7" s="11"/>
      <c r="D7" s="11"/>
      <c r="E7" s="11"/>
      <c r="F7" s="11"/>
      <c r="G7" s="11"/>
      <c r="H7" s="11"/>
      <c r="I7" s="91"/>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39" ht="20.25" x14ac:dyDescent="0.3">
      <c r="A8" s="156" t="s">
        <v>322</v>
      </c>
      <c r="C8" s="11"/>
      <c r="D8" s="11"/>
      <c r="E8" s="11"/>
      <c r="F8" s="11"/>
      <c r="G8" s="11"/>
      <c r="H8" s="9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9" s="170" customFormat="1" ht="13.5" thickBot="1" x14ac:dyDescent="0.25">
      <c r="A9" s="169" t="s">
        <v>323</v>
      </c>
    </row>
    <row r="10" spans="1:39" ht="17.25" customHeight="1" thickBot="1" x14ac:dyDescent="0.25">
      <c r="B10" s="305" t="s">
        <v>324</v>
      </c>
      <c r="C10" s="307" t="s">
        <v>325</v>
      </c>
      <c r="D10" s="308"/>
      <c r="E10" s="308"/>
      <c r="F10" s="308"/>
      <c r="G10" s="309"/>
    </row>
    <row r="11" spans="1:39" ht="13.5" thickBot="1" x14ac:dyDescent="0.25">
      <c r="B11" s="306"/>
      <c r="C11" s="171">
        <v>1</v>
      </c>
      <c r="D11" s="171">
        <v>2</v>
      </c>
      <c r="E11" s="171">
        <v>3</v>
      </c>
      <c r="F11" s="171">
        <v>4</v>
      </c>
      <c r="G11" s="171">
        <v>5</v>
      </c>
    </row>
    <row r="12" spans="1:39" ht="72.75" thickBot="1" x14ac:dyDescent="0.25">
      <c r="B12" s="310" t="s">
        <v>326</v>
      </c>
      <c r="C12" s="172" t="s">
        <v>327</v>
      </c>
      <c r="D12" s="172" t="s">
        <v>328</v>
      </c>
      <c r="E12" s="172" t="s">
        <v>329</v>
      </c>
      <c r="F12" s="172" t="s">
        <v>330</v>
      </c>
      <c r="G12" s="172" t="s">
        <v>331</v>
      </c>
    </row>
    <row r="13" spans="1:39" ht="24" customHeight="1" thickBot="1" x14ac:dyDescent="0.25">
      <c r="B13" s="311"/>
      <c r="C13" s="313" t="s">
        <v>332</v>
      </c>
      <c r="D13" s="314"/>
      <c r="E13" s="313" t="s">
        <v>333</v>
      </c>
      <c r="F13" s="315"/>
      <c r="G13" s="314"/>
    </row>
    <row r="14" spans="1:39" ht="36.75" thickBot="1" x14ac:dyDescent="0.25">
      <c r="B14" s="312"/>
      <c r="C14" s="173" t="s">
        <v>334</v>
      </c>
      <c r="D14" s="316" t="s">
        <v>335</v>
      </c>
      <c r="E14" s="317"/>
      <c r="F14" s="318" t="s">
        <v>336</v>
      </c>
      <c r="G14" s="319"/>
    </row>
    <row r="15" spans="1:39" ht="60.75" thickBot="1" x14ac:dyDescent="0.25">
      <c r="B15" s="174" t="s">
        <v>226</v>
      </c>
      <c r="C15" s="172" t="s">
        <v>337</v>
      </c>
      <c r="D15" s="172" t="s">
        <v>338</v>
      </c>
      <c r="E15" s="172" t="s">
        <v>339</v>
      </c>
      <c r="F15" s="172" t="s">
        <v>340</v>
      </c>
      <c r="G15" s="172" t="s">
        <v>341</v>
      </c>
    </row>
    <row r="16" spans="1:39" ht="44.25" customHeight="1" thickBot="1" x14ac:dyDescent="0.25">
      <c r="B16" s="174" t="s">
        <v>312</v>
      </c>
      <c r="C16" s="172" t="s">
        <v>342</v>
      </c>
      <c r="D16" s="172" t="s">
        <v>343</v>
      </c>
      <c r="E16" s="172" t="s">
        <v>344</v>
      </c>
      <c r="F16" s="172" t="s">
        <v>345</v>
      </c>
      <c r="G16" s="172" t="s">
        <v>346</v>
      </c>
    </row>
    <row r="17" spans="1:18" ht="44.25" customHeight="1" thickBot="1" x14ac:dyDescent="0.25">
      <c r="B17" s="174" t="s">
        <v>313</v>
      </c>
      <c r="C17" s="172" t="s">
        <v>347</v>
      </c>
      <c r="D17" s="172" t="s">
        <v>348</v>
      </c>
      <c r="E17" s="172" t="s">
        <v>349</v>
      </c>
      <c r="F17" s="172" t="s">
        <v>350</v>
      </c>
      <c r="G17" s="172" t="s">
        <v>351</v>
      </c>
    </row>
    <row r="18" spans="1:18" ht="44.25" customHeight="1" thickBot="1" x14ac:dyDescent="0.25">
      <c r="B18" s="174" t="s">
        <v>352</v>
      </c>
      <c r="C18" s="172" t="s">
        <v>353</v>
      </c>
      <c r="D18" s="313" t="s">
        <v>354</v>
      </c>
      <c r="E18" s="314"/>
      <c r="F18" s="172" t="s">
        <v>355</v>
      </c>
      <c r="G18" s="172" t="s">
        <v>356</v>
      </c>
    </row>
    <row r="19" spans="1:18" x14ac:dyDescent="0.2">
      <c r="B19" s="175"/>
      <c r="C19" s="176"/>
      <c r="D19" s="176"/>
      <c r="E19" s="176"/>
      <c r="F19" s="176"/>
      <c r="G19" s="176"/>
    </row>
    <row r="20" spans="1:18" customFormat="1" ht="15" x14ac:dyDescent="0.25">
      <c r="A20" s="177" t="s">
        <v>357</v>
      </c>
      <c r="C20" s="178"/>
      <c r="D20" s="178"/>
      <c r="E20" s="178"/>
      <c r="F20" s="178"/>
      <c r="G20" s="178"/>
      <c r="H20" s="178"/>
      <c r="I20" s="178"/>
      <c r="J20" s="178"/>
      <c r="K20" s="178"/>
      <c r="L20" s="178"/>
      <c r="M20" s="178"/>
      <c r="N20" s="178"/>
      <c r="O20" s="178"/>
      <c r="P20" s="178"/>
      <c r="Q20" s="178"/>
      <c r="R20" s="178"/>
    </row>
    <row r="21" spans="1:18" customFormat="1" ht="15" x14ac:dyDescent="0.25">
      <c r="B21" s="179" t="s">
        <v>358</v>
      </c>
      <c r="C21" s="180"/>
      <c r="D21" s="180"/>
      <c r="E21" s="180"/>
      <c r="F21" s="180"/>
      <c r="G21" s="180"/>
      <c r="H21" s="181"/>
      <c r="I21" s="178"/>
      <c r="J21" s="178"/>
      <c r="K21" s="178"/>
      <c r="L21" s="178"/>
      <c r="M21" s="178"/>
      <c r="N21" s="178"/>
      <c r="O21" s="178"/>
      <c r="P21" s="178"/>
      <c r="Q21" s="178"/>
      <c r="R21" s="178"/>
    </row>
    <row r="22" spans="1:18" customFormat="1" ht="65.25" customHeight="1" x14ac:dyDescent="0.25">
      <c r="B22" s="182"/>
      <c r="C22" s="300" t="s">
        <v>359</v>
      </c>
      <c r="D22" s="301"/>
      <c r="E22" s="301"/>
      <c r="F22" s="301"/>
      <c r="G22" s="301"/>
      <c r="H22" s="302"/>
      <c r="N22" s="183"/>
      <c r="O22" s="183"/>
      <c r="P22" s="183"/>
      <c r="Q22" s="183"/>
      <c r="R22" s="183"/>
    </row>
    <row r="23" spans="1:18" customFormat="1" ht="15" x14ac:dyDescent="0.25">
      <c r="B23" s="182"/>
      <c r="C23" s="184" t="s">
        <v>360</v>
      </c>
      <c r="D23" s="185"/>
      <c r="E23" s="185"/>
      <c r="F23" s="185"/>
      <c r="G23" s="185"/>
      <c r="H23" s="186"/>
      <c r="I23" s="178"/>
      <c r="J23" s="178"/>
      <c r="K23" s="178"/>
      <c r="L23" s="178"/>
      <c r="M23" s="178"/>
      <c r="N23" s="178"/>
      <c r="O23" s="178"/>
      <c r="P23" s="178"/>
      <c r="Q23" s="178"/>
      <c r="R23" s="178"/>
    </row>
    <row r="24" spans="1:18" customFormat="1" ht="15" x14ac:dyDescent="0.25">
      <c r="B24" s="182"/>
      <c r="C24" s="187" t="s">
        <v>361</v>
      </c>
      <c r="D24" s="188"/>
      <c r="E24" s="188"/>
      <c r="F24" s="188"/>
      <c r="G24" s="188"/>
      <c r="H24" s="189"/>
      <c r="I24" s="178"/>
      <c r="J24" s="178"/>
      <c r="K24" s="178"/>
      <c r="L24" s="178"/>
      <c r="M24" s="178"/>
      <c r="N24" s="178"/>
      <c r="O24" s="178"/>
      <c r="P24" s="178"/>
      <c r="Q24" s="178"/>
      <c r="R24" s="178"/>
    </row>
    <row r="25" spans="1:18" customFormat="1" ht="15" x14ac:dyDescent="0.25">
      <c r="B25" s="182"/>
      <c r="C25" s="187" t="s">
        <v>362</v>
      </c>
      <c r="D25" s="188"/>
      <c r="E25" s="188"/>
      <c r="F25" s="188"/>
      <c r="G25" s="188"/>
      <c r="H25" s="189"/>
      <c r="I25" s="178"/>
      <c r="J25" s="178"/>
      <c r="K25" s="178"/>
      <c r="L25" s="178"/>
      <c r="M25" s="178"/>
      <c r="N25" s="178"/>
      <c r="O25" s="178"/>
      <c r="P25" s="178"/>
      <c r="Q25" s="178"/>
      <c r="R25" s="178"/>
    </row>
    <row r="26" spans="1:18" customFormat="1" ht="15" x14ac:dyDescent="0.25">
      <c r="B26" s="182"/>
      <c r="C26" s="187" t="s">
        <v>363</v>
      </c>
      <c r="D26" s="188"/>
      <c r="E26" s="188"/>
      <c r="F26" s="188"/>
      <c r="G26" s="188"/>
      <c r="H26" s="189"/>
      <c r="I26" s="178"/>
      <c r="J26" s="178"/>
      <c r="K26" s="178"/>
      <c r="L26" s="178"/>
      <c r="M26" s="178"/>
      <c r="N26" s="178"/>
      <c r="O26" s="178"/>
      <c r="P26" s="178"/>
      <c r="Q26" s="178"/>
      <c r="R26" s="178"/>
    </row>
    <row r="27" spans="1:18" customFormat="1" ht="15" x14ac:dyDescent="0.25">
      <c r="B27" s="182"/>
      <c r="C27" s="187" t="s">
        <v>364</v>
      </c>
      <c r="D27" s="188"/>
      <c r="E27" s="188"/>
      <c r="F27" s="188"/>
      <c r="G27" s="188"/>
      <c r="H27" s="189"/>
      <c r="I27" s="178"/>
      <c r="J27" s="178"/>
      <c r="K27" s="178"/>
      <c r="L27" s="178"/>
      <c r="M27" s="178"/>
      <c r="N27" s="178"/>
      <c r="O27" s="178"/>
      <c r="P27" s="178"/>
      <c r="Q27" s="178"/>
      <c r="R27" s="178"/>
    </row>
    <row r="28" spans="1:18" customFormat="1" ht="41.25" customHeight="1" x14ac:dyDescent="0.25">
      <c r="B28" s="182"/>
      <c r="C28" s="320" t="s">
        <v>365</v>
      </c>
      <c r="D28" s="321"/>
      <c r="E28" s="321"/>
      <c r="F28" s="321"/>
      <c r="G28" s="321"/>
      <c r="H28" s="322"/>
      <c r="N28" s="190"/>
      <c r="O28" s="190"/>
      <c r="P28" s="190"/>
      <c r="Q28" s="178"/>
      <c r="R28" s="178"/>
    </row>
    <row r="29" spans="1:18" customFormat="1" ht="38.25" customHeight="1" x14ac:dyDescent="0.25">
      <c r="B29" s="191"/>
      <c r="C29" s="300" t="s">
        <v>366</v>
      </c>
      <c r="D29" s="301"/>
      <c r="E29" s="301"/>
      <c r="F29" s="301"/>
      <c r="G29" s="301"/>
      <c r="H29" s="302"/>
      <c r="N29" s="183"/>
      <c r="O29" s="183"/>
      <c r="P29" s="183"/>
      <c r="Q29" s="183"/>
      <c r="R29" s="178"/>
    </row>
    <row r="30" spans="1:18" customFormat="1" ht="43.5" customHeight="1" x14ac:dyDescent="0.25">
      <c r="B30" s="300" t="s">
        <v>367</v>
      </c>
      <c r="C30" s="301"/>
      <c r="D30" s="301"/>
      <c r="E30" s="301"/>
      <c r="F30" s="301"/>
      <c r="G30" s="301"/>
      <c r="H30" s="302"/>
      <c r="I30" s="178"/>
      <c r="J30" s="178"/>
      <c r="K30" s="178"/>
      <c r="L30" s="178"/>
      <c r="M30" s="178"/>
      <c r="N30" s="178"/>
      <c r="O30" s="178"/>
      <c r="P30" s="178"/>
      <c r="Q30" s="178"/>
      <c r="R30" s="178"/>
    </row>
    <row r="31" spans="1:18" customFormat="1" ht="49.5" customHeight="1" x14ac:dyDescent="0.25">
      <c r="B31" s="300" t="s">
        <v>368</v>
      </c>
      <c r="C31" s="301"/>
      <c r="D31" s="301"/>
      <c r="E31" s="301"/>
      <c r="F31" s="301"/>
      <c r="G31" s="301"/>
      <c r="H31" s="302"/>
      <c r="I31" s="192"/>
    </row>
    <row r="32" spans="1:18" customFormat="1" ht="46.5" customHeight="1" x14ac:dyDescent="0.25">
      <c r="B32" s="300" t="s">
        <v>369</v>
      </c>
      <c r="C32" s="301"/>
      <c r="D32" s="301"/>
      <c r="E32" s="301"/>
      <c r="F32" s="301"/>
      <c r="G32" s="301"/>
      <c r="H32" s="302"/>
      <c r="I32" s="192"/>
    </row>
    <row r="33" spans="1:9" customFormat="1" ht="30" customHeight="1" x14ac:dyDescent="0.25">
      <c r="B33" s="300" t="s">
        <v>370</v>
      </c>
      <c r="C33" s="301"/>
      <c r="D33" s="301"/>
      <c r="E33" s="301"/>
      <c r="F33" s="301"/>
      <c r="G33" s="301"/>
      <c r="H33" s="302"/>
      <c r="I33" s="192"/>
    </row>
    <row r="34" spans="1:9" customFormat="1" ht="15" customHeight="1" x14ac:dyDescent="0.25">
      <c r="A34" s="193" t="s">
        <v>371</v>
      </c>
      <c r="B34" s="193"/>
      <c r="I34" s="194"/>
    </row>
    <row r="35" spans="1:9" customFormat="1" ht="30" customHeight="1" x14ac:dyDescent="0.25">
      <c r="B35" s="324" t="s">
        <v>372</v>
      </c>
      <c r="C35" s="325"/>
      <c r="D35" s="325"/>
      <c r="E35" s="325"/>
      <c r="F35" s="325"/>
      <c r="G35" s="325"/>
      <c r="H35" s="326"/>
    </row>
    <row r="36" spans="1:9" customFormat="1" ht="12.75" customHeight="1" x14ac:dyDescent="0.25">
      <c r="B36" s="327" t="s">
        <v>373</v>
      </c>
      <c r="C36" s="328"/>
      <c r="D36" s="328"/>
      <c r="E36" s="328"/>
      <c r="F36" s="328"/>
      <c r="G36" s="195"/>
      <c r="H36" s="196"/>
    </row>
    <row r="37" spans="1:9" customFormat="1" ht="29.25" customHeight="1" x14ac:dyDescent="0.25">
      <c r="B37" s="329" t="s">
        <v>374</v>
      </c>
      <c r="C37" s="330"/>
      <c r="D37" s="330"/>
      <c r="E37" s="330"/>
      <c r="F37" s="330"/>
      <c r="G37" s="330"/>
      <c r="H37" s="331"/>
    </row>
    <row r="38" spans="1:9" customFormat="1" ht="15" customHeight="1" x14ac:dyDescent="0.25">
      <c r="B38" s="197" t="s">
        <v>375</v>
      </c>
      <c r="C38" s="195"/>
      <c r="D38" s="195"/>
      <c r="E38" s="195"/>
      <c r="F38" s="195"/>
      <c r="G38" s="195"/>
      <c r="H38" s="196"/>
    </row>
    <row r="39" spans="1:9" customFormat="1" ht="30.75" customHeight="1" x14ac:dyDescent="0.25">
      <c r="B39" s="329" t="s">
        <v>376</v>
      </c>
      <c r="C39" s="330"/>
      <c r="D39" s="330"/>
      <c r="E39" s="330"/>
      <c r="F39" s="330"/>
      <c r="G39" s="330"/>
      <c r="H39" s="331"/>
    </row>
    <row r="40" spans="1:9" customFormat="1" ht="12.75" customHeight="1" x14ac:dyDescent="0.25">
      <c r="B40" s="332" t="s">
        <v>377</v>
      </c>
      <c r="C40" s="333"/>
      <c r="D40" s="333"/>
      <c r="E40" s="333"/>
      <c r="F40" s="333"/>
      <c r="G40" s="333"/>
      <c r="H40" s="196"/>
    </row>
    <row r="41" spans="1:9" customFormat="1" ht="35.25" customHeight="1" x14ac:dyDescent="0.25">
      <c r="B41" s="329" t="s">
        <v>378</v>
      </c>
      <c r="C41" s="330"/>
      <c r="D41" s="330"/>
      <c r="E41" s="330"/>
      <c r="F41" s="330"/>
      <c r="G41" s="330"/>
      <c r="H41" s="331"/>
    </row>
    <row r="42" spans="1:9" customFormat="1" ht="24.75" customHeight="1" x14ac:dyDescent="0.25">
      <c r="B42" s="334" t="s">
        <v>379</v>
      </c>
      <c r="C42" s="335"/>
      <c r="D42" s="335"/>
      <c r="E42" s="335"/>
      <c r="F42" s="335"/>
      <c r="G42" s="335"/>
      <c r="H42" s="336"/>
    </row>
    <row r="43" spans="1:9" customFormat="1" ht="27.75" customHeight="1" x14ac:dyDescent="0.25">
      <c r="B43" s="320" t="s">
        <v>380</v>
      </c>
      <c r="C43" s="321"/>
      <c r="D43" s="321"/>
      <c r="E43" s="321"/>
      <c r="F43" s="321"/>
      <c r="G43" s="321"/>
      <c r="H43" s="322"/>
    </row>
    <row r="44" spans="1:9" customFormat="1" ht="21" customHeight="1" x14ac:dyDescent="0.25">
      <c r="B44" s="300" t="s">
        <v>381</v>
      </c>
      <c r="C44" s="301"/>
      <c r="D44" s="301"/>
      <c r="E44" s="301"/>
      <c r="F44" s="301"/>
      <c r="G44" s="301"/>
      <c r="H44" s="302"/>
    </row>
    <row r="45" spans="1:9" customFormat="1" ht="26.25" customHeight="1" x14ac:dyDescent="0.25">
      <c r="B45" s="323" t="s">
        <v>382</v>
      </c>
      <c r="C45" s="323"/>
      <c r="D45" s="323"/>
      <c r="E45" s="323"/>
      <c r="F45" s="323"/>
      <c r="G45" s="323"/>
      <c r="H45" s="323"/>
    </row>
  </sheetData>
  <mergeCells count="27">
    <mergeCell ref="B45:H45"/>
    <mergeCell ref="B32:H32"/>
    <mergeCell ref="B33:H33"/>
    <mergeCell ref="B35:H35"/>
    <mergeCell ref="B36:F36"/>
    <mergeCell ref="B37:H37"/>
    <mergeCell ref="B39:H39"/>
    <mergeCell ref="B40:G40"/>
    <mergeCell ref="B41:H41"/>
    <mergeCell ref="B42:H42"/>
    <mergeCell ref="B43:H43"/>
    <mergeCell ref="B44:H44"/>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57"/>
  <sheetViews>
    <sheetView zoomScale="115" zoomScaleNormal="115" workbookViewId="0">
      <selection activeCell="B40" sqref="B40"/>
    </sheetView>
  </sheetViews>
  <sheetFormatPr defaultRowHeight="15" x14ac:dyDescent="0.25"/>
  <cols>
    <col min="1" max="1" width="25.85546875" style="210" customWidth="1"/>
    <col min="2" max="2" width="11" style="210" customWidth="1"/>
    <col min="3" max="3" width="12" style="210" bestFit="1" customWidth="1"/>
    <col min="4" max="4" width="22.85546875" style="210" customWidth="1"/>
    <col min="5" max="6" width="11" style="210" customWidth="1"/>
    <col min="7" max="8" width="9.140625" style="210" customWidth="1"/>
    <col min="9" max="9" width="19" style="210" customWidth="1"/>
    <col min="257" max="257" width="25.85546875" customWidth="1"/>
    <col min="258" max="258" width="11" customWidth="1"/>
    <col min="259" max="259" width="12" bestFit="1" customWidth="1"/>
    <col min="260" max="260" width="22.85546875" customWidth="1"/>
    <col min="261" max="262" width="11" customWidth="1"/>
    <col min="263" max="264" width="9.140625" customWidth="1"/>
    <col min="265" max="265" width="19" customWidth="1"/>
    <col min="513" max="513" width="25.85546875" customWidth="1"/>
    <col min="514" max="514" width="11" customWidth="1"/>
    <col min="515" max="515" width="12" bestFit="1" customWidth="1"/>
    <col min="516" max="516" width="22.85546875" customWidth="1"/>
    <col min="517" max="518" width="11" customWidth="1"/>
    <col min="519" max="520" width="9.140625" customWidth="1"/>
    <col min="521" max="521" width="19" customWidth="1"/>
    <col min="769" max="769" width="25.85546875" customWidth="1"/>
    <col min="770" max="770" width="11" customWidth="1"/>
    <col min="771" max="771" width="12" bestFit="1" customWidth="1"/>
    <col min="772" max="772" width="22.85546875" customWidth="1"/>
    <col min="773" max="774" width="11" customWidth="1"/>
    <col min="775" max="776" width="9.140625" customWidth="1"/>
    <col min="777" max="777" width="19" customWidth="1"/>
    <col min="1025" max="1025" width="25.85546875" customWidth="1"/>
    <col min="1026" max="1026" width="11" customWidth="1"/>
    <col min="1027" max="1027" width="12" bestFit="1" customWidth="1"/>
    <col min="1028" max="1028" width="22.85546875" customWidth="1"/>
    <col min="1029" max="1030" width="11" customWidth="1"/>
    <col min="1031" max="1032" width="9.140625" customWidth="1"/>
    <col min="1033" max="1033" width="19" customWidth="1"/>
    <col min="1281" max="1281" width="25.85546875" customWidth="1"/>
    <col min="1282" max="1282" width="11" customWidth="1"/>
    <col min="1283" max="1283" width="12" bestFit="1" customWidth="1"/>
    <col min="1284" max="1284" width="22.85546875" customWidth="1"/>
    <col min="1285" max="1286" width="11" customWidth="1"/>
    <col min="1287" max="1288" width="9.140625" customWidth="1"/>
    <col min="1289" max="1289" width="19" customWidth="1"/>
    <col min="1537" max="1537" width="25.85546875" customWidth="1"/>
    <col min="1538" max="1538" width="11" customWidth="1"/>
    <col min="1539" max="1539" width="12" bestFit="1" customWidth="1"/>
    <col min="1540" max="1540" width="22.85546875" customWidth="1"/>
    <col min="1541" max="1542" width="11" customWidth="1"/>
    <col min="1543" max="1544" width="9.140625" customWidth="1"/>
    <col min="1545" max="1545" width="19" customWidth="1"/>
    <col min="1793" max="1793" width="25.85546875" customWidth="1"/>
    <col min="1794" max="1794" width="11" customWidth="1"/>
    <col min="1795" max="1795" width="12" bestFit="1" customWidth="1"/>
    <col min="1796" max="1796" width="22.85546875" customWidth="1"/>
    <col min="1797" max="1798" width="11" customWidth="1"/>
    <col min="1799" max="1800" width="9.140625" customWidth="1"/>
    <col min="1801" max="1801" width="19" customWidth="1"/>
    <col min="2049" max="2049" width="25.85546875" customWidth="1"/>
    <col min="2050" max="2050" width="11" customWidth="1"/>
    <col min="2051" max="2051" width="12" bestFit="1" customWidth="1"/>
    <col min="2052" max="2052" width="22.85546875" customWidth="1"/>
    <col min="2053" max="2054" width="11" customWidth="1"/>
    <col min="2055" max="2056" width="9.140625" customWidth="1"/>
    <col min="2057" max="2057" width="19" customWidth="1"/>
    <col min="2305" max="2305" width="25.85546875" customWidth="1"/>
    <col min="2306" max="2306" width="11" customWidth="1"/>
    <col min="2307" max="2307" width="12" bestFit="1" customWidth="1"/>
    <col min="2308" max="2308" width="22.85546875" customWidth="1"/>
    <col min="2309" max="2310" width="11" customWidth="1"/>
    <col min="2311" max="2312" width="9.140625" customWidth="1"/>
    <col min="2313" max="2313" width="19" customWidth="1"/>
    <col min="2561" max="2561" width="25.85546875" customWidth="1"/>
    <col min="2562" max="2562" width="11" customWidth="1"/>
    <col min="2563" max="2563" width="12" bestFit="1" customWidth="1"/>
    <col min="2564" max="2564" width="22.85546875" customWidth="1"/>
    <col min="2565" max="2566" width="11" customWidth="1"/>
    <col min="2567" max="2568" width="9.140625" customWidth="1"/>
    <col min="2569" max="2569" width="19" customWidth="1"/>
    <col min="2817" max="2817" width="25.85546875" customWidth="1"/>
    <col min="2818" max="2818" width="11" customWidth="1"/>
    <col min="2819" max="2819" width="12" bestFit="1" customWidth="1"/>
    <col min="2820" max="2820" width="22.85546875" customWidth="1"/>
    <col min="2821" max="2822" width="11" customWidth="1"/>
    <col min="2823" max="2824" width="9.140625" customWidth="1"/>
    <col min="2825" max="2825" width="19" customWidth="1"/>
    <col min="3073" max="3073" width="25.85546875" customWidth="1"/>
    <col min="3074" max="3074" width="11" customWidth="1"/>
    <col min="3075" max="3075" width="12" bestFit="1" customWidth="1"/>
    <col min="3076" max="3076" width="22.85546875" customWidth="1"/>
    <col min="3077" max="3078" width="11" customWidth="1"/>
    <col min="3079" max="3080" width="9.140625" customWidth="1"/>
    <col min="3081" max="3081" width="19" customWidth="1"/>
    <col min="3329" max="3329" width="25.85546875" customWidth="1"/>
    <col min="3330" max="3330" width="11" customWidth="1"/>
    <col min="3331" max="3331" width="12" bestFit="1" customWidth="1"/>
    <col min="3332" max="3332" width="22.85546875" customWidth="1"/>
    <col min="3333" max="3334" width="11" customWidth="1"/>
    <col min="3335" max="3336" width="9.140625" customWidth="1"/>
    <col min="3337" max="3337" width="19" customWidth="1"/>
    <col min="3585" max="3585" width="25.85546875" customWidth="1"/>
    <col min="3586" max="3586" width="11" customWidth="1"/>
    <col min="3587" max="3587" width="12" bestFit="1" customWidth="1"/>
    <col min="3588" max="3588" width="22.85546875" customWidth="1"/>
    <col min="3589" max="3590" width="11" customWidth="1"/>
    <col min="3591" max="3592" width="9.140625" customWidth="1"/>
    <col min="3593" max="3593" width="19" customWidth="1"/>
    <col min="3841" max="3841" width="25.85546875" customWidth="1"/>
    <col min="3842" max="3842" width="11" customWidth="1"/>
    <col min="3843" max="3843" width="12" bestFit="1" customWidth="1"/>
    <col min="3844" max="3844" width="22.85546875" customWidth="1"/>
    <col min="3845" max="3846" width="11" customWidth="1"/>
    <col min="3847" max="3848" width="9.140625" customWidth="1"/>
    <col min="3849" max="3849" width="19" customWidth="1"/>
    <col min="4097" max="4097" width="25.85546875" customWidth="1"/>
    <col min="4098" max="4098" width="11" customWidth="1"/>
    <col min="4099" max="4099" width="12" bestFit="1" customWidth="1"/>
    <col min="4100" max="4100" width="22.85546875" customWidth="1"/>
    <col min="4101" max="4102" width="11" customWidth="1"/>
    <col min="4103" max="4104" width="9.140625" customWidth="1"/>
    <col min="4105" max="4105" width="19" customWidth="1"/>
    <col min="4353" max="4353" width="25.85546875" customWidth="1"/>
    <col min="4354" max="4354" width="11" customWidth="1"/>
    <col min="4355" max="4355" width="12" bestFit="1" customWidth="1"/>
    <col min="4356" max="4356" width="22.85546875" customWidth="1"/>
    <col min="4357" max="4358" width="11" customWidth="1"/>
    <col min="4359" max="4360" width="9.140625" customWidth="1"/>
    <col min="4361" max="4361" width="19" customWidth="1"/>
    <col min="4609" max="4609" width="25.85546875" customWidth="1"/>
    <col min="4610" max="4610" width="11" customWidth="1"/>
    <col min="4611" max="4611" width="12" bestFit="1" customWidth="1"/>
    <col min="4612" max="4612" width="22.85546875" customWidth="1"/>
    <col min="4613" max="4614" width="11" customWidth="1"/>
    <col min="4615" max="4616" width="9.140625" customWidth="1"/>
    <col min="4617" max="4617" width="19" customWidth="1"/>
    <col min="4865" max="4865" width="25.85546875" customWidth="1"/>
    <col min="4866" max="4866" width="11" customWidth="1"/>
    <col min="4867" max="4867" width="12" bestFit="1" customWidth="1"/>
    <col min="4868" max="4868" width="22.85546875" customWidth="1"/>
    <col min="4869" max="4870" width="11" customWidth="1"/>
    <col min="4871" max="4872" width="9.140625" customWidth="1"/>
    <col min="4873" max="4873" width="19" customWidth="1"/>
    <col min="5121" max="5121" width="25.85546875" customWidth="1"/>
    <col min="5122" max="5122" width="11" customWidth="1"/>
    <col min="5123" max="5123" width="12" bestFit="1" customWidth="1"/>
    <col min="5124" max="5124" width="22.85546875" customWidth="1"/>
    <col min="5125" max="5126" width="11" customWidth="1"/>
    <col min="5127" max="5128" width="9.140625" customWidth="1"/>
    <col min="5129" max="5129" width="19" customWidth="1"/>
    <col min="5377" max="5377" width="25.85546875" customWidth="1"/>
    <col min="5378" max="5378" width="11" customWidth="1"/>
    <col min="5379" max="5379" width="12" bestFit="1" customWidth="1"/>
    <col min="5380" max="5380" width="22.85546875" customWidth="1"/>
    <col min="5381" max="5382" width="11" customWidth="1"/>
    <col min="5383" max="5384" width="9.140625" customWidth="1"/>
    <col min="5385" max="5385" width="19" customWidth="1"/>
    <col min="5633" max="5633" width="25.85546875" customWidth="1"/>
    <col min="5634" max="5634" width="11" customWidth="1"/>
    <col min="5635" max="5635" width="12" bestFit="1" customWidth="1"/>
    <col min="5636" max="5636" width="22.85546875" customWidth="1"/>
    <col min="5637" max="5638" width="11" customWidth="1"/>
    <col min="5639" max="5640" width="9.140625" customWidth="1"/>
    <col min="5641" max="5641" width="19" customWidth="1"/>
    <col min="5889" max="5889" width="25.85546875" customWidth="1"/>
    <col min="5890" max="5890" width="11" customWidth="1"/>
    <col min="5891" max="5891" width="12" bestFit="1" customWidth="1"/>
    <col min="5892" max="5892" width="22.85546875" customWidth="1"/>
    <col min="5893" max="5894" width="11" customWidth="1"/>
    <col min="5895" max="5896" width="9.140625" customWidth="1"/>
    <col min="5897" max="5897" width="19" customWidth="1"/>
    <col min="6145" max="6145" width="25.85546875" customWidth="1"/>
    <col min="6146" max="6146" width="11" customWidth="1"/>
    <col min="6147" max="6147" width="12" bestFit="1" customWidth="1"/>
    <col min="6148" max="6148" width="22.85546875" customWidth="1"/>
    <col min="6149" max="6150" width="11" customWidth="1"/>
    <col min="6151" max="6152" width="9.140625" customWidth="1"/>
    <col min="6153" max="6153" width="19" customWidth="1"/>
    <col min="6401" max="6401" width="25.85546875" customWidth="1"/>
    <col min="6402" max="6402" width="11" customWidth="1"/>
    <col min="6403" max="6403" width="12" bestFit="1" customWidth="1"/>
    <col min="6404" max="6404" width="22.85546875" customWidth="1"/>
    <col min="6405" max="6406" width="11" customWidth="1"/>
    <col min="6407" max="6408" width="9.140625" customWidth="1"/>
    <col min="6409" max="6409" width="19" customWidth="1"/>
    <col min="6657" max="6657" width="25.85546875" customWidth="1"/>
    <col min="6658" max="6658" width="11" customWidth="1"/>
    <col min="6659" max="6659" width="12" bestFit="1" customWidth="1"/>
    <col min="6660" max="6660" width="22.85546875" customWidth="1"/>
    <col min="6661" max="6662" width="11" customWidth="1"/>
    <col min="6663" max="6664" width="9.140625" customWidth="1"/>
    <col min="6665" max="6665" width="19" customWidth="1"/>
    <col min="6913" max="6913" width="25.85546875" customWidth="1"/>
    <col min="6914" max="6914" width="11" customWidth="1"/>
    <col min="6915" max="6915" width="12" bestFit="1" customWidth="1"/>
    <col min="6916" max="6916" width="22.85546875" customWidth="1"/>
    <col min="6917" max="6918" width="11" customWidth="1"/>
    <col min="6919" max="6920" width="9.140625" customWidth="1"/>
    <col min="6921" max="6921" width="19" customWidth="1"/>
    <col min="7169" max="7169" width="25.85546875" customWidth="1"/>
    <col min="7170" max="7170" width="11" customWidth="1"/>
    <col min="7171" max="7171" width="12" bestFit="1" customWidth="1"/>
    <col min="7172" max="7172" width="22.85546875" customWidth="1"/>
    <col min="7173" max="7174" width="11" customWidth="1"/>
    <col min="7175" max="7176" width="9.140625" customWidth="1"/>
    <col min="7177" max="7177" width="19" customWidth="1"/>
    <col min="7425" max="7425" width="25.85546875" customWidth="1"/>
    <col min="7426" max="7426" width="11" customWidth="1"/>
    <col min="7427" max="7427" width="12" bestFit="1" customWidth="1"/>
    <col min="7428" max="7428" width="22.85546875" customWidth="1"/>
    <col min="7429" max="7430" width="11" customWidth="1"/>
    <col min="7431" max="7432" width="9.140625" customWidth="1"/>
    <col min="7433" max="7433" width="19" customWidth="1"/>
    <col min="7681" max="7681" width="25.85546875" customWidth="1"/>
    <col min="7682" max="7682" width="11" customWidth="1"/>
    <col min="7683" max="7683" width="12" bestFit="1" customWidth="1"/>
    <col min="7684" max="7684" width="22.85546875" customWidth="1"/>
    <col min="7685" max="7686" width="11" customWidth="1"/>
    <col min="7687" max="7688" width="9.140625" customWidth="1"/>
    <col min="7689" max="7689" width="19" customWidth="1"/>
    <col min="7937" max="7937" width="25.85546875" customWidth="1"/>
    <col min="7938" max="7938" width="11" customWidth="1"/>
    <col min="7939" max="7939" width="12" bestFit="1" customWidth="1"/>
    <col min="7940" max="7940" width="22.85546875" customWidth="1"/>
    <col min="7941" max="7942" width="11" customWidth="1"/>
    <col min="7943" max="7944" width="9.140625" customWidth="1"/>
    <col min="7945" max="7945" width="19" customWidth="1"/>
    <col min="8193" max="8193" width="25.85546875" customWidth="1"/>
    <col min="8194" max="8194" width="11" customWidth="1"/>
    <col min="8195" max="8195" width="12" bestFit="1" customWidth="1"/>
    <col min="8196" max="8196" width="22.85546875" customWidth="1"/>
    <col min="8197" max="8198" width="11" customWidth="1"/>
    <col min="8199" max="8200" width="9.140625" customWidth="1"/>
    <col min="8201" max="8201" width="19" customWidth="1"/>
    <col min="8449" max="8449" width="25.85546875" customWidth="1"/>
    <col min="8450" max="8450" width="11" customWidth="1"/>
    <col min="8451" max="8451" width="12" bestFit="1" customWidth="1"/>
    <col min="8452" max="8452" width="22.85546875" customWidth="1"/>
    <col min="8453" max="8454" width="11" customWidth="1"/>
    <col min="8455" max="8456" width="9.140625" customWidth="1"/>
    <col min="8457" max="8457" width="19" customWidth="1"/>
    <col min="8705" max="8705" width="25.85546875" customWidth="1"/>
    <col min="8706" max="8706" width="11" customWidth="1"/>
    <col min="8707" max="8707" width="12" bestFit="1" customWidth="1"/>
    <col min="8708" max="8708" width="22.85546875" customWidth="1"/>
    <col min="8709" max="8710" width="11" customWidth="1"/>
    <col min="8711" max="8712" width="9.140625" customWidth="1"/>
    <col min="8713" max="8713" width="19" customWidth="1"/>
    <col min="8961" max="8961" width="25.85546875" customWidth="1"/>
    <col min="8962" max="8962" width="11" customWidth="1"/>
    <col min="8963" max="8963" width="12" bestFit="1" customWidth="1"/>
    <col min="8964" max="8964" width="22.85546875" customWidth="1"/>
    <col min="8965" max="8966" width="11" customWidth="1"/>
    <col min="8967" max="8968" width="9.140625" customWidth="1"/>
    <col min="8969" max="8969" width="19" customWidth="1"/>
    <col min="9217" max="9217" width="25.85546875" customWidth="1"/>
    <col min="9218" max="9218" width="11" customWidth="1"/>
    <col min="9219" max="9219" width="12" bestFit="1" customWidth="1"/>
    <col min="9220" max="9220" width="22.85546875" customWidth="1"/>
    <col min="9221" max="9222" width="11" customWidth="1"/>
    <col min="9223" max="9224" width="9.140625" customWidth="1"/>
    <col min="9225" max="9225" width="19" customWidth="1"/>
    <col min="9473" max="9473" width="25.85546875" customWidth="1"/>
    <col min="9474" max="9474" width="11" customWidth="1"/>
    <col min="9475" max="9475" width="12" bestFit="1" customWidth="1"/>
    <col min="9476" max="9476" width="22.85546875" customWidth="1"/>
    <col min="9477" max="9478" width="11" customWidth="1"/>
    <col min="9479" max="9480" width="9.140625" customWidth="1"/>
    <col min="9481" max="9481" width="19" customWidth="1"/>
    <col min="9729" max="9729" width="25.85546875" customWidth="1"/>
    <col min="9730" max="9730" width="11" customWidth="1"/>
    <col min="9731" max="9731" width="12" bestFit="1" customWidth="1"/>
    <col min="9732" max="9732" width="22.85546875" customWidth="1"/>
    <col min="9733" max="9734" width="11" customWidth="1"/>
    <col min="9735" max="9736" width="9.140625" customWidth="1"/>
    <col min="9737" max="9737" width="19" customWidth="1"/>
    <col min="9985" max="9985" width="25.85546875" customWidth="1"/>
    <col min="9986" max="9986" width="11" customWidth="1"/>
    <col min="9987" max="9987" width="12" bestFit="1" customWidth="1"/>
    <col min="9988" max="9988" width="22.85546875" customWidth="1"/>
    <col min="9989" max="9990" width="11" customWidth="1"/>
    <col min="9991" max="9992" width="9.140625" customWidth="1"/>
    <col min="9993" max="9993" width="19" customWidth="1"/>
    <col min="10241" max="10241" width="25.85546875" customWidth="1"/>
    <col min="10242" max="10242" width="11" customWidth="1"/>
    <col min="10243" max="10243" width="12" bestFit="1" customWidth="1"/>
    <col min="10244" max="10244" width="22.85546875" customWidth="1"/>
    <col min="10245" max="10246" width="11" customWidth="1"/>
    <col min="10247" max="10248" width="9.140625" customWidth="1"/>
    <col min="10249" max="10249" width="19" customWidth="1"/>
    <col min="10497" max="10497" width="25.85546875" customWidth="1"/>
    <col min="10498" max="10498" width="11" customWidth="1"/>
    <col min="10499" max="10499" width="12" bestFit="1" customWidth="1"/>
    <col min="10500" max="10500" width="22.85546875" customWidth="1"/>
    <col min="10501" max="10502" width="11" customWidth="1"/>
    <col min="10503" max="10504" width="9.140625" customWidth="1"/>
    <col min="10505" max="10505" width="19" customWidth="1"/>
    <col min="10753" max="10753" width="25.85546875" customWidth="1"/>
    <col min="10754" max="10754" width="11" customWidth="1"/>
    <col min="10755" max="10755" width="12" bestFit="1" customWidth="1"/>
    <col min="10756" max="10756" width="22.85546875" customWidth="1"/>
    <col min="10757" max="10758" width="11" customWidth="1"/>
    <col min="10759" max="10760" width="9.140625" customWidth="1"/>
    <col min="10761" max="10761" width="19" customWidth="1"/>
    <col min="11009" max="11009" width="25.85546875" customWidth="1"/>
    <col min="11010" max="11010" width="11" customWidth="1"/>
    <col min="11011" max="11011" width="12" bestFit="1" customWidth="1"/>
    <col min="11012" max="11012" width="22.85546875" customWidth="1"/>
    <col min="11013" max="11014" width="11" customWidth="1"/>
    <col min="11015" max="11016" width="9.140625" customWidth="1"/>
    <col min="11017" max="11017" width="19" customWidth="1"/>
    <col min="11265" max="11265" width="25.85546875" customWidth="1"/>
    <col min="11266" max="11266" width="11" customWidth="1"/>
    <col min="11267" max="11267" width="12" bestFit="1" customWidth="1"/>
    <col min="11268" max="11268" width="22.85546875" customWidth="1"/>
    <col min="11269" max="11270" width="11" customWidth="1"/>
    <col min="11271" max="11272" width="9.140625" customWidth="1"/>
    <col min="11273" max="11273" width="19" customWidth="1"/>
    <col min="11521" max="11521" width="25.85546875" customWidth="1"/>
    <col min="11522" max="11522" width="11" customWidth="1"/>
    <col min="11523" max="11523" width="12" bestFit="1" customWidth="1"/>
    <col min="11524" max="11524" width="22.85546875" customWidth="1"/>
    <col min="11525" max="11526" width="11" customWidth="1"/>
    <col min="11527" max="11528" width="9.140625" customWidth="1"/>
    <col min="11529" max="11529" width="19" customWidth="1"/>
    <col min="11777" max="11777" width="25.85546875" customWidth="1"/>
    <col min="11778" max="11778" width="11" customWidth="1"/>
    <col min="11779" max="11779" width="12" bestFit="1" customWidth="1"/>
    <col min="11780" max="11780" width="22.85546875" customWidth="1"/>
    <col min="11781" max="11782" width="11" customWidth="1"/>
    <col min="11783" max="11784" width="9.140625" customWidth="1"/>
    <col min="11785" max="11785" width="19" customWidth="1"/>
    <col min="12033" max="12033" width="25.85546875" customWidth="1"/>
    <col min="12034" max="12034" width="11" customWidth="1"/>
    <col min="12035" max="12035" width="12" bestFit="1" customWidth="1"/>
    <col min="12036" max="12036" width="22.85546875" customWidth="1"/>
    <col min="12037" max="12038" width="11" customWidth="1"/>
    <col min="12039" max="12040" width="9.140625" customWidth="1"/>
    <col min="12041" max="12041" width="19" customWidth="1"/>
    <col min="12289" max="12289" width="25.85546875" customWidth="1"/>
    <col min="12290" max="12290" width="11" customWidth="1"/>
    <col min="12291" max="12291" width="12" bestFit="1" customWidth="1"/>
    <col min="12292" max="12292" width="22.85546875" customWidth="1"/>
    <col min="12293" max="12294" width="11" customWidth="1"/>
    <col min="12295" max="12296" width="9.140625" customWidth="1"/>
    <col min="12297" max="12297" width="19" customWidth="1"/>
    <col min="12545" max="12545" width="25.85546875" customWidth="1"/>
    <col min="12546" max="12546" width="11" customWidth="1"/>
    <col min="12547" max="12547" width="12" bestFit="1" customWidth="1"/>
    <col min="12548" max="12548" width="22.85546875" customWidth="1"/>
    <col min="12549" max="12550" width="11" customWidth="1"/>
    <col min="12551" max="12552" width="9.140625" customWidth="1"/>
    <col min="12553" max="12553" width="19" customWidth="1"/>
    <col min="12801" max="12801" width="25.85546875" customWidth="1"/>
    <col min="12802" max="12802" width="11" customWidth="1"/>
    <col min="12803" max="12803" width="12" bestFit="1" customWidth="1"/>
    <col min="12804" max="12804" width="22.85546875" customWidth="1"/>
    <col min="12805" max="12806" width="11" customWidth="1"/>
    <col min="12807" max="12808" width="9.140625" customWidth="1"/>
    <col min="12809" max="12809" width="19" customWidth="1"/>
    <col min="13057" max="13057" width="25.85546875" customWidth="1"/>
    <col min="13058" max="13058" width="11" customWidth="1"/>
    <col min="13059" max="13059" width="12" bestFit="1" customWidth="1"/>
    <col min="13060" max="13060" width="22.85546875" customWidth="1"/>
    <col min="13061" max="13062" width="11" customWidth="1"/>
    <col min="13063" max="13064" width="9.140625" customWidth="1"/>
    <col min="13065" max="13065" width="19" customWidth="1"/>
    <col min="13313" max="13313" width="25.85546875" customWidth="1"/>
    <col min="13314" max="13314" width="11" customWidth="1"/>
    <col min="13315" max="13315" width="12" bestFit="1" customWidth="1"/>
    <col min="13316" max="13316" width="22.85546875" customWidth="1"/>
    <col min="13317" max="13318" width="11" customWidth="1"/>
    <col min="13319" max="13320" width="9.140625" customWidth="1"/>
    <col min="13321" max="13321" width="19" customWidth="1"/>
    <col min="13569" max="13569" width="25.85546875" customWidth="1"/>
    <col min="13570" max="13570" width="11" customWidth="1"/>
    <col min="13571" max="13571" width="12" bestFit="1" customWidth="1"/>
    <col min="13572" max="13572" width="22.85546875" customWidth="1"/>
    <col min="13573" max="13574" width="11" customWidth="1"/>
    <col min="13575" max="13576" width="9.140625" customWidth="1"/>
    <col min="13577" max="13577" width="19" customWidth="1"/>
    <col min="13825" max="13825" width="25.85546875" customWidth="1"/>
    <col min="13826" max="13826" width="11" customWidth="1"/>
    <col min="13827" max="13827" width="12" bestFit="1" customWidth="1"/>
    <col min="13828" max="13828" width="22.85546875" customWidth="1"/>
    <col min="13829" max="13830" width="11" customWidth="1"/>
    <col min="13831" max="13832" width="9.140625" customWidth="1"/>
    <col min="13833" max="13833" width="19" customWidth="1"/>
    <col min="14081" max="14081" width="25.85546875" customWidth="1"/>
    <col min="14082" max="14082" width="11" customWidth="1"/>
    <col min="14083" max="14083" width="12" bestFit="1" customWidth="1"/>
    <col min="14084" max="14084" width="22.85546875" customWidth="1"/>
    <col min="14085" max="14086" width="11" customWidth="1"/>
    <col min="14087" max="14088" width="9.140625" customWidth="1"/>
    <col min="14089" max="14089" width="19" customWidth="1"/>
    <col min="14337" max="14337" width="25.85546875" customWidth="1"/>
    <col min="14338" max="14338" width="11" customWidth="1"/>
    <col min="14339" max="14339" width="12" bestFit="1" customWidth="1"/>
    <col min="14340" max="14340" width="22.85546875" customWidth="1"/>
    <col min="14341" max="14342" width="11" customWidth="1"/>
    <col min="14343" max="14344" width="9.140625" customWidth="1"/>
    <col min="14345" max="14345" width="19" customWidth="1"/>
    <col min="14593" max="14593" width="25.85546875" customWidth="1"/>
    <col min="14594" max="14594" width="11" customWidth="1"/>
    <col min="14595" max="14595" width="12" bestFit="1" customWidth="1"/>
    <col min="14596" max="14596" width="22.85546875" customWidth="1"/>
    <col min="14597" max="14598" width="11" customWidth="1"/>
    <col min="14599" max="14600" width="9.140625" customWidth="1"/>
    <col min="14601" max="14601" width="19" customWidth="1"/>
    <col min="14849" max="14849" width="25.85546875" customWidth="1"/>
    <col min="14850" max="14850" width="11" customWidth="1"/>
    <col min="14851" max="14851" width="12" bestFit="1" customWidth="1"/>
    <col min="14852" max="14852" width="22.85546875" customWidth="1"/>
    <col min="14853" max="14854" width="11" customWidth="1"/>
    <col min="14855" max="14856" width="9.140625" customWidth="1"/>
    <col min="14857" max="14857" width="19" customWidth="1"/>
    <col min="15105" max="15105" width="25.85546875" customWidth="1"/>
    <col min="15106" max="15106" width="11" customWidth="1"/>
    <col min="15107" max="15107" width="12" bestFit="1" customWidth="1"/>
    <col min="15108" max="15108" width="22.85546875" customWidth="1"/>
    <col min="15109" max="15110" width="11" customWidth="1"/>
    <col min="15111" max="15112" width="9.140625" customWidth="1"/>
    <col min="15113" max="15113" width="19" customWidth="1"/>
    <col min="15361" max="15361" width="25.85546875" customWidth="1"/>
    <col min="15362" max="15362" width="11" customWidth="1"/>
    <col min="15363" max="15363" width="12" bestFit="1" customWidth="1"/>
    <col min="15364" max="15364" width="22.85546875" customWidth="1"/>
    <col min="15365" max="15366" width="11" customWidth="1"/>
    <col min="15367" max="15368" width="9.140625" customWidth="1"/>
    <col min="15369" max="15369" width="19" customWidth="1"/>
    <col min="15617" max="15617" width="25.85546875" customWidth="1"/>
    <col min="15618" max="15618" width="11" customWidth="1"/>
    <col min="15619" max="15619" width="12" bestFit="1" customWidth="1"/>
    <col min="15620" max="15620" width="22.85546875" customWidth="1"/>
    <col min="15621" max="15622" width="11" customWidth="1"/>
    <col min="15623" max="15624" width="9.140625" customWidth="1"/>
    <col min="15625" max="15625" width="19" customWidth="1"/>
    <col min="15873" max="15873" width="25.85546875" customWidth="1"/>
    <col min="15874" max="15874" width="11" customWidth="1"/>
    <col min="15875" max="15875" width="12" bestFit="1" customWidth="1"/>
    <col min="15876" max="15876" width="22.85546875" customWidth="1"/>
    <col min="15877" max="15878" width="11" customWidth="1"/>
    <col min="15879" max="15880" width="9.140625" customWidth="1"/>
    <col min="15881" max="15881" width="19" customWidth="1"/>
    <col min="16129" max="16129" width="25.85546875" customWidth="1"/>
    <col min="16130" max="16130" width="11" customWidth="1"/>
    <col min="16131" max="16131" width="12" bestFit="1" customWidth="1"/>
    <col min="16132" max="16132" width="22.85546875" customWidth="1"/>
    <col min="16133" max="16134" width="11" customWidth="1"/>
    <col min="16135" max="16136" width="9.140625" customWidth="1"/>
    <col min="16137" max="16137" width="19" customWidth="1"/>
  </cols>
  <sheetData>
    <row r="1" spans="1:9" s="11" customFormat="1" ht="20.25" x14ac:dyDescent="0.3">
      <c r="H1" s="91" t="s">
        <v>20</v>
      </c>
    </row>
    <row r="2" spans="1:9" s="199" customFormat="1" ht="18" customHeight="1" x14ac:dyDescent="0.25">
      <c r="A2" s="198" t="s">
        <v>19</v>
      </c>
      <c r="C2" s="200"/>
      <c r="D2" s="201"/>
      <c r="E2" s="201"/>
      <c r="F2" s="201"/>
      <c r="G2" s="201"/>
      <c r="H2" s="201"/>
      <c r="I2" s="198" t="s">
        <v>74</v>
      </c>
    </row>
    <row r="3" spans="1:9" s="199" customFormat="1" x14ac:dyDescent="0.2">
      <c r="A3" s="202" t="s">
        <v>383</v>
      </c>
      <c r="C3" s="203"/>
    </row>
    <row r="4" spans="1:9" s="199" customFormat="1" ht="12.75" x14ac:dyDescent="0.2">
      <c r="A4" s="204" t="s">
        <v>384</v>
      </c>
      <c r="B4" s="204" t="s">
        <v>70</v>
      </c>
      <c r="C4" s="204" t="s">
        <v>185</v>
      </c>
      <c r="D4" s="204" t="s">
        <v>385</v>
      </c>
      <c r="E4" s="205" t="s">
        <v>28</v>
      </c>
    </row>
    <row r="5" spans="1:9" s="199" customFormat="1" ht="12.75" x14ac:dyDescent="0.2">
      <c r="A5" s="203" t="s">
        <v>386</v>
      </c>
      <c r="B5" s="203">
        <v>1779</v>
      </c>
      <c r="C5" s="203" t="s">
        <v>387</v>
      </c>
      <c r="D5" s="203"/>
      <c r="E5" s="206"/>
      <c r="I5" s="199" t="s">
        <v>388</v>
      </c>
    </row>
    <row r="6" spans="1:9" s="199" customFormat="1" ht="12.75" x14ac:dyDescent="0.2">
      <c r="A6" s="207" t="s">
        <v>386</v>
      </c>
      <c r="B6" s="207">
        <f>B5/Conversions!$D$5</f>
        <v>806.94082623000008</v>
      </c>
      <c r="C6" s="207" t="s">
        <v>389</v>
      </c>
      <c r="D6" s="203" t="s">
        <v>390</v>
      </c>
      <c r="E6" s="206"/>
    </row>
    <row r="7" spans="1:9" s="199" customFormat="1" ht="12.75" x14ac:dyDescent="0.2">
      <c r="A7" s="203" t="s">
        <v>391</v>
      </c>
      <c r="B7" s="203">
        <v>581</v>
      </c>
      <c r="C7" s="203" t="s">
        <v>392</v>
      </c>
      <c r="D7" s="203" t="s">
        <v>393</v>
      </c>
      <c r="E7" s="206"/>
      <c r="I7" s="199" t="s">
        <v>388</v>
      </c>
    </row>
    <row r="8" spans="1:9" s="199" customFormat="1" ht="12.75" x14ac:dyDescent="0.2">
      <c r="A8" s="203" t="s">
        <v>394</v>
      </c>
      <c r="B8" s="203">
        <v>550</v>
      </c>
      <c r="C8" s="203" t="s">
        <v>395</v>
      </c>
      <c r="D8" s="203" t="s">
        <v>396</v>
      </c>
      <c r="E8" s="206"/>
      <c r="I8" s="199" t="s">
        <v>388</v>
      </c>
    </row>
    <row r="9" spans="1:9" s="199" customFormat="1" ht="12.75" x14ac:dyDescent="0.2">
      <c r="A9" s="203" t="s">
        <v>397</v>
      </c>
      <c r="B9" s="203">
        <v>0.7</v>
      </c>
      <c r="C9" s="203" t="s">
        <v>398</v>
      </c>
      <c r="D9" s="203"/>
      <c r="E9" s="206"/>
      <c r="I9" s="199" t="s">
        <v>388</v>
      </c>
    </row>
    <row r="10" spans="1:9" s="199" customFormat="1" ht="12.75" x14ac:dyDescent="0.2">
      <c r="A10" s="203" t="s">
        <v>397</v>
      </c>
      <c r="B10" s="203">
        <f>B9/Conversions!$D$5</f>
        <v>0.31751465899999998</v>
      </c>
      <c r="C10" s="203" t="s">
        <v>399</v>
      </c>
      <c r="D10" s="203"/>
      <c r="E10" s="206"/>
    </row>
    <row r="11" spans="1:9" s="199" customFormat="1" ht="12.75" x14ac:dyDescent="0.2">
      <c r="A11" s="207" t="s">
        <v>397</v>
      </c>
      <c r="B11" s="207">
        <f>B10*$B$7/$B$8</f>
        <v>0.33541093977999997</v>
      </c>
      <c r="C11" s="207" t="s">
        <v>389</v>
      </c>
      <c r="D11" s="203" t="s">
        <v>390</v>
      </c>
      <c r="E11" s="206"/>
    </row>
    <row r="12" spans="1:9" s="199" customFormat="1" ht="12.75" x14ac:dyDescent="0.2">
      <c r="A12" s="199" t="s">
        <v>400</v>
      </c>
      <c r="B12" s="199">
        <v>0.7</v>
      </c>
      <c r="C12" s="199" t="s">
        <v>398</v>
      </c>
      <c r="D12" s="203"/>
      <c r="E12" s="206"/>
      <c r="I12" s="199" t="s">
        <v>388</v>
      </c>
    </row>
    <row r="13" spans="1:9" s="199" customFormat="1" ht="12.75" x14ac:dyDescent="0.2">
      <c r="A13" s="203" t="s">
        <v>400</v>
      </c>
      <c r="B13" s="203">
        <f>B12/Conversions!$D$5</f>
        <v>0.31751465899999998</v>
      </c>
      <c r="C13" s="203" t="s">
        <v>399</v>
      </c>
      <c r="D13" s="203"/>
      <c r="E13" s="206"/>
    </row>
    <row r="14" spans="1:9" s="199" customFormat="1" ht="12.75" x14ac:dyDescent="0.2">
      <c r="A14" s="207" t="s">
        <v>400</v>
      </c>
      <c r="B14" s="207">
        <f>B13*$B$7/$B$8</f>
        <v>0.33541093977999997</v>
      </c>
      <c r="C14" s="207" t="s">
        <v>389</v>
      </c>
      <c r="D14" s="203"/>
      <c r="E14" s="206"/>
    </row>
    <row r="15" spans="1:9" s="199" customFormat="1" ht="12.75" x14ac:dyDescent="0.2">
      <c r="A15" s="203" t="s">
        <v>401</v>
      </c>
      <c r="B15" s="203">
        <v>0.09</v>
      </c>
      <c r="C15" s="203" t="s">
        <v>398</v>
      </c>
      <c r="D15" s="203"/>
      <c r="E15" s="206"/>
      <c r="I15" s="199" t="s">
        <v>388</v>
      </c>
    </row>
    <row r="16" spans="1:9" s="199" customFormat="1" ht="12.75" x14ac:dyDescent="0.2">
      <c r="A16" s="203" t="s">
        <v>401</v>
      </c>
      <c r="B16" s="203">
        <f>B15/Conversions!$D$5</f>
        <v>4.0823313300000004E-2</v>
      </c>
      <c r="C16" s="203" t="s">
        <v>399</v>
      </c>
      <c r="D16" s="203"/>
      <c r="E16" s="206"/>
    </row>
    <row r="17" spans="1:9" s="199" customFormat="1" ht="12.75" x14ac:dyDescent="0.2">
      <c r="A17" s="207" t="s">
        <v>401</v>
      </c>
      <c r="B17" s="207">
        <f>B16*$B$7/$B$8</f>
        <v>4.3124263686000003E-2</v>
      </c>
      <c r="C17" s="207" t="s">
        <v>389</v>
      </c>
      <c r="D17" s="203"/>
      <c r="E17" s="206"/>
    </row>
    <row r="18" spans="1:9" s="199" customFormat="1" ht="12.75" x14ac:dyDescent="0.2">
      <c r="A18" s="203" t="s">
        <v>402</v>
      </c>
      <c r="B18" s="208">
        <v>3.0000000000000001E-6</v>
      </c>
      <c r="C18" s="203" t="s">
        <v>398</v>
      </c>
      <c r="D18" s="203"/>
      <c r="E18" s="206"/>
      <c r="I18" s="199" t="s">
        <v>388</v>
      </c>
    </row>
    <row r="19" spans="1:9" s="199" customFormat="1" ht="12.75" x14ac:dyDescent="0.2">
      <c r="A19" s="203" t="s">
        <v>402</v>
      </c>
      <c r="B19" s="208">
        <f>B18/Conversions!$D$5</f>
        <v>1.3607771100000001E-6</v>
      </c>
      <c r="C19" s="203" t="s">
        <v>399</v>
      </c>
      <c r="D19" s="203"/>
      <c r="E19" s="206"/>
    </row>
    <row r="20" spans="1:9" s="199" customFormat="1" ht="12.75" x14ac:dyDescent="0.2">
      <c r="A20" s="207" t="s">
        <v>402</v>
      </c>
      <c r="B20" s="207">
        <f>B19*$B$7/$B$8</f>
        <v>1.4374754562000003E-6</v>
      </c>
      <c r="C20" s="207" t="s">
        <v>389</v>
      </c>
      <c r="D20" s="203"/>
      <c r="E20" s="206"/>
    </row>
    <row r="21" spans="1:9" s="199" customFormat="1" ht="12.75" x14ac:dyDescent="0.2">
      <c r="A21" s="203" t="s">
        <v>403</v>
      </c>
      <c r="B21" s="203">
        <v>412005</v>
      </c>
      <c r="C21" s="203" t="s">
        <v>404</v>
      </c>
      <c r="D21" s="203"/>
      <c r="E21" s="206"/>
      <c r="I21" s="199" t="s">
        <v>388</v>
      </c>
    </row>
    <row r="22" spans="1:9" s="199" customFormat="1" ht="12.75" x14ac:dyDescent="0.2">
      <c r="A22" s="203" t="s">
        <v>403</v>
      </c>
      <c r="B22" s="203">
        <f>B21/Conversions!D$5</f>
        <v>186882.32440185003</v>
      </c>
      <c r="C22" s="203" t="s">
        <v>125</v>
      </c>
      <c r="D22" s="203"/>
      <c r="E22" s="206"/>
    </row>
    <row r="23" spans="1:9" s="199" customFormat="1" ht="12.75" x14ac:dyDescent="0.2">
      <c r="A23" s="207" t="s">
        <v>403</v>
      </c>
      <c r="B23" s="207">
        <f>B22/B8</f>
        <v>339.78604436700004</v>
      </c>
      <c r="C23" s="207" t="s">
        <v>389</v>
      </c>
      <c r="D23" s="203"/>
      <c r="E23" s="206"/>
    </row>
    <row r="24" spans="1:9" s="199" customFormat="1" ht="12.75" x14ac:dyDescent="0.2">
      <c r="A24" s="203" t="s">
        <v>405</v>
      </c>
      <c r="B24" s="203">
        <v>5538</v>
      </c>
      <c r="C24" s="203" t="s">
        <v>406</v>
      </c>
      <c r="D24" s="203"/>
      <c r="E24" s="206"/>
      <c r="I24" s="199" t="s">
        <v>388</v>
      </c>
    </row>
    <row r="25" spans="1:9" s="199" customFormat="1" ht="12.75" x14ac:dyDescent="0.2">
      <c r="A25" s="203" t="s">
        <v>405</v>
      </c>
      <c r="B25" s="203">
        <f>B24*Conversions!$D$6/$B$8</f>
        <v>604.14545454545453</v>
      </c>
      <c r="C25" s="203" t="s">
        <v>407</v>
      </c>
      <c r="D25" s="203"/>
      <c r="E25" s="206"/>
    </row>
    <row r="26" spans="1:9" s="199" customFormat="1" ht="12.75" x14ac:dyDescent="0.2">
      <c r="A26" s="207" t="s">
        <v>405</v>
      </c>
      <c r="B26" s="207">
        <f>B25/Conversions!D$7</f>
        <v>2286.9393228863996</v>
      </c>
      <c r="C26" s="207" t="s">
        <v>408</v>
      </c>
      <c r="D26" s="203"/>
      <c r="E26" s="206"/>
    </row>
    <row r="27" spans="1:9" s="199" customFormat="1" ht="12.75" x14ac:dyDescent="0.2">
      <c r="A27" s="203" t="s">
        <v>321</v>
      </c>
      <c r="B27" s="203">
        <v>1137</v>
      </c>
      <c r="C27" s="203" t="s">
        <v>406</v>
      </c>
      <c r="D27" s="203"/>
      <c r="E27" s="206"/>
      <c r="I27" s="199" t="s">
        <v>388</v>
      </c>
    </row>
    <row r="28" spans="1:9" s="199" customFormat="1" ht="12.75" x14ac:dyDescent="0.2">
      <c r="A28" s="203" t="s">
        <v>321</v>
      </c>
      <c r="B28" s="203">
        <f>B27*Conversions!$D$6/$B$8</f>
        <v>124.03636363636363</v>
      </c>
      <c r="C28" s="203" t="s">
        <v>409</v>
      </c>
      <c r="D28" s="203"/>
      <c r="E28" s="206"/>
    </row>
    <row r="29" spans="1:9" s="199" customFormat="1" ht="12.75" x14ac:dyDescent="0.2">
      <c r="A29" s="207" t="s">
        <v>321</v>
      </c>
      <c r="B29" s="207">
        <f>B28/Conversions!D$7</f>
        <v>469.52871255359992</v>
      </c>
      <c r="C29" s="207" t="s">
        <v>408</v>
      </c>
      <c r="D29" s="203"/>
      <c r="E29" s="206"/>
    </row>
    <row r="30" spans="1:9" x14ac:dyDescent="0.25">
      <c r="A30" s="209"/>
      <c r="B30" s="209"/>
      <c r="C30" s="209"/>
      <c r="D30" s="209"/>
      <c r="E30" s="209"/>
      <c r="F30"/>
      <c r="G30"/>
      <c r="H30"/>
    </row>
    <row r="31" spans="1:9" x14ac:dyDescent="0.25">
      <c r="A31" s="209"/>
      <c r="B31" s="209"/>
      <c r="C31" s="209"/>
      <c r="D31" s="209"/>
      <c r="E31" s="209"/>
      <c r="F31"/>
      <c r="G31"/>
      <c r="H31"/>
    </row>
    <row r="32" spans="1:9" x14ac:dyDescent="0.25">
      <c r="A32" s="211" t="s">
        <v>410</v>
      </c>
    </row>
    <row r="33" spans="1:9" x14ac:dyDescent="0.25">
      <c r="A33" s="203" t="s">
        <v>386</v>
      </c>
      <c r="B33" s="203">
        <v>223</v>
      </c>
      <c r="C33" s="203" t="s">
        <v>387</v>
      </c>
      <c r="D33" s="203"/>
      <c r="E33" s="206"/>
      <c r="F33" s="199"/>
      <c r="G33" s="199"/>
      <c r="H33" s="199"/>
      <c r="I33" s="199" t="s">
        <v>388</v>
      </c>
    </row>
    <row r="34" spans="1:9" x14ac:dyDescent="0.25">
      <c r="A34" s="207" t="s">
        <v>386</v>
      </c>
      <c r="B34" s="207">
        <f>B33/Conversions!$D$5</f>
        <v>101.15109851000001</v>
      </c>
      <c r="C34" s="207" t="s">
        <v>389</v>
      </c>
      <c r="D34" s="203" t="s">
        <v>390</v>
      </c>
      <c r="E34" s="206"/>
      <c r="F34" s="199"/>
      <c r="G34" s="199"/>
      <c r="H34" s="199"/>
      <c r="I34" s="199"/>
    </row>
    <row r="35" spans="1:9" x14ac:dyDescent="0.25">
      <c r="A35" s="203" t="s">
        <v>391</v>
      </c>
      <c r="B35" s="212">
        <v>644</v>
      </c>
      <c r="C35" s="203" t="s">
        <v>392</v>
      </c>
      <c r="D35" s="203" t="s">
        <v>393</v>
      </c>
      <c r="E35" s="206"/>
      <c r="F35" s="199"/>
      <c r="G35" s="199"/>
      <c r="H35" s="199"/>
      <c r="I35" s="199" t="s">
        <v>388</v>
      </c>
    </row>
    <row r="36" spans="1:9" x14ac:dyDescent="0.25">
      <c r="A36" s="203" t="s">
        <v>394</v>
      </c>
      <c r="B36" s="203">
        <v>550</v>
      </c>
      <c r="C36" s="203" t="s">
        <v>395</v>
      </c>
      <c r="D36" s="203" t="s">
        <v>396</v>
      </c>
      <c r="E36" s="206"/>
      <c r="F36" s="199"/>
      <c r="G36" s="199"/>
      <c r="H36" s="199"/>
      <c r="I36" s="199" t="s">
        <v>388</v>
      </c>
    </row>
    <row r="37" spans="1:9" x14ac:dyDescent="0.25">
      <c r="A37" s="203" t="s">
        <v>397</v>
      </c>
      <c r="B37" s="203">
        <v>0.7</v>
      </c>
      <c r="C37" s="203" t="s">
        <v>398</v>
      </c>
      <c r="D37" s="203"/>
      <c r="E37" s="206"/>
      <c r="F37" s="199"/>
      <c r="G37" s="199"/>
      <c r="H37" s="199"/>
      <c r="I37" s="199" t="s">
        <v>388</v>
      </c>
    </row>
    <row r="38" spans="1:9" x14ac:dyDescent="0.25">
      <c r="A38" s="203" t="s">
        <v>397</v>
      </c>
      <c r="B38" s="203">
        <f>B37/Conversions!$D$5</f>
        <v>0.31751465899999998</v>
      </c>
      <c r="C38" s="203" t="s">
        <v>399</v>
      </c>
      <c r="D38" s="203"/>
      <c r="E38" s="206"/>
      <c r="F38" s="199"/>
      <c r="G38" s="199"/>
      <c r="H38" s="199"/>
      <c r="I38" s="199"/>
    </row>
    <row r="39" spans="1:9" x14ac:dyDescent="0.25">
      <c r="A39" s="207" t="s">
        <v>397</v>
      </c>
      <c r="B39" s="207">
        <f>B38*$B$35/$B$36</f>
        <v>0.37178080071999997</v>
      </c>
      <c r="C39" s="207" t="s">
        <v>389</v>
      </c>
      <c r="D39" s="203" t="s">
        <v>390</v>
      </c>
      <c r="E39" s="206"/>
      <c r="F39" s="199"/>
      <c r="G39" s="199"/>
      <c r="H39" s="199"/>
      <c r="I39" s="199"/>
    </row>
    <row r="40" spans="1:9" x14ac:dyDescent="0.25">
      <c r="A40" s="199" t="s">
        <v>400</v>
      </c>
      <c r="B40" s="199">
        <v>0</v>
      </c>
      <c r="C40" s="199" t="s">
        <v>398</v>
      </c>
      <c r="D40" s="203"/>
      <c r="E40" s="206"/>
      <c r="F40" s="199"/>
      <c r="G40" s="199"/>
      <c r="H40" s="199"/>
      <c r="I40" s="199" t="s">
        <v>388</v>
      </c>
    </row>
    <row r="41" spans="1:9" x14ac:dyDescent="0.25">
      <c r="A41" s="203" t="s">
        <v>400</v>
      </c>
      <c r="B41" s="203">
        <f>B40/Conversions!$D$5</f>
        <v>0</v>
      </c>
      <c r="C41" s="203" t="s">
        <v>399</v>
      </c>
      <c r="D41" s="203"/>
      <c r="E41" s="206"/>
      <c r="F41" s="199"/>
      <c r="G41" s="199"/>
      <c r="H41" s="199"/>
      <c r="I41" s="199"/>
    </row>
    <row r="42" spans="1:9" x14ac:dyDescent="0.25">
      <c r="A42" s="207" t="s">
        <v>400</v>
      </c>
      <c r="B42" s="207">
        <f>B41*$B$35/$B$36</f>
        <v>0</v>
      </c>
      <c r="C42" s="207" t="s">
        <v>389</v>
      </c>
      <c r="D42" s="203"/>
      <c r="E42" s="206"/>
      <c r="F42" s="199"/>
      <c r="G42" s="199"/>
      <c r="H42" s="199"/>
      <c r="I42" s="199"/>
    </row>
    <row r="43" spans="1:9" x14ac:dyDescent="0.25">
      <c r="A43" s="203" t="s">
        <v>401</v>
      </c>
      <c r="B43" s="203">
        <v>0.09</v>
      </c>
      <c r="C43" s="203" t="s">
        <v>398</v>
      </c>
      <c r="D43" s="203"/>
      <c r="E43" s="206"/>
      <c r="F43" s="199"/>
      <c r="G43" s="199"/>
      <c r="H43" s="199"/>
      <c r="I43" s="199" t="s">
        <v>388</v>
      </c>
    </row>
    <row r="44" spans="1:9" x14ac:dyDescent="0.25">
      <c r="A44" s="203" t="s">
        <v>401</v>
      </c>
      <c r="B44" s="203">
        <f>B43/Conversions!$D$5</f>
        <v>4.0823313300000004E-2</v>
      </c>
      <c r="C44" s="203" t="s">
        <v>399</v>
      </c>
      <c r="D44" s="203"/>
      <c r="E44" s="206"/>
      <c r="F44" s="199"/>
      <c r="G44" s="199"/>
      <c r="H44" s="199"/>
      <c r="I44" s="199"/>
    </row>
    <row r="45" spans="1:9" x14ac:dyDescent="0.25">
      <c r="A45" s="207" t="s">
        <v>401</v>
      </c>
      <c r="B45" s="207">
        <f>B44*$B$35/$B$36</f>
        <v>4.7800388664000007E-2</v>
      </c>
      <c r="C45" s="207" t="s">
        <v>389</v>
      </c>
      <c r="D45" s="203"/>
      <c r="E45" s="206"/>
      <c r="F45" s="199"/>
      <c r="G45" s="199"/>
      <c r="H45" s="199"/>
      <c r="I45" s="199"/>
    </row>
    <row r="46" spans="1:9" x14ac:dyDescent="0.25">
      <c r="A46" s="203" t="s">
        <v>402</v>
      </c>
      <c r="B46" s="208">
        <v>3.0000000000000001E-6</v>
      </c>
      <c r="C46" s="203" t="s">
        <v>398</v>
      </c>
      <c r="D46" s="203"/>
      <c r="E46" s="206"/>
      <c r="F46" s="199"/>
      <c r="G46" s="199"/>
      <c r="H46" s="199"/>
      <c r="I46" s="199" t="s">
        <v>388</v>
      </c>
    </row>
    <row r="47" spans="1:9" x14ac:dyDescent="0.25">
      <c r="A47" s="203" t="s">
        <v>402</v>
      </c>
      <c r="B47" s="208">
        <f>B46/Conversions!$D$5</f>
        <v>1.3607771100000001E-6</v>
      </c>
      <c r="C47" s="203" t="s">
        <v>399</v>
      </c>
      <c r="D47" s="203"/>
      <c r="E47" s="206"/>
      <c r="F47" s="199"/>
      <c r="G47" s="199"/>
      <c r="H47" s="199"/>
      <c r="I47" s="199"/>
    </row>
    <row r="48" spans="1:9" x14ac:dyDescent="0.25">
      <c r="A48" s="207" t="s">
        <v>402</v>
      </c>
      <c r="B48" s="207">
        <f>B47*$B$35/$B$36</f>
        <v>1.5933462888E-6</v>
      </c>
      <c r="C48" s="207" t="s">
        <v>389</v>
      </c>
      <c r="D48" s="203"/>
      <c r="E48" s="206"/>
      <c r="F48" s="199"/>
      <c r="G48" s="199"/>
      <c r="H48" s="199"/>
      <c r="I48" s="199"/>
    </row>
    <row r="49" spans="1:9" x14ac:dyDescent="0.25">
      <c r="A49" s="203" t="s">
        <v>403</v>
      </c>
      <c r="B49" s="203">
        <v>516170</v>
      </c>
      <c r="C49" s="203" t="s">
        <v>404</v>
      </c>
      <c r="D49" s="203"/>
      <c r="E49" s="206"/>
      <c r="F49" s="199"/>
      <c r="G49" s="199"/>
      <c r="H49" s="199"/>
      <c r="I49" s="199" t="s">
        <v>388</v>
      </c>
    </row>
    <row r="50" spans="1:9" x14ac:dyDescent="0.25">
      <c r="A50" s="203" t="s">
        <v>403</v>
      </c>
      <c r="B50" s="203">
        <f>B49/Conversions!D$5</f>
        <v>234130.77362290001</v>
      </c>
      <c r="C50" s="203" t="s">
        <v>125</v>
      </c>
      <c r="D50" s="203"/>
      <c r="E50" s="206"/>
      <c r="F50" s="199"/>
      <c r="G50" s="199"/>
      <c r="H50" s="199"/>
      <c r="I50" s="199"/>
    </row>
    <row r="51" spans="1:9" x14ac:dyDescent="0.25">
      <c r="A51" s="207" t="s">
        <v>403</v>
      </c>
      <c r="B51" s="207">
        <f>B50/B36</f>
        <v>425.692315678</v>
      </c>
      <c r="C51" s="207" t="s">
        <v>389</v>
      </c>
      <c r="D51" s="203"/>
      <c r="E51" s="206"/>
      <c r="F51" s="199"/>
      <c r="G51" s="199"/>
      <c r="H51" s="199"/>
      <c r="I51" s="199"/>
    </row>
    <row r="52" spans="1:9" x14ac:dyDescent="0.25">
      <c r="A52" s="203" t="s">
        <v>405</v>
      </c>
      <c r="B52" s="203">
        <v>8441</v>
      </c>
      <c r="C52" s="203" t="s">
        <v>406</v>
      </c>
      <c r="D52" s="203"/>
      <c r="E52" s="206"/>
      <c r="F52" s="199"/>
      <c r="G52" s="199"/>
      <c r="H52" s="199"/>
      <c r="I52" s="199" t="s">
        <v>388</v>
      </c>
    </row>
    <row r="53" spans="1:9" x14ac:dyDescent="0.25">
      <c r="A53" s="203" t="s">
        <v>405</v>
      </c>
      <c r="B53" s="203">
        <f>B52*Conversions!$D$6/$B$36</f>
        <v>920.83636363636367</v>
      </c>
      <c r="C53" s="203" t="s">
        <v>409</v>
      </c>
      <c r="D53" s="203"/>
      <c r="E53" s="206"/>
      <c r="F53" s="199"/>
      <c r="G53" s="199"/>
      <c r="H53" s="199"/>
      <c r="I53" s="199"/>
    </row>
    <row r="54" spans="1:9" x14ac:dyDescent="0.25">
      <c r="A54" s="207" t="s">
        <v>405</v>
      </c>
      <c r="B54" s="207">
        <f>B53/Conversions!D$7</f>
        <v>3485.7448220447995</v>
      </c>
      <c r="C54" s="207" t="s">
        <v>408</v>
      </c>
      <c r="D54" s="203"/>
      <c r="E54" s="206"/>
      <c r="F54" s="199"/>
      <c r="G54" s="199"/>
      <c r="H54" s="199"/>
      <c r="I54" s="199"/>
    </row>
    <row r="55" spans="1:9" x14ac:dyDescent="0.25">
      <c r="A55" s="203" t="s">
        <v>321</v>
      </c>
      <c r="B55" s="203">
        <v>1920</v>
      </c>
      <c r="C55" s="203" t="s">
        <v>411</v>
      </c>
      <c r="D55" s="203"/>
      <c r="E55" s="206"/>
      <c r="F55" s="199"/>
      <c r="G55" s="199"/>
      <c r="H55" s="199"/>
      <c r="I55" s="199" t="s">
        <v>388</v>
      </c>
    </row>
    <row r="56" spans="1:9" x14ac:dyDescent="0.25">
      <c r="A56" s="203" t="s">
        <v>321</v>
      </c>
      <c r="B56" s="203">
        <f>B55*Conversions!$D$6/$B$36</f>
        <v>209.45454545454547</v>
      </c>
      <c r="C56" s="203" t="s">
        <v>484</v>
      </c>
      <c r="D56" s="203"/>
      <c r="E56" s="206"/>
      <c r="F56" s="199"/>
      <c r="G56" s="199"/>
      <c r="H56" s="199"/>
      <c r="I56" s="199"/>
    </row>
    <row r="57" spans="1:9" x14ac:dyDescent="0.25">
      <c r="A57" s="207" t="s">
        <v>321</v>
      </c>
      <c r="B57" s="207">
        <f>B56/Conversions!D$7</f>
        <v>792.87170457599996</v>
      </c>
      <c r="C57" s="207" t="s">
        <v>408</v>
      </c>
      <c r="D57" s="203"/>
      <c r="E57" s="206"/>
      <c r="F57" s="199"/>
      <c r="G57" s="199"/>
      <c r="H57" s="199"/>
      <c r="I57" s="19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01"/>
  <sheetViews>
    <sheetView workbookViewId="0">
      <selection activeCell="B87" sqref="B87"/>
    </sheetView>
  </sheetViews>
  <sheetFormatPr defaultRowHeight="15" x14ac:dyDescent="0.25"/>
  <cols>
    <col min="1" max="1" width="25.85546875" style="210" customWidth="1"/>
    <col min="2" max="2" width="11" style="210" customWidth="1"/>
    <col min="3" max="3" width="12" style="210" bestFit="1" customWidth="1"/>
    <col min="4" max="4" width="22.85546875" style="210" customWidth="1"/>
    <col min="5" max="6" width="11" style="210" customWidth="1"/>
    <col min="7" max="8" width="9.140625" style="210" customWidth="1"/>
    <col min="9" max="9" width="19" style="210" customWidth="1"/>
    <col min="257" max="257" width="25.85546875" customWidth="1"/>
    <col min="258" max="258" width="11" customWidth="1"/>
    <col min="259" max="259" width="12" bestFit="1" customWidth="1"/>
    <col min="260" max="260" width="22.85546875" customWidth="1"/>
    <col min="261" max="262" width="11" customWidth="1"/>
    <col min="263" max="264" width="9.140625" customWidth="1"/>
    <col min="265" max="265" width="19" customWidth="1"/>
    <col min="513" max="513" width="25.85546875" customWidth="1"/>
    <col min="514" max="514" width="11" customWidth="1"/>
    <col min="515" max="515" width="12" bestFit="1" customWidth="1"/>
    <col min="516" max="516" width="22.85546875" customWidth="1"/>
    <col min="517" max="518" width="11" customWidth="1"/>
    <col min="519" max="520" width="9.140625" customWidth="1"/>
    <col min="521" max="521" width="19" customWidth="1"/>
    <col min="769" max="769" width="25.85546875" customWidth="1"/>
    <col min="770" max="770" width="11" customWidth="1"/>
    <col min="771" max="771" width="12" bestFit="1" customWidth="1"/>
    <col min="772" max="772" width="22.85546875" customWidth="1"/>
    <col min="773" max="774" width="11" customWidth="1"/>
    <col min="775" max="776" width="9.140625" customWidth="1"/>
    <col min="777" max="777" width="19" customWidth="1"/>
    <col min="1025" max="1025" width="25.85546875" customWidth="1"/>
    <col min="1026" max="1026" width="11" customWidth="1"/>
    <col min="1027" max="1027" width="12" bestFit="1" customWidth="1"/>
    <col min="1028" max="1028" width="22.85546875" customWidth="1"/>
    <col min="1029" max="1030" width="11" customWidth="1"/>
    <col min="1031" max="1032" width="9.140625" customWidth="1"/>
    <col min="1033" max="1033" width="19" customWidth="1"/>
    <col min="1281" max="1281" width="25.85546875" customWidth="1"/>
    <col min="1282" max="1282" width="11" customWidth="1"/>
    <col min="1283" max="1283" width="12" bestFit="1" customWidth="1"/>
    <col min="1284" max="1284" width="22.85546875" customWidth="1"/>
    <col min="1285" max="1286" width="11" customWidth="1"/>
    <col min="1287" max="1288" width="9.140625" customWidth="1"/>
    <col min="1289" max="1289" width="19" customWidth="1"/>
    <col min="1537" max="1537" width="25.85546875" customWidth="1"/>
    <col min="1538" max="1538" width="11" customWidth="1"/>
    <col min="1539" max="1539" width="12" bestFit="1" customWidth="1"/>
    <col min="1540" max="1540" width="22.85546875" customWidth="1"/>
    <col min="1541" max="1542" width="11" customWidth="1"/>
    <col min="1543" max="1544" width="9.140625" customWidth="1"/>
    <col min="1545" max="1545" width="19" customWidth="1"/>
    <col min="1793" max="1793" width="25.85546875" customWidth="1"/>
    <col min="1794" max="1794" width="11" customWidth="1"/>
    <col min="1795" max="1795" width="12" bestFit="1" customWidth="1"/>
    <col min="1796" max="1796" width="22.85546875" customWidth="1"/>
    <col min="1797" max="1798" width="11" customWidth="1"/>
    <col min="1799" max="1800" width="9.140625" customWidth="1"/>
    <col min="1801" max="1801" width="19" customWidth="1"/>
    <col min="2049" max="2049" width="25.85546875" customWidth="1"/>
    <col min="2050" max="2050" width="11" customWidth="1"/>
    <col min="2051" max="2051" width="12" bestFit="1" customWidth="1"/>
    <col min="2052" max="2052" width="22.85546875" customWidth="1"/>
    <col min="2053" max="2054" width="11" customWidth="1"/>
    <col min="2055" max="2056" width="9.140625" customWidth="1"/>
    <col min="2057" max="2057" width="19" customWidth="1"/>
    <col min="2305" max="2305" width="25.85546875" customWidth="1"/>
    <col min="2306" max="2306" width="11" customWidth="1"/>
    <col min="2307" max="2307" width="12" bestFit="1" customWidth="1"/>
    <col min="2308" max="2308" width="22.85546875" customWidth="1"/>
    <col min="2309" max="2310" width="11" customWidth="1"/>
    <col min="2311" max="2312" width="9.140625" customWidth="1"/>
    <col min="2313" max="2313" width="19" customWidth="1"/>
    <col min="2561" max="2561" width="25.85546875" customWidth="1"/>
    <col min="2562" max="2562" width="11" customWidth="1"/>
    <col min="2563" max="2563" width="12" bestFit="1" customWidth="1"/>
    <col min="2564" max="2564" width="22.85546875" customWidth="1"/>
    <col min="2565" max="2566" width="11" customWidth="1"/>
    <col min="2567" max="2568" width="9.140625" customWidth="1"/>
    <col min="2569" max="2569" width="19" customWidth="1"/>
    <col min="2817" max="2817" width="25.85546875" customWidth="1"/>
    <col min="2818" max="2818" width="11" customWidth="1"/>
    <col min="2819" max="2819" width="12" bestFit="1" customWidth="1"/>
    <col min="2820" max="2820" width="22.85546875" customWidth="1"/>
    <col min="2821" max="2822" width="11" customWidth="1"/>
    <col min="2823" max="2824" width="9.140625" customWidth="1"/>
    <col min="2825" max="2825" width="19" customWidth="1"/>
    <col min="3073" max="3073" width="25.85546875" customWidth="1"/>
    <col min="3074" max="3074" width="11" customWidth="1"/>
    <col min="3075" max="3075" width="12" bestFit="1" customWidth="1"/>
    <col min="3076" max="3076" width="22.85546875" customWidth="1"/>
    <col min="3077" max="3078" width="11" customWidth="1"/>
    <col min="3079" max="3080" width="9.140625" customWidth="1"/>
    <col min="3081" max="3081" width="19" customWidth="1"/>
    <col min="3329" max="3329" width="25.85546875" customWidth="1"/>
    <col min="3330" max="3330" width="11" customWidth="1"/>
    <col min="3331" max="3331" width="12" bestFit="1" customWidth="1"/>
    <col min="3332" max="3332" width="22.85546875" customWidth="1"/>
    <col min="3333" max="3334" width="11" customWidth="1"/>
    <col min="3335" max="3336" width="9.140625" customWidth="1"/>
    <col min="3337" max="3337" width="19" customWidth="1"/>
    <col min="3585" max="3585" width="25.85546875" customWidth="1"/>
    <col min="3586" max="3586" width="11" customWidth="1"/>
    <col min="3587" max="3587" width="12" bestFit="1" customWidth="1"/>
    <col min="3588" max="3588" width="22.85546875" customWidth="1"/>
    <col min="3589" max="3590" width="11" customWidth="1"/>
    <col min="3591" max="3592" width="9.140625" customWidth="1"/>
    <col min="3593" max="3593" width="19" customWidth="1"/>
    <col min="3841" max="3841" width="25.85546875" customWidth="1"/>
    <col min="3842" max="3842" width="11" customWidth="1"/>
    <col min="3843" max="3843" width="12" bestFit="1" customWidth="1"/>
    <col min="3844" max="3844" width="22.85546875" customWidth="1"/>
    <col min="3845" max="3846" width="11" customWidth="1"/>
    <col min="3847" max="3848" width="9.140625" customWidth="1"/>
    <col min="3849" max="3849" width="19" customWidth="1"/>
    <col min="4097" max="4097" width="25.85546875" customWidth="1"/>
    <col min="4098" max="4098" width="11" customWidth="1"/>
    <col min="4099" max="4099" width="12" bestFit="1" customWidth="1"/>
    <col min="4100" max="4100" width="22.85546875" customWidth="1"/>
    <col min="4101" max="4102" width="11" customWidth="1"/>
    <col min="4103" max="4104" width="9.140625" customWidth="1"/>
    <col min="4105" max="4105" width="19" customWidth="1"/>
    <col min="4353" max="4353" width="25.85546875" customWidth="1"/>
    <col min="4354" max="4354" width="11" customWidth="1"/>
    <col min="4355" max="4355" width="12" bestFit="1" customWidth="1"/>
    <col min="4356" max="4356" width="22.85546875" customWidth="1"/>
    <col min="4357" max="4358" width="11" customWidth="1"/>
    <col min="4359" max="4360" width="9.140625" customWidth="1"/>
    <col min="4361" max="4361" width="19" customWidth="1"/>
    <col min="4609" max="4609" width="25.85546875" customWidth="1"/>
    <col min="4610" max="4610" width="11" customWidth="1"/>
    <col min="4611" max="4611" width="12" bestFit="1" customWidth="1"/>
    <col min="4612" max="4612" width="22.85546875" customWidth="1"/>
    <col min="4613" max="4614" width="11" customWidth="1"/>
    <col min="4615" max="4616" width="9.140625" customWidth="1"/>
    <col min="4617" max="4617" width="19" customWidth="1"/>
    <col min="4865" max="4865" width="25.85546875" customWidth="1"/>
    <col min="4866" max="4866" width="11" customWidth="1"/>
    <col min="4867" max="4867" width="12" bestFit="1" customWidth="1"/>
    <col min="4868" max="4868" width="22.85546875" customWidth="1"/>
    <col min="4869" max="4870" width="11" customWidth="1"/>
    <col min="4871" max="4872" width="9.140625" customWidth="1"/>
    <col min="4873" max="4873" width="19" customWidth="1"/>
    <col min="5121" max="5121" width="25.85546875" customWidth="1"/>
    <col min="5122" max="5122" width="11" customWidth="1"/>
    <col min="5123" max="5123" width="12" bestFit="1" customWidth="1"/>
    <col min="5124" max="5124" width="22.85546875" customWidth="1"/>
    <col min="5125" max="5126" width="11" customWidth="1"/>
    <col min="5127" max="5128" width="9.140625" customWidth="1"/>
    <col min="5129" max="5129" width="19" customWidth="1"/>
    <col min="5377" max="5377" width="25.85546875" customWidth="1"/>
    <col min="5378" max="5378" width="11" customWidth="1"/>
    <col min="5379" max="5379" width="12" bestFit="1" customWidth="1"/>
    <col min="5380" max="5380" width="22.85546875" customWidth="1"/>
    <col min="5381" max="5382" width="11" customWidth="1"/>
    <col min="5383" max="5384" width="9.140625" customWidth="1"/>
    <col min="5385" max="5385" width="19" customWidth="1"/>
    <col min="5633" max="5633" width="25.85546875" customWidth="1"/>
    <col min="5634" max="5634" width="11" customWidth="1"/>
    <col min="5635" max="5635" width="12" bestFit="1" customWidth="1"/>
    <col min="5636" max="5636" width="22.85546875" customWidth="1"/>
    <col min="5637" max="5638" width="11" customWidth="1"/>
    <col min="5639" max="5640" width="9.140625" customWidth="1"/>
    <col min="5641" max="5641" width="19" customWidth="1"/>
    <col min="5889" max="5889" width="25.85546875" customWidth="1"/>
    <col min="5890" max="5890" width="11" customWidth="1"/>
    <col min="5891" max="5891" width="12" bestFit="1" customWidth="1"/>
    <col min="5892" max="5892" width="22.85546875" customWidth="1"/>
    <col min="5893" max="5894" width="11" customWidth="1"/>
    <col min="5895" max="5896" width="9.140625" customWidth="1"/>
    <col min="5897" max="5897" width="19" customWidth="1"/>
    <col min="6145" max="6145" width="25.85546875" customWidth="1"/>
    <col min="6146" max="6146" width="11" customWidth="1"/>
    <col min="6147" max="6147" width="12" bestFit="1" customWidth="1"/>
    <col min="6148" max="6148" width="22.85546875" customWidth="1"/>
    <col min="6149" max="6150" width="11" customWidth="1"/>
    <col min="6151" max="6152" width="9.140625" customWidth="1"/>
    <col min="6153" max="6153" width="19" customWidth="1"/>
    <col min="6401" max="6401" width="25.85546875" customWidth="1"/>
    <col min="6402" max="6402" width="11" customWidth="1"/>
    <col min="6403" max="6403" width="12" bestFit="1" customWidth="1"/>
    <col min="6404" max="6404" width="22.85546875" customWidth="1"/>
    <col min="6405" max="6406" width="11" customWidth="1"/>
    <col min="6407" max="6408" width="9.140625" customWidth="1"/>
    <col min="6409" max="6409" width="19" customWidth="1"/>
    <col min="6657" max="6657" width="25.85546875" customWidth="1"/>
    <col min="6658" max="6658" width="11" customWidth="1"/>
    <col min="6659" max="6659" width="12" bestFit="1" customWidth="1"/>
    <col min="6660" max="6660" width="22.85546875" customWidth="1"/>
    <col min="6661" max="6662" width="11" customWidth="1"/>
    <col min="6663" max="6664" width="9.140625" customWidth="1"/>
    <col min="6665" max="6665" width="19" customWidth="1"/>
    <col min="6913" max="6913" width="25.85546875" customWidth="1"/>
    <col min="6914" max="6914" width="11" customWidth="1"/>
    <col min="6915" max="6915" width="12" bestFit="1" customWidth="1"/>
    <col min="6916" max="6916" width="22.85546875" customWidth="1"/>
    <col min="6917" max="6918" width="11" customWidth="1"/>
    <col min="6919" max="6920" width="9.140625" customWidth="1"/>
    <col min="6921" max="6921" width="19" customWidth="1"/>
    <col min="7169" max="7169" width="25.85546875" customWidth="1"/>
    <col min="7170" max="7170" width="11" customWidth="1"/>
    <col min="7171" max="7171" width="12" bestFit="1" customWidth="1"/>
    <col min="7172" max="7172" width="22.85546875" customWidth="1"/>
    <col min="7173" max="7174" width="11" customWidth="1"/>
    <col min="7175" max="7176" width="9.140625" customWidth="1"/>
    <col min="7177" max="7177" width="19" customWidth="1"/>
    <col min="7425" max="7425" width="25.85546875" customWidth="1"/>
    <col min="7426" max="7426" width="11" customWidth="1"/>
    <col min="7427" max="7427" width="12" bestFit="1" customWidth="1"/>
    <col min="7428" max="7428" width="22.85546875" customWidth="1"/>
    <col min="7429" max="7430" width="11" customWidth="1"/>
    <col min="7431" max="7432" width="9.140625" customWidth="1"/>
    <col min="7433" max="7433" width="19" customWidth="1"/>
    <col min="7681" max="7681" width="25.85546875" customWidth="1"/>
    <col min="7682" max="7682" width="11" customWidth="1"/>
    <col min="7683" max="7683" width="12" bestFit="1" customWidth="1"/>
    <col min="7684" max="7684" width="22.85546875" customWidth="1"/>
    <col min="7685" max="7686" width="11" customWidth="1"/>
    <col min="7687" max="7688" width="9.140625" customWidth="1"/>
    <col min="7689" max="7689" width="19" customWidth="1"/>
    <col min="7937" max="7937" width="25.85546875" customWidth="1"/>
    <col min="7938" max="7938" width="11" customWidth="1"/>
    <col min="7939" max="7939" width="12" bestFit="1" customWidth="1"/>
    <col min="7940" max="7940" width="22.85546875" customWidth="1"/>
    <col min="7941" max="7942" width="11" customWidth="1"/>
    <col min="7943" max="7944" width="9.140625" customWidth="1"/>
    <col min="7945" max="7945" width="19" customWidth="1"/>
    <col min="8193" max="8193" width="25.85546875" customWidth="1"/>
    <col min="8194" max="8194" width="11" customWidth="1"/>
    <col min="8195" max="8195" width="12" bestFit="1" customWidth="1"/>
    <col min="8196" max="8196" width="22.85546875" customWidth="1"/>
    <col min="8197" max="8198" width="11" customWidth="1"/>
    <col min="8199" max="8200" width="9.140625" customWidth="1"/>
    <col min="8201" max="8201" width="19" customWidth="1"/>
    <col min="8449" max="8449" width="25.85546875" customWidth="1"/>
    <col min="8450" max="8450" width="11" customWidth="1"/>
    <col min="8451" max="8451" width="12" bestFit="1" customWidth="1"/>
    <col min="8452" max="8452" width="22.85546875" customWidth="1"/>
    <col min="8453" max="8454" width="11" customWidth="1"/>
    <col min="8455" max="8456" width="9.140625" customWidth="1"/>
    <col min="8457" max="8457" width="19" customWidth="1"/>
    <col min="8705" max="8705" width="25.85546875" customWidth="1"/>
    <col min="8706" max="8706" width="11" customWidth="1"/>
    <col min="8707" max="8707" width="12" bestFit="1" customWidth="1"/>
    <col min="8708" max="8708" width="22.85546875" customWidth="1"/>
    <col min="8709" max="8710" width="11" customWidth="1"/>
    <col min="8711" max="8712" width="9.140625" customWidth="1"/>
    <col min="8713" max="8713" width="19" customWidth="1"/>
    <col min="8961" max="8961" width="25.85546875" customWidth="1"/>
    <col min="8962" max="8962" width="11" customWidth="1"/>
    <col min="8963" max="8963" width="12" bestFit="1" customWidth="1"/>
    <col min="8964" max="8964" width="22.85546875" customWidth="1"/>
    <col min="8965" max="8966" width="11" customWidth="1"/>
    <col min="8967" max="8968" width="9.140625" customWidth="1"/>
    <col min="8969" max="8969" width="19" customWidth="1"/>
    <col min="9217" max="9217" width="25.85546875" customWidth="1"/>
    <col min="9218" max="9218" width="11" customWidth="1"/>
    <col min="9219" max="9219" width="12" bestFit="1" customWidth="1"/>
    <col min="9220" max="9220" width="22.85546875" customWidth="1"/>
    <col min="9221" max="9222" width="11" customWidth="1"/>
    <col min="9223" max="9224" width="9.140625" customWidth="1"/>
    <col min="9225" max="9225" width="19" customWidth="1"/>
    <col min="9473" max="9473" width="25.85546875" customWidth="1"/>
    <col min="9474" max="9474" width="11" customWidth="1"/>
    <col min="9475" max="9475" width="12" bestFit="1" customWidth="1"/>
    <col min="9476" max="9476" width="22.85546875" customWidth="1"/>
    <col min="9477" max="9478" width="11" customWidth="1"/>
    <col min="9479" max="9480" width="9.140625" customWidth="1"/>
    <col min="9481" max="9481" width="19" customWidth="1"/>
    <col min="9729" max="9729" width="25.85546875" customWidth="1"/>
    <col min="9730" max="9730" width="11" customWidth="1"/>
    <col min="9731" max="9731" width="12" bestFit="1" customWidth="1"/>
    <col min="9732" max="9732" width="22.85546875" customWidth="1"/>
    <col min="9733" max="9734" width="11" customWidth="1"/>
    <col min="9735" max="9736" width="9.140625" customWidth="1"/>
    <col min="9737" max="9737" width="19" customWidth="1"/>
    <col min="9985" max="9985" width="25.85546875" customWidth="1"/>
    <col min="9986" max="9986" width="11" customWidth="1"/>
    <col min="9987" max="9987" width="12" bestFit="1" customWidth="1"/>
    <col min="9988" max="9988" width="22.85546875" customWidth="1"/>
    <col min="9989" max="9990" width="11" customWidth="1"/>
    <col min="9991" max="9992" width="9.140625" customWidth="1"/>
    <col min="9993" max="9993" width="19" customWidth="1"/>
    <col min="10241" max="10241" width="25.85546875" customWidth="1"/>
    <col min="10242" max="10242" width="11" customWidth="1"/>
    <col min="10243" max="10243" width="12" bestFit="1" customWidth="1"/>
    <col min="10244" max="10244" width="22.85546875" customWidth="1"/>
    <col min="10245" max="10246" width="11" customWidth="1"/>
    <col min="10247" max="10248" width="9.140625" customWidth="1"/>
    <col min="10249" max="10249" width="19" customWidth="1"/>
    <col min="10497" max="10497" width="25.85546875" customWidth="1"/>
    <col min="10498" max="10498" width="11" customWidth="1"/>
    <col min="10499" max="10499" width="12" bestFit="1" customWidth="1"/>
    <col min="10500" max="10500" width="22.85546875" customWidth="1"/>
    <col min="10501" max="10502" width="11" customWidth="1"/>
    <col min="10503" max="10504" width="9.140625" customWidth="1"/>
    <col min="10505" max="10505" width="19" customWidth="1"/>
    <col min="10753" max="10753" width="25.85546875" customWidth="1"/>
    <col min="10754" max="10754" width="11" customWidth="1"/>
    <col min="10755" max="10755" width="12" bestFit="1" customWidth="1"/>
    <col min="10756" max="10756" width="22.85546875" customWidth="1"/>
    <col min="10757" max="10758" width="11" customWidth="1"/>
    <col min="10759" max="10760" width="9.140625" customWidth="1"/>
    <col min="10761" max="10761" width="19" customWidth="1"/>
    <col min="11009" max="11009" width="25.85546875" customWidth="1"/>
    <col min="11010" max="11010" width="11" customWidth="1"/>
    <col min="11011" max="11011" width="12" bestFit="1" customWidth="1"/>
    <col min="11012" max="11012" width="22.85546875" customWidth="1"/>
    <col min="11013" max="11014" width="11" customWidth="1"/>
    <col min="11015" max="11016" width="9.140625" customWidth="1"/>
    <col min="11017" max="11017" width="19" customWidth="1"/>
    <col min="11265" max="11265" width="25.85546875" customWidth="1"/>
    <col min="11266" max="11266" width="11" customWidth="1"/>
    <col min="11267" max="11267" width="12" bestFit="1" customWidth="1"/>
    <col min="11268" max="11268" width="22.85546875" customWidth="1"/>
    <col min="11269" max="11270" width="11" customWidth="1"/>
    <col min="11271" max="11272" width="9.140625" customWidth="1"/>
    <col min="11273" max="11273" width="19" customWidth="1"/>
    <col min="11521" max="11521" width="25.85546875" customWidth="1"/>
    <col min="11522" max="11522" width="11" customWidth="1"/>
    <col min="11523" max="11523" width="12" bestFit="1" customWidth="1"/>
    <col min="11524" max="11524" width="22.85546875" customWidth="1"/>
    <col min="11525" max="11526" width="11" customWidth="1"/>
    <col min="11527" max="11528" width="9.140625" customWidth="1"/>
    <col min="11529" max="11529" width="19" customWidth="1"/>
    <col min="11777" max="11777" width="25.85546875" customWidth="1"/>
    <col min="11778" max="11778" width="11" customWidth="1"/>
    <col min="11779" max="11779" width="12" bestFit="1" customWidth="1"/>
    <col min="11780" max="11780" width="22.85546875" customWidth="1"/>
    <col min="11781" max="11782" width="11" customWidth="1"/>
    <col min="11783" max="11784" width="9.140625" customWidth="1"/>
    <col min="11785" max="11785" width="19" customWidth="1"/>
    <col min="12033" max="12033" width="25.85546875" customWidth="1"/>
    <col min="12034" max="12034" width="11" customWidth="1"/>
    <col min="12035" max="12035" width="12" bestFit="1" customWidth="1"/>
    <col min="12036" max="12036" width="22.85546875" customWidth="1"/>
    <col min="12037" max="12038" width="11" customWidth="1"/>
    <col min="12039" max="12040" width="9.140625" customWidth="1"/>
    <col min="12041" max="12041" width="19" customWidth="1"/>
    <col min="12289" max="12289" width="25.85546875" customWidth="1"/>
    <col min="12290" max="12290" width="11" customWidth="1"/>
    <col min="12291" max="12291" width="12" bestFit="1" customWidth="1"/>
    <col min="12292" max="12292" width="22.85546875" customWidth="1"/>
    <col min="12293" max="12294" width="11" customWidth="1"/>
    <col min="12295" max="12296" width="9.140625" customWidth="1"/>
    <col min="12297" max="12297" width="19" customWidth="1"/>
    <col min="12545" max="12545" width="25.85546875" customWidth="1"/>
    <col min="12546" max="12546" width="11" customWidth="1"/>
    <col min="12547" max="12547" width="12" bestFit="1" customWidth="1"/>
    <col min="12548" max="12548" width="22.85546875" customWidth="1"/>
    <col min="12549" max="12550" width="11" customWidth="1"/>
    <col min="12551" max="12552" width="9.140625" customWidth="1"/>
    <col min="12553" max="12553" width="19" customWidth="1"/>
    <col min="12801" max="12801" width="25.85546875" customWidth="1"/>
    <col min="12802" max="12802" width="11" customWidth="1"/>
    <col min="12803" max="12803" width="12" bestFit="1" customWidth="1"/>
    <col min="12804" max="12804" width="22.85546875" customWidth="1"/>
    <col min="12805" max="12806" width="11" customWidth="1"/>
    <col min="12807" max="12808" width="9.140625" customWidth="1"/>
    <col min="12809" max="12809" width="19" customWidth="1"/>
    <col min="13057" max="13057" width="25.85546875" customWidth="1"/>
    <col min="13058" max="13058" width="11" customWidth="1"/>
    <col min="13059" max="13059" width="12" bestFit="1" customWidth="1"/>
    <col min="13060" max="13060" width="22.85546875" customWidth="1"/>
    <col min="13061" max="13062" width="11" customWidth="1"/>
    <col min="13063" max="13064" width="9.140625" customWidth="1"/>
    <col min="13065" max="13065" width="19" customWidth="1"/>
    <col min="13313" max="13313" width="25.85546875" customWidth="1"/>
    <col min="13314" max="13314" width="11" customWidth="1"/>
    <col min="13315" max="13315" width="12" bestFit="1" customWidth="1"/>
    <col min="13316" max="13316" width="22.85546875" customWidth="1"/>
    <col min="13317" max="13318" width="11" customWidth="1"/>
    <col min="13319" max="13320" width="9.140625" customWidth="1"/>
    <col min="13321" max="13321" width="19" customWidth="1"/>
    <col min="13569" max="13569" width="25.85546875" customWidth="1"/>
    <col min="13570" max="13570" width="11" customWidth="1"/>
    <col min="13571" max="13571" width="12" bestFit="1" customWidth="1"/>
    <col min="13572" max="13572" width="22.85546875" customWidth="1"/>
    <col min="13573" max="13574" width="11" customWidth="1"/>
    <col min="13575" max="13576" width="9.140625" customWidth="1"/>
    <col min="13577" max="13577" width="19" customWidth="1"/>
    <col min="13825" max="13825" width="25.85546875" customWidth="1"/>
    <col min="13826" max="13826" width="11" customWidth="1"/>
    <col min="13827" max="13827" width="12" bestFit="1" customWidth="1"/>
    <col min="13828" max="13828" width="22.85546875" customWidth="1"/>
    <col min="13829" max="13830" width="11" customWidth="1"/>
    <col min="13831" max="13832" width="9.140625" customWidth="1"/>
    <col min="13833" max="13833" width="19" customWidth="1"/>
    <col min="14081" max="14081" width="25.85546875" customWidth="1"/>
    <col min="14082" max="14082" width="11" customWidth="1"/>
    <col min="14083" max="14083" width="12" bestFit="1" customWidth="1"/>
    <col min="14084" max="14084" width="22.85546875" customWidth="1"/>
    <col min="14085" max="14086" width="11" customWidth="1"/>
    <col min="14087" max="14088" width="9.140625" customWidth="1"/>
    <col min="14089" max="14089" width="19" customWidth="1"/>
    <col min="14337" max="14337" width="25.85546875" customWidth="1"/>
    <col min="14338" max="14338" width="11" customWidth="1"/>
    <col min="14339" max="14339" width="12" bestFit="1" customWidth="1"/>
    <col min="14340" max="14340" width="22.85546875" customWidth="1"/>
    <col min="14341" max="14342" width="11" customWidth="1"/>
    <col min="14343" max="14344" width="9.140625" customWidth="1"/>
    <col min="14345" max="14345" width="19" customWidth="1"/>
    <col min="14593" max="14593" width="25.85546875" customWidth="1"/>
    <col min="14594" max="14594" width="11" customWidth="1"/>
    <col min="14595" max="14595" width="12" bestFit="1" customWidth="1"/>
    <col min="14596" max="14596" width="22.85546875" customWidth="1"/>
    <col min="14597" max="14598" width="11" customWidth="1"/>
    <col min="14599" max="14600" width="9.140625" customWidth="1"/>
    <col min="14601" max="14601" width="19" customWidth="1"/>
    <col min="14849" max="14849" width="25.85546875" customWidth="1"/>
    <col min="14850" max="14850" width="11" customWidth="1"/>
    <col min="14851" max="14851" width="12" bestFit="1" customWidth="1"/>
    <col min="14852" max="14852" width="22.85546875" customWidth="1"/>
    <col min="14853" max="14854" width="11" customWidth="1"/>
    <col min="14855" max="14856" width="9.140625" customWidth="1"/>
    <col min="14857" max="14857" width="19" customWidth="1"/>
    <col min="15105" max="15105" width="25.85546875" customWidth="1"/>
    <col min="15106" max="15106" width="11" customWidth="1"/>
    <col min="15107" max="15107" width="12" bestFit="1" customWidth="1"/>
    <col min="15108" max="15108" width="22.85546875" customWidth="1"/>
    <col min="15109" max="15110" width="11" customWidth="1"/>
    <col min="15111" max="15112" width="9.140625" customWidth="1"/>
    <col min="15113" max="15113" width="19" customWidth="1"/>
    <col min="15361" max="15361" width="25.85546875" customWidth="1"/>
    <col min="15362" max="15362" width="11" customWidth="1"/>
    <col min="15363" max="15363" width="12" bestFit="1" customWidth="1"/>
    <col min="15364" max="15364" width="22.85546875" customWidth="1"/>
    <col min="15365" max="15366" width="11" customWidth="1"/>
    <col min="15367" max="15368" width="9.140625" customWidth="1"/>
    <col min="15369" max="15369" width="19" customWidth="1"/>
    <col min="15617" max="15617" width="25.85546875" customWidth="1"/>
    <col min="15618" max="15618" width="11" customWidth="1"/>
    <col min="15619" max="15619" width="12" bestFit="1" customWidth="1"/>
    <col min="15620" max="15620" width="22.85546875" customWidth="1"/>
    <col min="15621" max="15622" width="11" customWidth="1"/>
    <col min="15623" max="15624" width="9.140625" customWidth="1"/>
    <col min="15625" max="15625" width="19" customWidth="1"/>
    <col min="15873" max="15873" width="25.85546875" customWidth="1"/>
    <col min="15874" max="15874" width="11" customWidth="1"/>
    <col min="15875" max="15875" width="12" bestFit="1" customWidth="1"/>
    <col min="15876" max="15876" width="22.85546875" customWidth="1"/>
    <col min="15877" max="15878" width="11" customWidth="1"/>
    <col min="15879" max="15880" width="9.140625" customWidth="1"/>
    <col min="15881" max="15881" width="19" customWidth="1"/>
    <col min="16129" max="16129" width="25.85546875" customWidth="1"/>
    <col min="16130" max="16130" width="11" customWidth="1"/>
    <col min="16131" max="16131" width="12" bestFit="1" customWidth="1"/>
    <col min="16132" max="16132" width="22.85546875" customWidth="1"/>
    <col min="16133" max="16134" width="11" customWidth="1"/>
    <col min="16135" max="16136" width="9.140625" customWidth="1"/>
    <col min="16137" max="16137" width="19" customWidth="1"/>
  </cols>
  <sheetData>
    <row r="1" spans="1:9" s="11" customFormat="1" ht="20.25" x14ac:dyDescent="0.3">
      <c r="H1" s="91" t="s">
        <v>412</v>
      </c>
    </row>
    <row r="2" spans="1:9" s="199" customFormat="1" ht="18" customHeight="1" x14ac:dyDescent="0.25">
      <c r="A2" s="198" t="s">
        <v>19</v>
      </c>
      <c r="C2" s="200"/>
      <c r="D2" s="201"/>
      <c r="E2" s="201"/>
      <c r="F2" s="201"/>
      <c r="G2" s="201"/>
      <c r="H2" s="201"/>
      <c r="I2" s="198" t="s">
        <v>74</v>
      </c>
    </row>
    <row r="3" spans="1:9" s="199" customFormat="1" x14ac:dyDescent="0.2">
      <c r="A3" s="202" t="s">
        <v>413</v>
      </c>
      <c r="C3" s="203"/>
    </row>
    <row r="4" spans="1:9" s="199" customFormat="1" ht="12.75" x14ac:dyDescent="0.2">
      <c r="A4" s="204" t="s">
        <v>384</v>
      </c>
      <c r="B4" s="204" t="s">
        <v>70</v>
      </c>
      <c r="C4" s="204" t="s">
        <v>185</v>
      </c>
      <c r="D4" s="204" t="s">
        <v>385</v>
      </c>
      <c r="E4" s="205" t="s">
        <v>28</v>
      </c>
    </row>
    <row r="5" spans="1:9" s="199" customFormat="1" ht="12.75" x14ac:dyDescent="0.2">
      <c r="A5" s="210" t="s">
        <v>414</v>
      </c>
      <c r="B5" s="214">
        <f>Baseline!B8</f>
        <v>550</v>
      </c>
      <c r="C5" s="214" t="s">
        <v>415</v>
      </c>
      <c r="D5" s="206"/>
      <c r="E5" s="206"/>
      <c r="I5" s="199" t="s">
        <v>388</v>
      </c>
    </row>
    <row r="6" spans="1:9" s="199" customFormat="1" ht="12.75" x14ac:dyDescent="0.2">
      <c r="A6" s="210"/>
      <c r="B6" s="210"/>
      <c r="C6" s="210"/>
      <c r="D6" s="206"/>
      <c r="E6" s="206"/>
    </row>
    <row r="7" spans="1:9" s="199" customFormat="1" ht="12.75" x14ac:dyDescent="0.2">
      <c r="A7" s="210" t="s">
        <v>572</v>
      </c>
      <c r="B7" s="210">
        <f>B5/Conversions!$D$9</f>
        <v>13200</v>
      </c>
      <c r="C7" s="210" t="s">
        <v>573</v>
      </c>
      <c r="D7" s="206"/>
      <c r="E7" s="206"/>
    </row>
    <row r="8" spans="1:9" s="199" customFormat="1" ht="12.75" x14ac:dyDescent="0.2">
      <c r="A8" s="210" t="s">
        <v>416</v>
      </c>
      <c r="B8" s="210">
        <v>19300</v>
      </c>
      <c r="C8" s="210" t="s">
        <v>417</v>
      </c>
      <c r="D8" s="206"/>
      <c r="E8" s="206"/>
      <c r="I8" s="199" t="s">
        <v>388</v>
      </c>
    </row>
    <row r="9" spans="1:9" s="199" customFormat="1" ht="12.75" x14ac:dyDescent="0.2">
      <c r="A9" s="210"/>
      <c r="B9" s="210">
        <f>B8/Conversions!$D$5</f>
        <v>8754.3327410000002</v>
      </c>
      <c r="C9" s="210" t="s">
        <v>560</v>
      </c>
      <c r="D9" s="206"/>
      <c r="E9" s="206"/>
      <c r="I9" s="210"/>
    </row>
    <row r="10" spans="1:9" s="199" customFormat="1" ht="12.75" x14ac:dyDescent="0.2">
      <c r="A10" s="210"/>
      <c r="B10" s="214">
        <f>B9/$B$7</f>
        <v>0.66320702583333335</v>
      </c>
      <c r="C10" s="214" t="s">
        <v>91</v>
      </c>
      <c r="D10" s="206"/>
      <c r="E10" s="206"/>
    </row>
    <row r="11" spans="1:9" s="199" customFormat="1" ht="12.75" x14ac:dyDescent="0.2">
      <c r="A11" s="210" t="s">
        <v>419</v>
      </c>
      <c r="B11" s="210">
        <v>0.33</v>
      </c>
      <c r="C11" s="210" t="s">
        <v>420</v>
      </c>
      <c r="D11" s="206"/>
      <c r="E11" s="206"/>
      <c r="I11" s="199" t="s">
        <v>388</v>
      </c>
    </row>
    <row r="12" spans="1:9" s="199" customFormat="1" ht="12.75" x14ac:dyDescent="0.2">
      <c r="A12" s="210"/>
      <c r="B12" s="210">
        <f>B11*Conversions!$D$10</f>
        <v>330</v>
      </c>
      <c r="C12" s="210" t="s">
        <v>561</v>
      </c>
      <c r="D12" s="206"/>
      <c r="E12" s="206"/>
    </row>
    <row r="13" spans="1:9" s="199" customFormat="1" ht="12.75" x14ac:dyDescent="0.2">
      <c r="A13" s="210"/>
      <c r="B13" s="214">
        <f>B12/$B$7</f>
        <v>2.5000000000000001E-2</v>
      </c>
      <c r="C13" s="214" t="s">
        <v>421</v>
      </c>
      <c r="D13" s="206"/>
      <c r="E13" s="206"/>
    </row>
    <row r="14" spans="1:9" s="199" customFormat="1" ht="12.75" x14ac:dyDescent="0.2">
      <c r="A14" s="210" t="s">
        <v>422</v>
      </c>
      <c r="B14" s="210">
        <v>72</v>
      </c>
      <c r="C14" s="210" t="s">
        <v>423</v>
      </c>
      <c r="D14" s="206"/>
      <c r="E14" s="206"/>
      <c r="I14" s="199" t="s">
        <v>388</v>
      </c>
    </row>
    <row r="15" spans="1:9" s="199" customFormat="1" ht="12.75" x14ac:dyDescent="0.2">
      <c r="A15" s="210"/>
      <c r="B15" s="210">
        <f>B14*Conversions!$D$11/Conversions!$D$5</f>
        <v>65317.301280000007</v>
      </c>
      <c r="C15" s="210" t="s">
        <v>560</v>
      </c>
      <c r="D15" s="206"/>
      <c r="E15" s="206"/>
      <c r="I15" s="210"/>
    </row>
    <row r="16" spans="1:9" s="199" customFormat="1" ht="12.75" x14ac:dyDescent="0.2">
      <c r="A16" s="210"/>
      <c r="B16" s="214">
        <f>B15/$B$7</f>
        <v>4.9482804000000007</v>
      </c>
      <c r="C16" s="214" t="s">
        <v>91</v>
      </c>
      <c r="D16" s="206"/>
      <c r="E16" s="206"/>
      <c r="I16" s="210"/>
    </row>
    <row r="17" spans="1:9" s="199" customFormat="1" ht="12.75" x14ac:dyDescent="0.2">
      <c r="A17" s="210" t="s">
        <v>424</v>
      </c>
      <c r="B17" s="210">
        <v>489</v>
      </c>
      <c r="C17" s="210" t="s">
        <v>423</v>
      </c>
      <c r="D17" s="206"/>
      <c r="E17" s="206"/>
      <c r="I17" s="210" t="s">
        <v>388</v>
      </c>
    </row>
    <row r="18" spans="1:9" s="199" customFormat="1" ht="12.75" x14ac:dyDescent="0.2">
      <c r="A18" s="210"/>
      <c r="B18" s="210">
        <f>B17*Conversions!$D$11/Conversions!$D$5</f>
        <v>443613.33786000003</v>
      </c>
      <c r="C18" s="210" t="s">
        <v>560</v>
      </c>
      <c r="D18" s="206"/>
      <c r="E18" s="206"/>
      <c r="I18" s="210"/>
    </row>
    <row r="19" spans="1:9" s="199" customFormat="1" ht="12.75" x14ac:dyDescent="0.2">
      <c r="A19" s="210"/>
      <c r="B19" s="214">
        <f>B18/$B$7</f>
        <v>33.607071050000002</v>
      </c>
      <c r="C19" s="214" t="s">
        <v>91</v>
      </c>
      <c r="D19" s="206"/>
      <c r="E19" s="206"/>
      <c r="I19" s="210"/>
    </row>
    <row r="20" spans="1:9" s="199" customFormat="1" ht="12.75" x14ac:dyDescent="0.2">
      <c r="A20" s="210" t="s">
        <v>425</v>
      </c>
      <c r="B20" s="210">
        <v>100</v>
      </c>
      <c r="C20" s="210" t="s">
        <v>423</v>
      </c>
      <c r="D20" s="206"/>
      <c r="E20" s="206"/>
      <c r="I20" s="210" t="s">
        <v>388</v>
      </c>
    </row>
    <row r="21" spans="1:9" s="199" customFormat="1" ht="12.75" x14ac:dyDescent="0.2">
      <c r="A21" s="210"/>
      <c r="B21" s="210">
        <f>B20*Conversions!$D$11/Conversions!$D$5</f>
        <v>90718.474000000002</v>
      </c>
      <c r="C21" s="210" t="s">
        <v>560</v>
      </c>
      <c r="D21" s="206"/>
      <c r="E21" s="206"/>
      <c r="I21" s="210"/>
    </row>
    <row r="22" spans="1:9" s="199" customFormat="1" ht="12.75" x14ac:dyDescent="0.2">
      <c r="A22" s="210"/>
      <c r="B22" s="214">
        <f>B21/$B$7</f>
        <v>6.8726116666666668</v>
      </c>
      <c r="C22" s="214" t="s">
        <v>91</v>
      </c>
      <c r="D22" s="206"/>
      <c r="E22" s="206"/>
      <c r="I22" s="210"/>
    </row>
    <row r="23" spans="1:9" s="199" customFormat="1" ht="12.75" x14ac:dyDescent="0.2">
      <c r="A23" s="210" t="s">
        <v>426</v>
      </c>
      <c r="B23" s="210">
        <v>3</v>
      </c>
      <c r="C23" s="210" t="s">
        <v>423</v>
      </c>
      <c r="D23" s="206"/>
      <c r="E23" s="206"/>
      <c r="I23" s="210" t="s">
        <v>388</v>
      </c>
    </row>
    <row r="24" spans="1:9" s="199" customFormat="1" ht="12.75" x14ac:dyDescent="0.2">
      <c r="A24" s="210"/>
      <c r="B24" s="210">
        <f>B23*Conversions!$D$11/Conversions!$D$5</f>
        <v>2721.55422</v>
      </c>
      <c r="C24" s="210" t="s">
        <v>560</v>
      </c>
      <c r="D24" s="206"/>
      <c r="E24" s="206"/>
      <c r="I24" s="210"/>
    </row>
    <row r="25" spans="1:9" s="199" customFormat="1" ht="12.75" x14ac:dyDescent="0.2">
      <c r="A25" s="210"/>
      <c r="B25" s="214">
        <f>B24/$B$7</f>
        <v>0.20617835000000001</v>
      </c>
      <c r="C25" s="214" t="s">
        <v>91</v>
      </c>
      <c r="D25" s="206"/>
      <c r="E25" s="206"/>
      <c r="I25" s="210"/>
    </row>
    <row r="26" spans="1:9" s="199" customFormat="1" ht="12.75" x14ac:dyDescent="0.2">
      <c r="A26" s="211" t="s">
        <v>427</v>
      </c>
      <c r="B26" s="210"/>
      <c r="C26" s="210"/>
      <c r="D26" s="206"/>
      <c r="E26" s="206"/>
      <c r="I26" s="210"/>
    </row>
    <row r="27" spans="1:9" s="199" customFormat="1" ht="12.75" x14ac:dyDescent="0.2">
      <c r="A27" s="210" t="s">
        <v>428</v>
      </c>
      <c r="B27" s="210">
        <v>490</v>
      </c>
      <c r="C27" s="210" t="s">
        <v>423</v>
      </c>
      <c r="D27" s="206"/>
      <c r="E27" s="206"/>
      <c r="I27" s="210" t="s">
        <v>388</v>
      </c>
    </row>
    <row r="28" spans="1:9" s="199" customFormat="1" ht="12.75" x14ac:dyDescent="0.2">
      <c r="A28" s="210"/>
      <c r="B28" s="210">
        <f>B27*Conversions!$D$11/Conversions!$D$5</f>
        <v>444520.52260000003</v>
      </c>
      <c r="C28" s="210" t="s">
        <v>560</v>
      </c>
      <c r="D28" s="206"/>
      <c r="E28" s="206"/>
      <c r="I28" s="210"/>
    </row>
    <row r="29" spans="1:9" s="199" customFormat="1" ht="12.75" x14ac:dyDescent="0.2">
      <c r="A29" s="210"/>
      <c r="B29" s="210">
        <f>B28/$B$7</f>
        <v>33.675797166666669</v>
      </c>
      <c r="C29" s="210" t="s">
        <v>91</v>
      </c>
      <c r="D29" s="206"/>
      <c r="E29" s="206"/>
      <c r="I29" s="210"/>
    </row>
    <row r="30" spans="1:9" s="199" customFormat="1" ht="12.75" x14ac:dyDescent="0.2">
      <c r="A30" s="210" t="s">
        <v>429</v>
      </c>
      <c r="B30" s="210">
        <v>96</v>
      </c>
      <c r="C30" s="210" t="s">
        <v>562</v>
      </c>
      <c r="D30" s="206"/>
      <c r="E30" s="206"/>
      <c r="I30" s="210" t="s">
        <v>388</v>
      </c>
    </row>
    <row r="31" spans="1:9" s="199" customFormat="1" ht="12.75" x14ac:dyDescent="0.2">
      <c r="A31" s="210"/>
      <c r="B31" s="210">
        <f>B30*Conversions!$D$11/Conversions!$D$5</f>
        <v>87089.73504</v>
      </c>
      <c r="C31" s="210" t="s">
        <v>560</v>
      </c>
      <c r="D31" s="206"/>
      <c r="E31" s="206"/>
      <c r="I31" s="210"/>
    </row>
    <row r="32" spans="1:9" s="199" customFormat="1" ht="12.75" x14ac:dyDescent="0.2">
      <c r="A32" s="210"/>
      <c r="B32" s="210">
        <f>B31/$B$7</f>
        <v>6.5977072000000003</v>
      </c>
      <c r="C32" s="210" t="s">
        <v>91</v>
      </c>
      <c r="D32" s="206"/>
      <c r="E32" s="206"/>
      <c r="I32" s="210"/>
    </row>
    <row r="33" spans="1:9" s="199" customFormat="1" ht="12.75" x14ac:dyDescent="0.2">
      <c r="A33" s="210" t="s">
        <v>430</v>
      </c>
      <c r="B33" s="214">
        <f>SUM(B32,B29)</f>
        <v>40.273504366666671</v>
      </c>
      <c r="C33" s="214" t="s">
        <v>91</v>
      </c>
      <c r="D33" s="206"/>
      <c r="E33" s="206"/>
      <c r="I33" s="210"/>
    </row>
    <row r="34" spans="1:9" s="199" customFormat="1" ht="12.75" x14ac:dyDescent="0.2">
      <c r="A34" s="210"/>
      <c r="B34" s="210"/>
      <c r="C34" s="210"/>
      <c r="D34" s="206"/>
      <c r="E34" s="206"/>
      <c r="I34" s="210"/>
    </row>
    <row r="35" spans="1:9" s="199" customFormat="1" ht="12.75" x14ac:dyDescent="0.2">
      <c r="A35" s="211" t="s">
        <v>492</v>
      </c>
      <c r="B35" s="210"/>
      <c r="C35" s="210"/>
      <c r="D35" s="206"/>
      <c r="E35" s="206"/>
      <c r="I35" s="210"/>
    </row>
    <row r="36" spans="1:9" s="199" customFormat="1" ht="12.75" x14ac:dyDescent="0.2">
      <c r="A36" s="210" t="s">
        <v>493</v>
      </c>
      <c r="B36" s="210">
        <v>84</v>
      </c>
      <c r="C36" s="210" t="s">
        <v>423</v>
      </c>
      <c r="D36" s="206"/>
      <c r="E36" s="206"/>
      <c r="I36" s="210"/>
    </row>
    <row r="37" spans="1:9" s="199" customFormat="1" ht="12.75" x14ac:dyDescent="0.2">
      <c r="A37" s="210"/>
      <c r="B37" s="210">
        <f>B36*Conversions!$D$11/Conversions!$D$5</f>
        <v>76203.518160000007</v>
      </c>
      <c r="C37" s="210" t="s">
        <v>418</v>
      </c>
      <c r="D37" s="206"/>
      <c r="E37" s="206"/>
      <c r="I37" s="210"/>
    </row>
    <row r="38" spans="1:9" s="199" customFormat="1" ht="12.75" x14ac:dyDescent="0.2">
      <c r="A38" s="210"/>
      <c r="B38" s="214">
        <f>B37/$B$7</f>
        <v>5.772993800000001</v>
      </c>
      <c r="C38" s="214" t="s">
        <v>91</v>
      </c>
      <c r="D38" s="206"/>
      <c r="E38" s="206"/>
      <c r="I38" s="210"/>
    </row>
    <row r="39" spans="1:9" s="199" customFormat="1" x14ac:dyDescent="0.25">
      <c r="A39" s="206"/>
      <c r="B39" s="206"/>
      <c r="C39" s="206"/>
      <c r="D39" s="206"/>
      <c r="E39" s="209"/>
      <c r="F39"/>
      <c r="G39"/>
      <c r="H39"/>
      <c r="I39" s="210"/>
    </row>
    <row r="40" spans="1:9" s="199" customFormat="1" x14ac:dyDescent="0.2">
      <c r="A40" s="202" t="s">
        <v>431</v>
      </c>
      <c r="B40" s="210"/>
      <c r="C40" s="210"/>
      <c r="D40" s="210"/>
      <c r="E40" s="210"/>
      <c r="F40" s="210"/>
      <c r="G40" s="210"/>
      <c r="H40" s="210"/>
      <c r="I40" s="210"/>
    </row>
    <row r="41" spans="1:9" s="199" customFormat="1" ht="12.75" x14ac:dyDescent="0.2">
      <c r="A41" s="210" t="s">
        <v>414</v>
      </c>
      <c r="B41" s="214">
        <f>Baseline!B36</f>
        <v>550</v>
      </c>
      <c r="C41" s="214" t="s">
        <v>415</v>
      </c>
      <c r="D41" s="210"/>
      <c r="E41" s="210"/>
      <c r="F41" s="210"/>
      <c r="G41" s="210"/>
      <c r="H41" s="210"/>
      <c r="I41" s="199" t="s">
        <v>388</v>
      </c>
    </row>
    <row r="42" spans="1:9" s="199" customFormat="1" ht="12.75" x14ac:dyDescent="0.2">
      <c r="A42" s="210"/>
      <c r="B42" s="210"/>
      <c r="C42" s="210"/>
      <c r="D42" s="210"/>
      <c r="E42" s="210"/>
      <c r="F42" s="210"/>
      <c r="G42" s="210"/>
      <c r="H42" s="210"/>
    </row>
    <row r="43" spans="1:9" s="199" customFormat="1" ht="12.75" x14ac:dyDescent="0.2">
      <c r="A43" s="210" t="s">
        <v>572</v>
      </c>
      <c r="B43" s="210">
        <f>B41/Conversions!$D$9</f>
        <v>13200</v>
      </c>
      <c r="C43" s="210" t="s">
        <v>573</v>
      </c>
      <c r="D43" s="210"/>
      <c r="E43" s="210"/>
      <c r="F43" s="210"/>
      <c r="G43" s="210"/>
      <c r="H43" s="210"/>
      <c r="I43" s="210"/>
    </row>
    <row r="44" spans="1:9" s="199" customFormat="1" ht="12.75" x14ac:dyDescent="0.2">
      <c r="A44" s="210" t="s">
        <v>416</v>
      </c>
      <c r="B44" s="210">
        <v>29418</v>
      </c>
      <c r="C44" s="210" t="s">
        <v>417</v>
      </c>
      <c r="D44" s="210"/>
      <c r="E44" s="210"/>
      <c r="F44" s="210"/>
      <c r="G44" s="210"/>
      <c r="H44" s="210"/>
      <c r="I44" s="199" t="s">
        <v>388</v>
      </c>
    </row>
    <row r="45" spans="1:9" s="199" customFormat="1" ht="12.75" x14ac:dyDescent="0.2">
      <c r="A45" s="210"/>
      <c r="B45" s="210">
        <f>B44/Conversions!$D$5</f>
        <v>13343.780340660001</v>
      </c>
      <c r="C45" s="210" t="s">
        <v>560</v>
      </c>
      <c r="D45" s="210"/>
      <c r="E45" s="210"/>
      <c r="F45" s="210"/>
      <c r="G45" s="210"/>
      <c r="H45" s="210"/>
      <c r="I45" s="210"/>
    </row>
    <row r="46" spans="1:9" s="199" customFormat="1" ht="12.75" x14ac:dyDescent="0.2">
      <c r="A46" s="210"/>
      <c r="B46" s="214">
        <f>B45/$B$43</f>
        <v>1.0108924500500001</v>
      </c>
      <c r="C46" s="214" t="s">
        <v>91</v>
      </c>
      <c r="D46" s="210"/>
      <c r="E46" s="210"/>
      <c r="F46" s="210"/>
      <c r="G46" s="210"/>
      <c r="H46" s="210"/>
      <c r="I46" s="210"/>
    </row>
    <row r="47" spans="1:9" s="199" customFormat="1" ht="12.75" x14ac:dyDescent="0.2">
      <c r="A47" s="210" t="s">
        <v>419</v>
      </c>
      <c r="B47" s="210">
        <v>0.41</v>
      </c>
      <c r="C47" s="210" t="s">
        <v>420</v>
      </c>
      <c r="D47" s="210"/>
      <c r="E47" s="210"/>
      <c r="F47" s="210"/>
      <c r="G47" s="210"/>
      <c r="H47" s="210"/>
      <c r="I47" s="199" t="s">
        <v>388</v>
      </c>
    </row>
    <row r="48" spans="1:9" s="199" customFormat="1" ht="12.75" x14ac:dyDescent="0.2">
      <c r="A48" s="210"/>
      <c r="B48" s="210">
        <f>B47*Conversions!$D$10</f>
        <v>410</v>
      </c>
      <c r="C48" s="210" t="s">
        <v>561</v>
      </c>
      <c r="D48" s="210"/>
      <c r="E48" s="210"/>
      <c r="F48" s="210"/>
      <c r="G48" s="210"/>
      <c r="H48" s="210"/>
      <c r="I48" s="210"/>
    </row>
    <row r="49" spans="1:9" s="199" customFormat="1" ht="12.75" x14ac:dyDescent="0.2">
      <c r="A49" s="210"/>
      <c r="B49" s="214">
        <f>B48/$B$43</f>
        <v>3.1060606060606059E-2</v>
      </c>
      <c r="C49" s="214" t="s">
        <v>421</v>
      </c>
      <c r="D49" s="210"/>
      <c r="E49" s="210"/>
      <c r="F49" s="210"/>
      <c r="G49" s="210"/>
      <c r="H49" s="210"/>
      <c r="I49" s="210"/>
    </row>
    <row r="50" spans="1:9" s="199" customFormat="1" ht="12.75" x14ac:dyDescent="0.2">
      <c r="A50" s="210" t="s">
        <v>432</v>
      </c>
      <c r="B50" s="210">
        <v>407</v>
      </c>
      <c r="C50" s="210" t="s">
        <v>433</v>
      </c>
      <c r="D50" s="210"/>
      <c r="E50" s="210"/>
      <c r="F50" s="210"/>
      <c r="G50" s="210"/>
      <c r="H50" s="210"/>
      <c r="I50" s="199" t="s">
        <v>388</v>
      </c>
    </row>
    <row r="51" spans="1:9" s="199" customFormat="1" ht="12.75" x14ac:dyDescent="0.2">
      <c r="A51" s="210"/>
      <c r="B51" s="210">
        <f>B50/Conversions!$D$7</f>
        <v>1540.6625960879999</v>
      </c>
      <c r="C51" s="210" t="s">
        <v>561</v>
      </c>
      <c r="D51" s="210"/>
      <c r="E51" s="210"/>
      <c r="F51" s="210"/>
      <c r="G51" s="210"/>
      <c r="H51" s="210"/>
      <c r="I51" s="210"/>
    </row>
    <row r="52" spans="1:9" s="199" customFormat="1" ht="12.75" x14ac:dyDescent="0.2">
      <c r="A52" s="210"/>
      <c r="B52" s="214">
        <f>B51/$B$43</f>
        <v>0.11671686333999999</v>
      </c>
      <c r="C52" s="214" t="s">
        <v>421</v>
      </c>
      <c r="D52" s="210"/>
      <c r="E52" s="210"/>
      <c r="F52" s="210"/>
      <c r="G52" s="210"/>
      <c r="H52" s="210"/>
      <c r="I52" s="210"/>
    </row>
    <row r="53" spans="1:9" s="199" customFormat="1" ht="12.75" x14ac:dyDescent="0.2">
      <c r="A53" s="210" t="s">
        <v>422</v>
      </c>
      <c r="B53" s="210">
        <v>92</v>
      </c>
      <c r="C53" s="210" t="s">
        <v>423</v>
      </c>
      <c r="D53" s="210"/>
      <c r="E53" s="210"/>
      <c r="F53" s="210"/>
      <c r="G53" s="210"/>
      <c r="H53" s="210"/>
      <c r="I53" s="199" t="s">
        <v>388</v>
      </c>
    </row>
    <row r="54" spans="1:9" s="199" customFormat="1" ht="12.75" x14ac:dyDescent="0.2">
      <c r="A54" s="210"/>
      <c r="B54" s="210">
        <f>B53*Conversions!$D$11/Conversions!$D$5</f>
        <v>83460.996080000012</v>
      </c>
      <c r="C54" s="210" t="s">
        <v>560</v>
      </c>
      <c r="D54" s="210"/>
      <c r="E54" s="210"/>
      <c r="F54" s="210"/>
      <c r="G54" s="210"/>
      <c r="H54" s="210"/>
      <c r="I54" s="210"/>
    </row>
    <row r="55" spans="1:9" s="199" customFormat="1" ht="12.75" x14ac:dyDescent="0.2">
      <c r="A55" s="210"/>
      <c r="B55" s="214">
        <f>B54/$B$43</f>
        <v>6.3228027333333339</v>
      </c>
      <c r="C55" s="214" t="s">
        <v>91</v>
      </c>
      <c r="D55" s="210"/>
      <c r="E55" s="210"/>
      <c r="F55" s="210"/>
      <c r="G55" s="210"/>
      <c r="H55" s="210"/>
      <c r="I55" s="210"/>
    </row>
    <row r="56" spans="1:9" s="199" customFormat="1" ht="12.75" x14ac:dyDescent="0.2">
      <c r="A56" s="210" t="s">
        <v>424</v>
      </c>
      <c r="B56" s="210">
        <v>812</v>
      </c>
      <c r="C56" s="210" t="s">
        <v>423</v>
      </c>
      <c r="D56" s="210"/>
      <c r="E56" s="210"/>
      <c r="F56" s="210"/>
      <c r="G56" s="210"/>
      <c r="H56" s="210"/>
      <c r="I56" s="199" t="s">
        <v>388</v>
      </c>
    </row>
    <row r="57" spans="1:9" s="199" customFormat="1" ht="12.75" x14ac:dyDescent="0.2">
      <c r="A57" s="210"/>
      <c r="B57" s="210">
        <f>B56*Conversions!$D$11/Conversions!$D$5</f>
        <v>736634.0088800001</v>
      </c>
      <c r="C57" s="210" t="s">
        <v>560</v>
      </c>
      <c r="D57" s="210"/>
      <c r="E57" s="210"/>
      <c r="F57" s="210"/>
      <c r="G57" s="210"/>
      <c r="H57" s="210"/>
      <c r="I57" s="210"/>
    </row>
    <row r="58" spans="1:9" s="199" customFormat="1" ht="12.75" x14ac:dyDescent="0.2">
      <c r="A58" s="210"/>
      <c r="B58" s="214">
        <f>B57/$B$43</f>
        <v>55.805606733333342</v>
      </c>
      <c r="C58" s="214" t="s">
        <v>91</v>
      </c>
      <c r="D58" s="210"/>
      <c r="E58" s="210"/>
      <c r="F58" s="210"/>
      <c r="G58" s="210"/>
      <c r="H58" s="210"/>
      <c r="I58" s="210"/>
    </row>
    <row r="59" spans="1:9" s="199" customFormat="1" ht="12.75" x14ac:dyDescent="0.2">
      <c r="A59" s="210" t="s">
        <v>425</v>
      </c>
      <c r="B59" s="210">
        <v>125</v>
      </c>
      <c r="C59" s="210" t="s">
        <v>423</v>
      </c>
      <c r="D59" s="210"/>
      <c r="E59" s="210"/>
      <c r="F59" s="210"/>
      <c r="G59" s="210"/>
      <c r="H59" s="210"/>
      <c r="I59" s="199" t="s">
        <v>388</v>
      </c>
    </row>
    <row r="60" spans="1:9" s="199" customFormat="1" ht="12.75" x14ac:dyDescent="0.2">
      <c r="A60" s="210"/>
      <c r="B60" s="210">
        <f>B59*Conversions!$D$11/Conversions!$D$5</f>
        <v>113398.09250000001</v>
      </c>
      <c r="C60" s="210" t="s">
        <v>560</v>
      </c>
      <c r="D60" s="210"/>
      <c r="E60" s="210"/>
      <c r="F60" s="210"/>
      <c r="G60" s="210"/>
      <c r="H60" s="210"/>
      <c r="I60" s="210"/>
    </row>
    <row r="61" spans="1:9" s="199" customFormat="1" ht="12.75" x14ac:dyDescent="0.2">
      <c r="A61" s="210"/>
      <c r="B61" s="214">
        <f>B60/$B$43</f>
        <v>8.5907645833333337</v>
      </c>
      <c r="C61" s="214" t="s">
        <v>91</v>
      </c>
      <c r="D61" s="210"/>
      <c r="E61" s="210"/>
      <c r="F61" s="210"/>
      <c r="G61" s="210"/>
      <c r="H61" s="210"/>
      <c r="I61" s="210"/>
    </row>
    <row r="62" spans="1:9" s="199" customFormat="1" ht="12.75" x14ac:dyDescent="0.2">
      <c r="A62" s="210" t="s">
        <v>426</v>
      </c>
      <c r="B62" s="210">
        <v>4</v>
      </c>
      <c r="C62" s="210" t="s">
        <v>423</v>
      </c>
      <c r="D62" s="210"/>
      <c r="E62" s="210"/>
      <c r="F62" s="210"/>
      <c r="G62" s="210"/>
      <c r="H62" s="210"/>
      <c r="I62" s="199" t="s">
        <v>388</v>
      </c>
    </row>
    <row r="63" spans="1:9" s="199" customFormat="1" ht="12.75" x14ac:dyDescent="0.2">
      <c r="A63" s="210"/>
      <c r="B63" s="210">
        <f>B62*Conversions!$D$11/Conversions!$D$5</f>
        <v>3628.7389600000001</v>
      </c>
      <c r="C63" s="210" t="s">
        <v>560</v>
      </c>
      <c r="D63" s="210"/>
      <c r="E63" s="210"/>
      <c r="F63" s="210"/>
      <c r="G63" s="210"/>
      <c r="H63" s="210"/>
      <c r="I63" s="210"/>
    </row>
    <row r="64" spans="1:9" s="199" customFormat="1" ht="12.75" x14ac:dyDescent="0.2">
      <c r="A64" s="210"/>
      <c r="B64" s="214">
        <f>B63/$B$43</f>
        <v>0.27490446666666668</v>
      </c>
      <c r="C64" s="214" t="s">
        <v>91</v>
      </c>
      <c r="D64" s="210"/>
      <c r="E64" s="210"/>
      <c r="F64" s="210"/>
      <c r="G64" s="210"/>
      <c r="H64" s="210"/>
      <c r="I64" s="210"/>
    </row>
    <row r="65" spans="1:9" s="199" customFormat="1" ht="12.75" x14ac:dyDescent="0.2">
      <c r="A65" s="211" t="s">
        <v>434</v>
      </c>
      <c r="B65" s="210"/>
      <c r="C65" s="210"/>
      <c r="D65" s="210"/>
      <c r="E65" s="210"/>
      <c r="F65" s="210"/>
      <c r="G65" s="210"/>
      <c r="H65" s="210"/>
      <c r="I65" s="210"/>
    </row>
    <row r="66" spans="1:9" s="199" customFormat="1" ht="12.75" x14ac:dyDescent="0.2">
      <c r="A66" s="210" t="s">
        <v>435</v>
      </c>
      <c r="B66" s="210">
        <v>21</v>
      </c>
      <c r="C66" s="210" t="s">
        <v>423</v>
      </c>
      <c r="D66" s="210"/>
      <c r="E66" s="210"/>
      <c r="F66" s="210"/>
      <c r="G66" s="210"/>
      <c r="H66" s="210"/>
      <c r="I66" s="199" t="s">
        <v>388</v>
      </c>
    </row>
    <row r="67" spans="1:9" s="199" customFormat="1" ht="12.75" x14ac:dyDescent="0.2">
      <c r="A67" s="210"/>
      <c r="B67" s="210">
        <f>B66*Conversions!$D$11/Conversions!$D$5</f>
        <v>19050.879540000002</v>
      </c>
      <c r="C67" s="210" t="s">
        <v>560</v>
      </c>
      <c r="D67" s="210"/>
      <c r="E67" s="210"/>
      <c r="F67" s="210"/>
      <c r="G67" s="210"/>
      <c r="H67" s="210"/>
      <c r="I67" s="210"/>
    </row>
    <row r="68" spans="1:9" s="199" customFormat="1" ht="12.75" x14ac:dyDescent="0.2">
      <c r="A68" s="210"/>
      <c r="B68" s="210">
        <f>B67/$B$43</f>
        <v>1.4432484500000002</v>
      </c>
      <c r="C68" s="210" t="s">
        <v>91</v>
      </c>
      <c r="D68" s="210"/>
      <c r="E68" s="210"/>
      <c r="F68" s="210"/>
      <c r="G68" s="210"/>
      <c r="H68" s="210"/>
      <c r="I68" s="210"/>
    </row>
    <row r="69" spans="1:9" s="199" customFormat="1" ht="12.75" x14ac:dyDescent="0.2">
      <c r="A69" s="210" t="s">
        <v>436</v>
      </c>
      <c r="B69" s="210">
        <v>2</v>
      </c>
      <c r="C69" s="210" t="s">
        <v>423</v>
      </c>
      <c r="D69" s="210"/>
      <c r="E69" s="210"/>
      <c r="F69" s="210"/>
      <c r="G69" s="210"/>
      <c r="H69" s="210"/>
      <c r="I69" s="199" t="s">
        <v>388</v>
      </c>
    </row>
    <row r="70" spans="1:9" s="199" customFormat="1" ht="12.75" x14ac:dyDescent="0.2">
      <c r="A70" s="210"/>
      <c r="B70" s="210">
        <f>B69*Conversions!$D$11/Conversions!$D$5</f>
        <v>1814.3694800000001</v>
      </c>
      <c r="C70" s="210" t="s">
        <v>560</v>
      </c>
      <c r="D70" s="210"/>
      <c r="E70" s="210"/>
      <c r="F70" s="210"/>
      <c r="G70" s="210"/>
      <c r="H70" s="210"/>
    </row>
    <row r="71" spans="1:9" s="199" customFormat="1" ht="12.75" x14ac:dyDescent="0.2">
      <c r="A71" s="210"/>
      <c r="B71" s="210">
        <f>B70/$B$43</f>
        <v>0.13745223333333334</v>
      </c>
      <c r="C71" s="210" t="s">
        <v>91</v>
      </c>
      <c r="D71" s="210"/>
      <c r="E71" s="210"/>
      <c r="F71" s="210"/>
      <c r="G71" s="210"/>
      <c r="H71" s="210"/>
      <c r="I71" s="210"/>
    </row>
    <row r="72" spans="1:9" s="199" customFormat="1" ht="12.75" x14ac:dyDescent="0.2">
      <c r="A72" s="210" t="s">
        <v>437</v>
      </c>
      <c r="B72" s="210">
        <v>46</v>
      </c>
      <c r="C72" s="210" t="s">
        <v>423</v>
      </c>
      <c r="D72" s="210"/>
      <c r="E72" s="210"/>
      <c r="F72" s="210"/>
      <c r="G72" s="210"/>
      <c r="H72" s="210"/>
      <c r="I72" s="199" t="s">
        <v>388</v>
      </c>
    </row>
    <row r="73" spans="1:9" s="199" customFormat="1" ht="12.75" x14ac:dyDescent="0.2">
      <c r="A73" s="210"/>
      <c r="B73" s="210">
        <f>B72*Conversions!$D$11/Conversions!$D$5</f>
        <v>41730.498040000006</v>
      </c>
      <c r="C73" s="210" t="s">
        <v>560</v>
      </c>
      <c r="D73" s="210"/>
      <c r="E73" s="210"/>
      <c r="F73" s="210"/>
      <c r="G73" s="210"/>
      <c r="H73" s="210"/>
      <c r="I73" s="210"/>
    </row>
    <row r="74" spans="1:9" x14ac:dyDescent="0.25">
      <c r="B74" s="210">
        <f>B73/$B$43</f>
        <v>3.1614013666666669</v>
      </c>
      <c r="C74" s="210" t="s">
        <v>91</v>
      </c>
    </row>
    <row r="75" spans="1:9" x14ac:dyDescent="0.25">
      <c r="A75" s="210" t="s">
        <v>428</v>
      </c>
      <c r="B75" s="210">
        <v>614</v>
      </c>
      <c r="C75" s="210" t="s">
        <v>423</v>
      </c>
      <c r="I75" s="199" t="s">
        <v>388</v>
      </c>
    </row>
    <row r="76" spans="1:9" x14ac:dyDescent="0.25">
      <c r="B76" s="210">
        <f>B75*Conversions!$D$11/Conversions!$D$5</f>
        <v>557011.43036</v>
      </c>
      <c r="C76" s="210" t="s">
        <v>560</v>
      </c>
    </row>
    <row r="77" spans="1:9" x14ac:dyDescent="0.25">
      <c r="B77" s="210">
        <f>B76/$B$43</f>
        <v>42.197835633333334</v>
      </c>
      <c r="C77" s="210" t="s">
        <v>91</v>
      </c>
    </row>
    <row r="78" spans="1:9" x14ac:dyDescent="0.25">
      <c r="A78" s="210" t="s">
        <v>429</v>
      </c>
      <c r="B78" s="210">
        <v>121</v>
      </c>
      <c r="C78" s="210" t="s">
        <v>423</v>
      </c>
      <c r="I78" s="199" t="s">
        <v>388</v>
      </c>
    </row>
    <row r="79" spans="1:9" x14ac:dyDescent="0.25">
      <c r="B79" s="210">
        <f>B78*Conversions!$D$11/Conversions!$D$5</f>
        <v>109769.35354000001</v>
      </c>
      <c r="C79" s="210" t="s">
        <v>560</v>
      </c>
    </row>
    <row r="80" spans="1:9" x14ac:dyDescent="0.25">
      <c r="B80" s="210">
        <f>B79/$B$43</f>
        <v>8.3158601166666681</v>
      </c>
      <c r="C80" s="210" t="s">
        <v>91</v>
      </c>
    </row>
    <row r="81" spans="1:9" x14ac:dyDescent="0.25">
      <c r="A81" s="210" t="s">
        <v>430</v>
      </c>
      <c r="B81" s="214">
        <f>SUM(B80,B77)</f>
        <v>50.513695750000004</v>
      </c>
      <c r="C81" s="214" t="s">
        <v>91</v>
      </c>
    </row>
    <row r="82" spans="1:9" x14ac:dyDescent="0.25">
      <c r="A82" s="210" t="s">
        <v>438</v>
      </c>
      <c r="B82" s="214">
        <f>SUM(B68,B71,B74)</f>
        <v>4.7421020500000006</v>
      </c>
      <c r="C82" s="214" t="s">
        <v>91</v>
      </c>
      <c r="I82" s="199"/>
    </row>
    <row r="84" spans="1:9" x14ac:dyDescent="0.25">
      <c r="A84" s="211" t="s">
        <v>499</v>
      </c>
    </row>
    <row r="85" spans="1:9" x14ac:dyDescent="0.25">
      <c r="A85" s="210" t="s">
        <v>493</v>
      </c>
      <c r="B85" s="210">
        <v>106</v>
      </c>
      <c r="C85" s="210" t="s">
        <v>423</v>
      </c>
      <c r="I85" s="199"/>
    </row>
    <row r="86" spans="1:9" x14ac:dyDescent="0.25">
      <c r="B86" s="210">
        <f>B85*Conversions!$D$11/Conversions!$D$5</f>
        <v>96161.582440000013</v>
      </c>
      <c r="C86" s="210" t="s">
        <v>560</v>
      </c>
      <c r="I86" s="199"/>
    </row>
    <row r="87" spans="1:9" x14ac:dyDescent="0.25">
      <c r="B87" s="214">
        <f>B86/$B$43</f>
        <v>7.2849683666666678</v>
      </c>
      <c r="C87" s="214" t="s">
        <v>91</v>
      </c>
    </row>
    <row r="88" spans="1:9" x14ac:dyDescent="0.25">
      <c r="I88" s="199"/>
    </row>
    <row r="92" spans="1:9" x14ac:dyDescent="0.25">
      <c r="A92" s="203"/>
      <c r="B92" s="203"/>
      <c r="C92" s="203"/>
      <c r="D92" s="203"/>
      <c r="E92" s="206"/>
      <c r="F92" s="199"/>
      <c r="G92" s="199"/>
      <c r="H92" s="199"/>
      <c r="I92" s="199"/>
    </row>
    <row r="93" spans="1:9" x14ac:dyDescent="0.25">
      <c r="A93" s="203"/>
      <c r="B93" s="203"/>
      <c r="C93" s="203"/>
      <c r="D93" s="203"/>
      <c r="E93" s="206"/>
      <c r="F93" s="199"/>
      <c r="G93" s="199"/>
      <c r="H93" s="199"/>
      <c r="I93" s="199"/>
    </row>
    <row r="94" spans="1:9" x14ac:dyDescent="0.25">
      <c r="A94" s="203"/>
      <c r="B94" s="203"/>
      <c r="C94" s="203"/>
      <c r="D94" s="203"/>
      <c r="E94" s="206"/>
      <c r="F94" s="199"/>
      <c r="G94" s="199"/>
      <c r="H94" s="199"/>
      <c r="I94" s="199"/>
    </row>
    <row r="95" spans="1:9" x14ac:dyDescent="0.25">
      <c r="A95" s="203"/>
      <c r="B95" s="203"/>
      <c r="C95" s="203"/>
      <c r="D95" s="203"/>
      <c r="E95" s="206"/>
      <c r="F95" s="199"/>
      <c r="G95" s="199"/>
      <c r="H95" s="199"/>
      <c r="I95" s="199"/>
    </row>
    <row r="96" spans="1:9" x14ac:dyDescent="0.25">
      <c r="A96" s="203"/>
      <c r="B96" s="203"/>
      <c r="C96" s="203"/>
      <c r="D96" s="203"/>
      <c r="E96" s="206"/>
      <c r="F96" s="199"/>
      <c r="G96" s="199"/>
      <c r="H96" s="199"/>
      <c r="I96" s="199"/>
    </row>
    <row r="97" spans="1:9" x14ac:dyDescent="0.25">
      <c r="A97" s="203"/>
      <c r="B97" s="203"/>
      <c r="C97" s="203"/>
      <c r="D97" s="203"/>
      <c r="E97" s="206"/>
      <c r="F97" s="199"/>
      <c r="G97" s="199"/>
      <c r="H97" s="199"/>
      <c r="I97" s="199"/>
    </row>
    <row r="98" spans="1:9" x14ac:dyDescent="0.25">
      <c r="A98" s="203"/>
      <c r="B98" s="203"/>
      <c r="C98" s="203"/>
      <c r="D98" s="203"/>
      <c r="E98" s="206"/>
      <c r="F98" s="199"/>
      <c r="G98" s="199"/>
      <c r="H98" s="199"/>
      <c r="I98" s="199"/>
    </row>
    <row r="99" spans="1:9" x14ac:dyDescent="0.25">
      <c r="A99" s="203"/>
      <c r="B99" s="203"/>
      <c r="C99" s="203"/>
      <c r="D99" s="203"/>
      <c r="E99" s="206"/>
      <c r="F99" s="199"/>
      <c r="G99" s="199"/>
      <c r="H99" s="199"/>
      <c r="I99" s="199"/>
    </row>
    <row r="100" spans="1:9" x14ac:dyDescent="0.25">
      <c r="A100" s="203"/>
      <c r="B100" s="203"/>
      <c r="C100" s="203"/>
      <c r="D100" s="203"/>
      <c r="E100" s="206"/>
      <c r="F100" s="199"/>
      <c r="G100" s="199"/>
      <c r="H100" s="199"/>
      <c r="I100" s="199"/>
    </row>
    <row r="101" spans="1:9" x14ac:dyDescent="0.25">
      <c r="A101" s="203"/>
      <c r="B101" s="203"/>
      <c r="C101" s="203"/>
      <c r="D101" s="203"/>
      <c r="E101" s="206"/>
      <c r="F101" s="199"/>
      <c r="G101" s="199"/>
      <c r="H101" s="199"/>
      <c r="I101" s="19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41"/>
  <sheetViews>
    <sheetView workbookViewId="0">
      <selection activeCell="B9" sqref="B9"/>
    </sheetView>
  </sheetViews>
  <sheetFormatPr defaultRowHeight="15" x14ac:dyDescent="0.25"/>
  <cols>
    <col min="1" max="1" width="32.42578125" style="210" bestFit="1" customWidth="1"/>
    <col min="2" max="2" width="11" style="210" customWidth="1"/>
    <col min="3" max="3" width="12" style="210" bestFit="1" customWidth="1"/>
    <col min="4" max="4" width="37.28515625" style="210" customWidth="1"/>
    <col min="5" max="6" width="11" style="210" customWidth="1"/>
    <col min="7" max="8" width="9.140625" style="210" customWidth="1"/>
    <col min="9" max="9" width="19" style="210" customWidth="1"/>
    <col min="18" max="18" width="13.140625" bestFit="1" customWidth="1"/>
    <col min="258" max="258" width="32.42578125" bestFit="1" customWidth="1"/>
    <col min="259" max="259" width="11" customWidth="1"/>
    <col min="260" max="260" width="12" bestFit="1" customWidth="1"/>
    <col min="261" max="261" width="37.28515625" customWidth="1"/>
    <col min="262" max="263" width="11" customWidth="1"/>
    <col min="264" max="265" width="9.140625" customWidth="1"/>
    <col min="266" max="266" width="19" customWidth="1"/>
    <col min="514" max="514" width="32.42578125" bestFit="1" customWidth="1"/>
    <col min="515" max="515" width="11" customWidth="1"/>
    <col min="516" max="516" width="12" bestFit="1" customWidth="1"/>
    <col min="517" max="517" width="37.28515625" customWidth="1"/>
    <col min="518" max="519" width="11" customWidth="1"/>
    <col min="520" max="521" width="9.140625" customWidth="1"/>
    <col min="522" max="522" width="19" customWidth="1"/>
    <col min="770" max="770" width="32.42578125" bestFit="1" customWidth="1"/>
    <col min="771" max="771" width="11" customWidth="1"/>
    <col min="772" max="772" width="12" bestFit="1" customWidth="1"/>
    <col min="773" max="773" width="37.28515625" customWidth="1"/>
    <col min="774" max="775" width="11" customWidth="1"/>
    <col min="776" max="777" width="9.140625" customWidth="1"/>
    <col min="778" max="778" width="19" customWidth="1"/>
    <col min="1026" max="1026" width="32.42578125" bestFit="1" customWidth="1"/>
    <col min="1027" max="1027" width="11" customWidth="1"/>
    <col min="1028" max="1028" width="12" bestFit="1" customWidth="1"/>
    <col min="1029" max="1029" width="37.28515625" customWidth="1"/>
    <col min="1030" max="1031" width="11" customWidth="1"/>
    <col min="1032" max="1033" width="9.140625" customWidth="1"/>
    <col min="1034" max="1034" width="19" customWidth="1"/>
    <col min="1282" max="1282" width="32.42578125" bestFit="1" customWidth="1"/>
    <col min="1283" max="1283" width="11" customWidth="1"/>
    <col min="1284" max="1284" width="12" bestFit="1" customWidth="1"/>
    <col min="1285" max="1285" width="37.28515625" customWidth="1"/>
    <col min="1286" max="1287" width="11" customWidth="1"/>
    <col min="1288" max="1289" width="9.140625" customWidth="1"/>
    <col min="1290" max="1290" width="19" customWidth="1"/>
    <col min="1538" max="1538" width="32.42578125" bestFit="1" customWidth="1"/>
    <col min="1539" max="1539" width="11" customWidth="1"/>
    <col min="1540" max="1540" width="12" bestFit="1" customWidth="1"/>
    <col min="1541" max="1541" width="37.28515625" customWidth="1"/>
    <col min="1542" max="1543" width="11" customWidth="1"/>
    <col min="1544" max="1545" width="9.140625" customWidth="1"/>
    <col min="1546" max="1546" width="19" customWidth="1"/>
    <col min="1794" max="1794" width="32.42578125" bestFit="1" customWidth="1"/>
    <col min="1795" max="1795" width="11" customWidth="1"/>
    <col min="1796" max="1796" width="12" bestFit="1" customWidth="1"/>
    <col min="1797" max="1797" width="37.28515625" customWidth="1"/>
    <col min="1798" max="1799" width="11" customWidth="1"/>
    <col min="1800" max="1801" width="9.140625" customWidth="1"/>
    <col min="1802" max="1802" width="19" customWidth="1"/>
    <col min="2050" max="2050" width="32.42578125" bestFit="1" customWidth="1"/>
    <col min="2051" max="2051" width="11" customWidth="1"/>
    <col min="2052" max="2052" width="12" bestFit="1" customWidth="1"/>
    <col min="2053" max="2053" width="37.28515625" customWidth="1"/>
    <col min="2054" max="2055" width="11" customWidth="1"/>
    <col min="2056" max="2057" width="9.140625" customWidth="1"/>
    <col min="2058" max="2058" width="19" customWidth="1"/>
    <col min="2306" max="2306" width="32.42578125" bestFit="1" customWidth="1"/>
    <col min="2307" max="2307" width="11" customWidth="1"/>
    <col min="2308" max="2308" width="12" bestFit="1" customWidth="1"/>
    <col min="2309" max="2309" width="37.28515625" customWidth="1"/>
    <col min="2310" max="2311" width="11" customWidth="1"/>
    <col min="2312" max="2313" width="9.140625" customWidth="1"/>
    <col min="2314" max="2314" width="19" customWidth="1"/>
    <col min="2562" max="2562" width="32.42578125" bestFit="1" customWidth="1"/>
    <col min="2563" max="2563" width="11" customWidth="1"/>
    <col min="2564" max="2564" width="12" bestFit="1" customWidth="1"/>
    <col min="2565" max="2565" width="37.28515625" customWidth="1"/>
    <col min="2566" max="2567" width="11" customWidth="1"/>
    <col min="2568" max="2569" width="9.140625" customWidth="1"/>
    <col min="2570" max="2570" width="19" customWidth="1"/>
    <col min="2818" max="2818" width="32.42578125" bestFit="1" customWidth="1"/>
    <col min="2819" max="2819" width="11" customWidth="1"/>
    <col min="2820" max="2820" width="12" bestFit="1" customWidth="1"/>
    <col min="2821" max="2821" width="37.28515625" customWidth="1"/>
    <col min="2822" max="2823" width="11" customWidth="1"/>
    <col min="2824" max="2825" width="9.140625" customWidth="1"/>
    <col min="2826" max="2826" width="19" customWidth="1"/>
    <col min="3074" max="3074" width="32.42578125" bestFit="1" customWidth="1"/>
    <col min="3075" max="3075" width="11" customWidth="1"/>
    <col min="3076" max="3076" width="12" bestFit="1" customWidth="1"/>
    <col min="3077" max="3077" width="37.28515625" customWidth="1"/>
    <col min="3078" max="3079" width="11" customWidth="1"/>
    <col min="3080" max="3081" width="9.140625" customWidth="1"/>
    <col min="3082" max="3082" width="19" customWidth="1"/>
    <col min="3330" max="3330" width="32.42578125" bestFit="1" customWidth="1"/>
    <col min="3331" max="3331" width="11" customWidth="1"/>
    <col min="3332" max="3332" width="12" bestFit="1" customWidth="1"/>
    <col min="3333" max="3333" width="37.28515625" customWidth="1"/>
    <col min="3334" max="3335" width="11" customWidth="1"/>
    <col min="3336" max="3337" width="9.140625" customWidth="1"/>
    <col min="3338" max="3338" width="19" customWidth="1"/>
    <col min="3586" max="3586" width="32.42578125" bestFit="1" customWidth="1"/>
    <col min="3587" max="3587" width="11" customWidth="1"/>
    <col min="3588" max="3588" width="12" bestFit="1" customWidth="1"/>
    <col min="3589" max="3589" width="37.28515625" customWidth="1"/>
    <col min="3590" max="3591" width="11" customWidth="1"/>
    <col min="3592" max="3593" width="9.140625" customWidth="1"/>
    <col min="3594" max="3594" width="19" customWidth="1"/>
    <col min="3842" max="3842" width="32.42578125" bestFit="1" customWidth="1"/>
    <col min="3843" max="3843" width="11" customWidth="1"/>
    <col min="3844" max="3844" width="12" bestFit="1" customWidth="1"/>
    <col min="3845" max="3845" width="37.28515625" customWidth="1"/>
    <col min="3846" max="3847" width="11" customWidth="1"/>
    <col min="3848" max="3849" width="9.140625" customWidth="1"/>
    <col min="3850" max="3850" width="19" customWidth="1"/>
    <col min="4098" max="4098" width="32.42578125" bestFit="1" customWidth="1"/>
    <col min="4099" max="4099" width="11" customWidth="1"/>
    <col min="4100" max="4100" width="12" bestFit="1" customWidth="1"/>
    <col min="4101" max="4101" width="37.28515625" customWidth="1"/>
    <col min="4102" max="4103" width="11" customWidth="1"/>
    <col min="4104" max="4105" width="9.140625" customWidth="1"/>
    <col min="4106" max="4106" width="19" customWidth="1"/>
    <col min="4354" max="4354" width="32.42578125" bestFit="1" customWidth="1"/>
    <col min="4355" max="4355" width="11" customWidth="1"/>
    <col min="4356" max="4356" width="12" bestFit="1" customWidth="1"/>
    <col min="4357" max="4357" width="37.28515625" customWidth="1"/>
    <col min="4358" max="4359" width="11" customWidth="1"/>
    <col min="4360" max="4361" width="9.140625" customWidth="1"/>
    <col min="4362" max="4362" width="19" customWidth="1"/>
    <col min="4610" max="4610" width="32.42578125" bestFit="1" customWidth="1"/>
    <col min="4611" max="4611" width="11" customWidth="1"/>
    <col min="4612" max="4612" width="12" bestFit="1" customWidth="1"/>
    <col min="4613" max="4613" width="37.28515625" customWidth="1"/>
    <col min="4614" max="4615" width="11" customWidth="1"/>
    <col min="4616" max="4617" width="9.140625" customWidth="1"/>
    <col min="4618" max="4618" width="19" customWidth="1"/>
    <col min="4866" max="4866" width="32.42578125" bestFit="1" customWidth="1"/>
    <col min="4867" max="4867" width="11" customWidth="1"/>
    <col min="4868" max="4868" width="12" bestFit="1" customWidth="1"/>
    <col min="4869" max="4869" width="37.28515625" customWidth="1"/>
    <col min="4870" max="4871" width="11" customWidth="1"/>
    <col min="4872" max="4873" width="9.140625" customWidth="1"/>
    <col min="4874" max="4874" width="19" customWidth="1"/>
    <col min="5122" max="5122" width="32.42578125" bestFit="1" customWidth="1"/>
    <col min="5123" max="5123" width="11" customWidth="1"/>
    <col min="5124" max="5124" width="12" bestFit="1" customWidth="1"/>
    <col min="5125" max="5125" width="37.28515625" customWidth="1"/>
    <col min="5126" max="5127" width="11" customWidth="1"/>
    <col min="5128" max="5129" width="9.140625" customWidth="1"/>
    <col min="5130" max="5130" width="19" customWidth="1"/>
    <col min="5378" max="5378" width="32.42578125" bestFit="1" customWidth="1"/>
    <col min="5379" max="5379" width="11" customWidth="1"/>
    <col min="5380" max="5380" width="12" bestFit="1" customWidth="1"/>
    <col min="5381" max="5381" width="37.28515625" customWidth="1"/>
    <col min="5382" max="5383" width="11" customWidth="1"/>
    <col min="5384" max="5385" width="9.140625" customWidth="1"/>
    <col min="5386" max="5386" width="19" customWidth="1"/>
    <col min="5634" max="5634" width="32.42578125" bestFit="1" customWidth="1"/>
    <col min="5635" max="5635" width="11" customWidth="1"/>
    <col min="5636" max="5636" width="12" bestFit="1" customWidth="1"/>
    <col min="5637" max="5637" width="37.28515625" customWidth="1"/>
    <col min="5638" max="5639" width="11" customWidth="1"/>
    <col min="5640" max="5641" width="9.140625" customWidth="1"/>
    <col min="5642" max="5642" width="19" customWidth="1"/>
    <col min="5890" max="5890" width="32.42578125" bestFit="1" customWidth="1"/>
    <col min="5891" max="5891" width="11" customWidth="1"/>
    <col min="5892" max="5892" width="12" bestFit="1" customWidth="1"/>
    <col min="5893" max="5893" width="37.28515625" customWidth="1"/>
    <col min="5894" max="5895" width="11" customWidth="1"/>
    <col min="5896" max="5897" width="9.140625" customWidth="1"/>
    <col min="5898" max="5898" width="19" customWidth="1"/>
    <col min="6146" max="6146" width="32.42578125" bestFit="1" customWidth="1"/>
    <col min="6147" max="6147" width="11" customWidth="1"/>
    <col min="6148" max="6148" width="12" bestFit="1" customWidth="1"/>
    <col min="6149" max="6149" width="37.28515625" customWidth="1"/>
    <col min="6150" max="6151" width="11" customWidth="1"/>
    <col min="6152" max="6153" width="9.140625" customWidth="1"/>
    <col min="6154" max="6154" width="19" customWidth="1"/>
    <col min="6402" max="6402" width="32.42578125" bestFit="1" customWidth="1"/>
    <col min="6403" max="6403" width="11" customWidth="1"/>
    <col min="6404" max="6404" width="12" bestFit="1" customWidth="1"/>
    <col min="6405" max="6405" width="37.28515625" customWidth="1"/>
    <col min="6406" max="6407" width="11" customWidth="1"/>
    <col min="6408" max="6409" width="9.140625" customWidth="1"/>
    <col min="6410" max="6410" width="19" customWidth="1"/>
    <col min="6658" max="6658" width="32.42578125" bestFit="1" customWidth="1"/>
    <col min="6659" max="6659" width="11" customWidth="1"/>
    <col min="6660" max="6660" width="12" bestFit="1" customWidth="1"/>
    <col min="6661" max="6661" width="37.28515625" customWidth="1"/>
    <col min="6662" max="6663" width="11" customWidth="1"/>
    <col min="6664" max="6665" width="9.140625" customWidth="1"/>
    <col min="6666" max="6666" width="19" customWidth="1"/>
    <col min="6914" max="6914" width="32.42578125" bestFit="1" customWidth="1"/>
    <col min="6915" max="6915" width="11" customWidth="1"/>
    <col min="6916" max="6916" width="12" bestFit="1" customWidth="1"/>
    <col min="6917" max="6917" width="37.28515625" customWidth="1"/>
    <col min="6918" max="6919" width="11" customWidth="1"/>
    <col min="6920" max="6921" width="9.140625" customWidth="1"/>
    <col min="6922" max="6922" width="19" customWidth="1"/>
    <col min="7170" max="7170" width="32.42578125" bestFit="1" customWidth="1"/>
    <col min="7171" max="7171" width="11" customWidth="1"/>
    <col min="7172" max="7172" width="12" bestFit="1" customWidth="1"/>
    <col min="7173" max="7173" width="37.28515625" customWidth="1"/>
    <col min="7174" max="7175" width="11" customWidth="1"/>
    <col min="7176" max="7177" width="9.140625" customWidth="1"/>
    <col min="7178" max="7178" width="19" customWidth="1"/>
    <col min="7426" max="7426" width="32.42578125" bestFit="1" customWidth="1"/>
    <col min="7427" max="7427" width="11" customWidth="1"/>
    <col min="7428" max="7428" width="12" bestFit="1" customWidth="1"/>
    <col min="7429" max="7429" width="37.28515625" customWidth="1"/>
    <col min="7430" max="7431" width="11" customWidth="1"/>
    <col min="7432" max="7433" width="9.140625" customWidth="1"/>
    <col min="7434" max="7434" width="19" customWidth="1"/>
    <col min="7682" max="7682" width="32.42578125" bestFit="1" customWidth="1"/>
    <col min="7683" max="7683" width="11" customWidth="1"/>
    <col min="7684" max="7684" width="12" bestFit="1" customWidth="1"/>
    <col min="7685" max="7685" width="37.28515625" customWidth="1"/>
    <col min="7686" max="7687" width="11" customWidth="1"/>
    <col min="7688" max="7689" width="9.140625" customWidth="1"/>
    <col min="7690" max="7690" width="19" customWidth="1"/>
    <col min="7938" max="7938" width="32.42578125" bestFit="1" customWidth="1"/>
    <col min="7939" max="7939" width="11" customWidth="1"/>
    <col min="7940" max="7940" width="12" bestFit="1" customWidth="1"/>
    <col min="7941" max="7941" width="37.28515625" customWidth="1"/>
    <col min="7942" max="7943" width="11" customWidth="1"/>
    <col min="7944" max="7945" width="9.140625" customWidth="1"/>
    <col min="7946" max="7946" width="19" customWidth="1"/>
    <col min="8194" max="8194" width="32.42578125" bestFit="1" customWidth="1"/>
    <col min="8195" max="8195" width="11" customWidth="1"/>
    <col min="8196" max="8196" width="12" bestFit="1" customWidth="1"/>
    <col min="8197" max="8197" width="37.28515625" customWidth="1"/>
    <col min="8198" max="8199" width="11" customWidth="1"/>
    <col min="8200" max="8201" width="9.140625" customWidth="1"/>
    <col min="8202" max="8202" width="19" customWidth="1"/>
    <col min="8450" max="8450" width="32.42578125" bestFit="1" customWidth="1"/>
    <col min="8451" max="8451" width="11" customWidth="1"/>
    <col min="8452" max="8452" width="12" bestFit="1" customWidth="1"/>
    <col min="8453" max="8453" width="37.28515625" customWidth="1"/>
    <col min="8454" max="8455" width="11" customWidth="1"/>
    <col min="8456" max="8457" width="9.140625" customWidth="1"/>
    <col min="8458" max="8458" width="19" customWidth="1"/>
    <col min="8706" max="8706" width="32.42578125" bestFit="1" customWidth="1"/>
    <col min="8707" max="8707" width="11" customWidth="1"/>
    <col min="8708" max="8708" width="12" bestFit="1" customWidth="1"/>
    <col min="8709" max="8709" width="37.28515625" customWidth="1"/>
    <col min="8710" max="8711" width="11" customWidth="1"/>
    <col min="8712" max="8713" width="9.140625" customWidth="1"/>
    <col min="8714" max="8714" width="19" customWidth="1"/>
    <col min="8962" max="8962" width="32.42578125" bestFit="1" customWidth="1"/>
    <col min="8963" max="8963" width="11" customWidth="1"/>
    <col min="8964" max="8964" width="12" bestFit="1" customWidth="1"/>
    <col min="8965" max="8965" width="37.28515625" customWidth="1"/>
    <col min="8966" max="8967" width="11" customWidth="1"/>
    <col min="8968" max="8969" width="9.140625" customWidth="1"/>
    <col min="8970" max="8970" width="19" customWidth="1"/>
    <col min="9218" max="9218" width="32.42578125" bestFit="1" customWidth="1"/>
    <col min="9219" max="9219" width="11" customWidth="1"/>
    <col min="9220" max="9220" width="12" bestFit="1" customWidth="1"/>
    <col min="9221" max="9221" width="37.28515625" customWidth="1"/>
    <col min="9222" max="9223" width="11" customWidth="1"/>
    <col min="9224" max="9225" width="9.140625" customWidth="1"/>
    <col min="9226" max="9226" width="19" customWidth="1"/>
    <col min="9474" max="9474" width="32.42578125" bestFit="1" customWidth="1"/>
    <col min="9475" max="9475" width="11" customWidth="1"/>
    <col min="9476" max="9476" width="12" bestFit="1" customWidth="1"/>
    <col min="9477" max="9477" width="37.28515625" customWidth="1"/>
    <col min="9478" max="9479" width="11" customWidth="1"/>
    <col min="9480" max="9481" width="9.140625" customWidth="1"/>
    <col min="9482" max="9482" width="19" customWidth="1"/>
    <col min="9730" max="9730" width="32.42578125" bestFit="1" customWidth="1"/>
    <col min="9731" max="9731" width="11" customWidth="1"/>
    <col min="9732" max="9732" width="12" bestFit="1" customWidth="1"/>
    <col min="9733" max="9733" width="37.28515625" customWidth="1"/>
    <col min="9734" max="9735" width="11" customWidth="1"/>
    <col min="9736" max="9737" width="9.140625" customWidth="1"/>
    <col min="9738" max="9738" width="19" customWidth="1"/>
    <col min="9986" max="9986" width="32.42578125" bestFit="1" customWidth="1"/>
    <col min="9987" max="9987" width="11" customWidth="1"/>
    <col min="9988" max="9988" width="12" bestFit="1" customWidth="1"/>
    <col min="9989" max="9989" width="37.28515625" customWidth="1"/>
    <col min="9990" max="9991" width="11" customWidth="1"/>
    <col min="9992" max="9993" width="9.140625" customWidth="1"/>
    <col min="9994" max="9994" width="19" customWidth="1"/>
    <col min="10242" max="10242" width="32.42578125" bestFit="1" customWidth="1"/>
    <col min="10243" max="10243" width="11" customWidth="1"/>
    <col min="10244" max="10244" width="12" bestFit="1" customWidth="1"/>
    <col min="10245" max="10245" width="37.28515625" customWidth="1"/>
    <col min="10246" max="10247" width="11" customWidth="1"/>
    <col min="10248" max="10249" width="9.140625" customWidth="1"/>
    <col min="10250" max="10250" width="19" customWidth="1"/>
    <col min="10498" max="10498" width="32.42578125" bestFit="1" customWidth="1"/>
    <col min="10499" max="10499" width="11" customWidth="1"/>
    <col min="10500" max="10500" width="12" bestFit="1" customWidth="1"/>
    <col min="10501" max="10501" width="37.28515625" customWidth="1"/>
    <col min="10502" max="10503" width="11" customWidth="1"/>
    <col min="10504" max="10505" width="9.140625" customWidth="1"/>
    <col min="10506" max="10506" width="19" customWidth="1"/>
    <col min="10754" max="10754" width="32.42578125" bestFit="1" customWidth="1"/>
    <col min="10755" max="10755" width="11" customWidth="1"/>
    <col min="10756" max="10756" width="12" bestFit="1" customWidth="1"/>
    <col min="10757" max="10757" width="37.28515625" customWidth="1"/>
    <col min="10758" max="10759" width="11" customWidth="1"/>
    <col min="10760" max="10761" width="9.140625" customWidth="1"/>
    <col min="10762" max="10762" width="19" customWidth="1"/>
    <col min="11010" max="11010" width="32.42578125" bestFit="1" customWidth="1"/>
    <col min="11011" max="11011" width="11" customWidth="1"/>
    <col min="11012" max="11012" width="12" bestFit="1" customWidth="1"/>
    <col min="11013" max="11013" width="37.28515625" customWidth="1"/>
    <col min="11014" max="11015" width="11" customWidth="1"/>
    <col min="11016" max="11017" width="9.140625" customWidth="1"/>
    <col min="11018" max="11018" width="19" customWidth="1"/>
    <col min="11266" max="11266" width="32.42578125" bestFit="1" customWidth="1"/>
    <col min="11267" max="11267" width="11" customWidth="1"/>
    <col min="11268" max="11268" width="12" bestFit="1" customWidth="1"/>
    <col min="11269" max="11269" width="37.28515625" customWidth="1"/>
    <col min="11270" max="11271" width="11" customWidth="1"/>
    <col min="11272" max="11273" width="9.140625" customWidth="1"/>
    <col min="11274" max="11274" width="19" customWidth="1"/>
    <col min="11522" max="11522" width="32.42578125" bestFit="1" customWidth="1"/>
    <col min="11523" max="11523" width="11" customWidth="1"/>
    <col min="11524" max="11524" width="12" bestFit="1" customWidth="1"/>
    <col min="11525" max="11525" width="37.28515625" customWidth="1"/>
    <col min="11526" max="11527" width="11" customWidth="1"/>
    <col min="11528" max="11529" width="9.140625" customWidth="1"/>
    <col min="11530" max="11530" width="19" customWidth="1"/>
    <col min="11778" max="11778" width="32.42578125" bestFit="1" customWidth="1"/>
    <col min="11779" max="11779" width="11" customWidth="1"/>
    <col min="11780" max="11780" width="12" bestFit="1" customWidth="1"/>
    <col min="11781" max="11781" width="37.28515625" customWidth="1"/>
    <col min="11782" max="11783" width="11" customWidth="1"/>
    <col min="11784" max="11785" width="9.140625" customWidth="1"/>
    <col min="11786" max="11786" width="19" customWidth="1"/>
    <col min="12034" max="12034" width="32.42578125" bestFit="1" customWidth="1"/>
    <col min="12035" max="12035" width="11" customWidth="1"/>
    <col min="12036" max="12036" width="12" bestFit="1" customWidth="1"/>
    <col min="12037" max="12037" width="37.28515625" customWidth="1"/>
    <col min="12038" max="12039" width="11" customWidth="1"/>
    <col min="12040" max="12041" width="9.140625" customWidth="1"/>
    <col min="12042" max="12042" width="19" customWidth="1"/>
    <col min="12290" max="12290" width="32.42578125" bestFit="1" customWidth="1"/>
    <col min="12291" max="12291" width="11" customWidth="1"/>
    <col min="12292" max="12292" width="12" bestFit="1" customWidth="1"/>
    <col min="12293" max="12293" width="37.28515625" customWidth="1"/>
    <col min="12294" max="12295" width="11" customWidth="1"/>
    <col min="12296" max="12297" width="9.140625" customWidth="1"/>
    <col min="12298" max="12298" width="19" customWidth="1"/>
    <col min="12546" max="12546" width="32.42578125" bestFit="1" customWidth="1"/>
    <col min="12547" max="12547" width="11" customWidth="1"/>
    <col min="12548" max="12548" width="12" bestFit="1" customWidth="1"/>
    <col min="12549" max="12549" width="37.28515625" customWidth="1"/>
    <col min="12550" max="12551" width="11" customWidth="1"/>
    <col min="12552" max="12553" width="9.140625" customWidth="1"/>
    <col min="12554" max="12554" width="19" customWidth="1"/>
    <col min="12802" max="12802" width="32.42578125" bestFit="1" customWidth="1"/>
    <col min="12803" max="12803" width="11" customWidth="1"/>
    <col min="12804" max="12804" width="12" bestFit="1" customWidth="1"/>
    <col min="12805" max="12805" width="37.28515625" customWidth="1"/>
    <col min="12806" max="12807" width="11" customWidth="1"/>
    <col min="12808" max="12809" width="9.140625" customWidth="1"/>
    <col min="12810" max="12810" width="19" customWidth="1"/>
    <col min="13058" max="13058" width="32.42578125" bestFit="1" customWidth="1"/>
    <col min="13059" max="13059" width="11" customWidth="1"/>
    <col min="13060" max="13060" width="12" bestFit="1" customWidth="1"/>
    <col min="13061" max="13061" width="37.28515625" customWidth="1"/>
    <col min="13062" max="13063" width="11" customWidth="1"/>
    <col min="13064" max="13065" width="9.140625" customWidth="1"/>
    <col min="13066" max="13066" width="19" customWidth="1"/>
    <col min="13314" max="13314" width="32.42578125" bestFit="1" customWidth="1"/>
    <col min="13315" max="13315" width="11" customWidth="1"/>
    <col min="13316" max="13316" width="12" bestFit="1" customWidth="1"/>
    <col min="13317" max="13317" width="37.28515625" customWidth="1"/>
    <col min="13318" max="13319" width="11" customWidth="1"/>
    <col min="13320" max="13321" width="9.140625" customWidth="1"/>
    <col min="13322" max="13322" width="19" customWidth="1"/>
    <col min="13570" max="13570" width="32.42578125" bestFit="1" customWidth="1"/>
    <col min="13571" max="13571" width="11" customWidth="1"/>
    <col min="13572" max="13572" width="12" bestFit="1" customWidth="1"/>
    <col min="13573" max="13573" width="37.28515625" customWidth="1"/>
    <col min="13574" max="13575" width="11" customWidth="1"/>
    <col min="13576" max="13577" width="9.140625" customWidth="1"/>
    <col min="13578" max="13578" width="19" customWidth="1"/>
    <col min="13826" max="13826" width="32.42578125" bestFit="1" customWidth="1"/>
    <col min="13827" max="13827" width="11" customWidth="1"/>
    <col min="13828" max="13828" width="12" bestFit="1" customWidth="1"/>
    <col min="13829" max="13829" width="37.28515625" customWidth="1"/>
    <col min="13830" max="13831" width="11" customWidth="1"/>
    <col min="13832" max="13833" width="9.140625" customWidth="1"/>
    <col min="13834" max="13834" width="19" customWidth="1"/>
    <col min="14082" max="14082" width="32.42578125" bestFit="1" customWidth="1"/>
    <col min="14083" max="14083" width="11" customWidth="1"/>
    <col min="14084" max="14084" width="12" bestFit="1" customWidth="1"/>
    <col min="14085" max="14085" width="37.28515625" customWidth="1"/>
    <col min="14086" max="14087" width="11" customWidth="1"/>
    <col min="14088" max="14089" width="9.140625" customWidth="1"/>
    <col min="14090" max="14090" width="19" customWidth="1"/>
    <col min="14338" max="14338" width="32.42578125" bestFit="1" customWidth="1"/>
    <col min="14339" max="14339" width="11" customWidth="1"/>
    <col min="14340" max="14340" width="12" bestFit="1" customWidth="1"/>
    <col min="14341" max="14341" width="37.28515625" customWidth="1"/>
    <col min="14342" max="14343" width="11" customWidth="1"/>
    <col min="14344" max="14345" width="9.140625" customWidth="1"/>
    <col min="14346" max="14346" width="19" customWidth="1"/>
    <col min="14594" max="14594" width="32.42578125" bestFit="1" customWidth="1"/>
    <col min="14595" max="14595" width="11" customWidth="1"/>
    <col min="14596" max="14596" width="12" bestFit="1" customWidth="1"/>
    <col min="14597" max="14597" width="37.28515625" customWidth="1"/>
    <col min="14598" max="14599" width="11" customWidth="1"/>
    <col min="14600" max="14601" width="9.140625" customWidth="1"/>
    <col min="14602" max="14602" width="19" customWidth="1"/>
    <col min="14850" max="14850" width="32.42578125" bestFit="1" customWidth="1"/>
    <col min="14851" max="14851" width="11" customWidth="1"/>
    <col min="14852" max="14852" width="12" bestFit="1" customWidth="1"/>
    <col min="14853" max="14853" width="37.28515625" customWidth="1"/>
    <col min="14854" max="14855" width="11" customWidth="1"/>
    <col min="14856" max="14857" width="9.140625" customWidth="1"/>
    <col min="14858" max="14858" width="19" customWidth="1"/>
    <col min="15106" max="15106" width="32.42578125" bestFit="1" customWidth="1"/>
    <col min="15107" max="15107" width="11" customWidth="1"/>
    <col min="15108" max="15108" width="12" bestFit="1" customWidth="1"/>
    <col min="15109" max="15109" width="37.28515625" customWidth="1"/>
    <col min="15110" max="15111" width="11" customWidth="1"/>
    <col min="15112" max="15113" width="9.140625" customWidth="1"/>
    <col min="15114" max="15114" width="19" customWidth="1"/>
    <col min="15362" max="15362" width="32.42578125" bestFit="1" customWidth="1"/>
    <col min="15363" max="15363" width="11" customWidth="1"/>
    <col min="15364" max="15364" width="12" bestFit="1" customWidth="1"/>
    <col min="15365" max="15365" width="37.28515625" customWidth="1"/>
    <col min="15366" max="15367" width="11" customWidth="1"/>
    <col min="15368" max="15369" width="9.140625" customWidth="1"/>
    <col min="15370" max="15370" width="19" customWidth="1"/>
    <col min="15618" max="15618" width="32.42578125" bestFit="1" customWidth="1"/>
    <col min="15619" max="15619" width="11" customWidth="1"/>
    <col min="15620" max="15620" width="12" bestFit="1" customWidth="1"/>
    <col min="15621" max="15621" width="37.28515625" customWidth="1"/>
    <col min="15622" max="15623" width="11" customWidth="1"/>
    <col min="15624" max="15625" width="9.140625" customWidth="1"/>
    <col min="15626" max="15626" width="19" customWidth="1"/>
    <col min="15874" max="15874" width="32.42578125" bestFit="1" customWidth="1"/>
    <col min="15875" max="15875" width="11" customWidth="1"/>
    <col min="15876" max="15876" width="12" bestFit="1" customWidth="1"/>
    <col min="15877" max="15877" width="37.28515625" customWidth="1"/>
    <col min="15878" max="15879" width="11" customWidth="1"/>
    <col min="15880" max="15881" width="9.140625" customWidth="1"/>
    <col min="15882" max="15882" width="19" customWidth="1"/>
    <col min="16130" max="16130" width="32.42578125" bestFit="1" customWidth="1"/>
    <col min="16131" max="16131" width="11" customWidth="1"/>
    <col min="16132" max="16132" width="12" bestFit="1" customWidth="1"/>
    <col min="16133" max="16133" width="37.28515625" customWidth="1"/>
    <col min="16134" max="16135" width="11" customWidth="1"/>
    <col min="16136" max="16137" width="9.140625" customWidth="1"/>
    <col min="16138" max="16138" width="19" customWidth="1"/>
  </cols>
  <sheetData>
    <row r="1" spans="1:19" s="11" customFormat="1" ht="20.25" x14ac:dyDescent="0.3">
      <c r="H1" s="91" t="s">
        <v>439</v>
      </c>
    </row>
    <row r="2" spans="1:19" s="199" customFormat="1" ht="18" customHeight="1" x14ac:dyDescent="0.25">
      <c r="A2" s="198" t="s">
        <v>19</v>
      </c>
      <c r="C2" s="200"/>
      <c r="D2" s="201"/>
      <c r="E2" s="201" t="s">
        <v>28</v>
      </c>
      <c r="F2" s="201"/>
      <c r="G2" s="201"/>
      <c r="H2" s="201"/>
      <c r="I2" s="198" t="s">
        <v>74</v>
      </c>
    </row>
    <row r="3" spans="1:19" s="199" customFormat="1" x14ac:dyDescent="0.2">
      <c r="A3" s="202" t="s">
        <v>440</v>
      </c>
      <c r="C3" s="203"/>
    </row>
    <row r="4" spans="1:19" s="199" customFormat="1" x14ac:dyDescent="0.2">
      <c r="A4" s="202" t="s">
        <v>441</v>
      </c>
      <c r="C4" s="203"/>
    </row>
    <row r="5" spans="1:19" s="199" customFormat="1" ht="12.75" x14ac:dyDescent="0.2">
      <c r="A5" s="210" t="s">
        <v>442</v>
      </c>
      <c r="B5" s="210">
        <v>53000</v>
      </c>
      <c r="C5" s="210" t="s">
        <v>443</v>
      </c>
      <c r="E5" s="199">
        <v>2</v>
      </c>
      <c r="I5" s="199" t="s">
        <v>444</v>
      </c>
      <c r="K5" s="199" t="s">
        <v>445</v>
      </c>
      <c r="R5" s="199" t="s">
        <v>446</v>
      </c>
      <c r="S5" s="213" t="s">
        <v>447</v>
      </c>
    </row>
    <row r="6" spans="1:19" s="199" customFormat="1" ht="12.75" x14ac:dyDescent="0.2">
      <c r="A6" s="210"/>
      <c r="B6" s="210">
        <f>B5/Conversions!$D$4</f>
        <v>2226.8907563025209</v>
      </c>
      <c r="C6" s="210" t="s">
        <v>404</v>
      </c>
    </row>
    <row r="7" spans="1:19" s="199" customFormat="1" ht="12.75" x14ac:dyDescent="0.2">
      <c r="A7" s="210"/>
      <c r="B7" s="214">
        <f>B6/Conversions!$D$5</f>
        <v>1010.100655882353</v>
      </c>
      <c r="C7" s="214" t="s">
        <v>125</v>
      </c>
    </row>
    <row r="8" spans="1:19" s="199" customFormat="1" ht="12.75" x14ac:dyDescent="0.2">
      <c r="A8" s="210" t="s">
        <v>448</v>
      </c>
      <c r="B8" s="210">
        <v>0.85</v>
      </c>
      <c r="C8" s="210" t="s">
        <v>449</v>
      </c>
      <c r="I8" s="199" t="s">
        <v>450</v>
      </c>
    </row>
    <row r="9" spans="1:19" s="199" customFormat="1" ht="12.75" x14ac:dyDescent="0.2">
      <c r="A9" s="215" t="s">
        <v>451</v>
      </c>
      <c r="B9" s="214">
        <v>0.85</v>
      </c>
      <c r="C9" s="214" t="s">
        <v>452</v>
      </c>
    </row>
    <row r="10" spans="1:19" s="199" customFormat="1" ht="12.75" x14ac:dyDescent="0.2">
      <c r="A10" s="216" t="s">
        <v>453</v>
      </c>
      <c r="B10" s="217">
        <f>1-B9</f>
        <v>0.15000000000000002</v>
      </c>
      <c r="C10" s="217" t="s">
        <v>452</v>
      </c>
      <c r="E10" s="199">
        <v>1</v>
      </c>
    </row>
    <row r="11" spans="1:19" s="199" customFormat="1" ht="12.75" x14ac:dyDescent="0.2">
      <c r="A11" s="210" t="s">
        <v>454</v>
      </c>
      <c r="B11" s="214">
        <v>0.5</v>
      </c>
      <c r="C11" s="214"/>
    </row>
    <row r="12" spans="1:19" s="199" customFormat="1" ht="12.75" x14ac:dyDescent="0.2">
      <c r="A12" s="210"/>
      <c r="B12" s="214">
        <f>(1-B9)*B11</f>
        <v>7.5000000000000011E-2</v>
      </c>
      <c r="C12" s="214" t="s">
        <v>452</v>
      </c>
    </row>
    <row r="13" spans="1:19" s="199" customFormat="1" ht="25.5" x14ac:dyDescent="0.2">
      <c r="A13" s="218" t="s">
        <v>455</v>
      </c>
      <c r="B13" s="210">
        <f>B12*B7</f>
        <v>75.75754919117648</v>
      </c>
      <c r="C13" s="210" t="s">
        <v>125</v>
      </c>
      <c r="D13" s="219"/>
    </row>
    <row r="14" spans="1:19" s="199" customFormat="1" ht="12.75" x14ac:dyDescent="0.2">
      <c r="A14" s="210" t="s">
        <v>456</v>
      </c>
      <c r="B14" s="43">
        <f>Baseline!B8</f>
        <v>550</v>
      </c>
      <c r="C14" s="210" t="s">
        <v>415</v>
      </c>
      <c r="I14" s="199" t="s">
        <v>388</v>
      </c>
    </row>
    <row r="15" spans="1:19" s="199" customFormat="1" ht="76.5" x14ac:dyDescent="0.2">
      <c r="A15" s="199" t="s">
        <v>457</v>
      </c>
      <c r="B15" s="199">
        <f>B13/(B14*B9)</f>
        <v>0.16204823356401385</v>
      </c>
      <c r="C15" s="203" t="s">
        <v>91</v>
      </c>
      <c r="D15" s="219" t="s">
        <v>458</v>
      </c>
    </row>
    <row r="18" spans="1:9" x14ac:dyDescent="0.25">
      <c r="A18" s="220" t="s">
        <v>459</v>
      </c>
      <c r="B18"/>
      <c r="C18"/>
    </row>
    <row r="19" spans="1:9" x14ac:dyDescent="0.25">
      <c r="A19"/>
      <c r="B19"/>
      <c r="C19"/>
    </row>
    <row r="20" spans="1:9" x14ac:dyDescent="0.25">
      <c r="A20" t="s">
        <v>460</v>
      </c>
      <c r="B20">
        <v>30</v>
      </c>
      <c r="C20" t="s">
        <v>461</v>
      </c>
    </row>
    <row r="21" spans="1:9" x14ac:dyDescent="0.25">
      <c r="A21"/>
      <c r="B21">
        <f>B20/Conversions!$D$9/Conversions!$D$8</f>
        <v>262980</v>
      </c>
      <c r="C21" t="s">
        <v>462</v>
      </c>
    </row>
    <row r="22" spans="1:9" x14ac:dyDescent="0.25">
      <c r="A22" t="s">
        <v>463</v>
      </c>
      <c r="B22">
        <f>B9*B21</f>
        <v>223533</v>
      </c>
      <c r="C22" t="s">
        <v>462</v>
      </c>
      <c r="D22" s="210" t="s">
        <v>464</v>
      </c>
    </row>
    <row r="23" spans="1:9" x14ac:dyDescent="0.25">
      <c r="A23" t="s">
        <v>465</v>
      </c>
      <c r="B23">
        <f>B14*B22</f>
        <v>122943150</v>
      </c>
      <c r="C23" t="s">
        <v>44</v>
      </c>
      <c r="D23" s="210" t="s">
        <v>466</v>
      </c>
    </row>
    <row r="24" spans="1:9" x14ac:dyDescent="0.25">
      <c r="A24" t="s">
        <v>467</v>
      </c>
      <c r="B24">
        <f>B21*B10</f>
        <v>39447.000000000007</v>
      </c>
      <c r="C24" t="s">
        <v>462</v>
      </c>
      <c r="D24" s="210" t="s">
        <v>468</v>
      </c>
    </row>
    <row r="25" spans="1:9" x14ac:dyDescent="0.25">
      <c r="A25" t="s">
        <v>469</v>
      </c>
      <c r="B25">
        <f>0.5*B24</f>
        <v>19723.500000000004</v>
      </c>
      <c r="C25" t="s">
        <v>462</v>
      </c>
      <c r="D25" s="210" t="s">
        <v>470</v>
      </c>
    </row>
    <row r="26" spans="1:9" x14ac:dyDescent="0.25">
      <c r="A26" t="s">
        <v>471</v>
      </c>
      <c r="B26">
        <f>B7*B25</f>
        <v>19922720.286295593</v>
      </c>
      <c r="C26" t="s">
        <v>190</v>
      </c>
      <c r="D26" s="210" t="s">
        <v>472</v>
      </c>
    </row>
    <row r="27" spans="1:9" x14ac:dyDescent="0.25">
      <c r="A27" s="209" t="s">
        <v>473</v>
      </c>
      <c r="B27" s="209">
        <f>B26/B23</f>
        <v>0.16204823356401388</v>
      </c>
      <c r="C27" s="209" t="s">
        <v>91</v>
      </c>
      <c r="D27" s="210" t="s">
        <v>474</v>
      </c>
    </row>
    <row r="30" spans="1:9" ht="15.75" x14ac:dyDescent="0.25">
      <c r="A30" s="202" t="s">
        <v>475</v>
      </c>
      <c r="B30" s="199"/>
      <c r="C30" s="203"/>
      <c r="D30" s="199"/>
      <c r="E30" s="199"/>
      <c r="F30" s="199"/>
      <c r="G30" s="199"/>
      <c r="H30" s="199"/>
      <c r="I30" s="199"/>
    </row>
    <row r="31" spans="1:9" x14ac:dyDescent="0.25">
      <c r="A31" s="210" t="s">
        <v>442</v>
      </c>
      <c r="B31" s="210">
        <v>53000</v>
      </c>
      <c r="C31" s="210" t="s">
        <v>443</v>
      </c>
      <c r="D31" s="199"/>
      <c r="E31" s="199">
        <v>2</v>
      </c>
      <c r="F31" s="199"/>
      <c r="G31" s="199"/>
      <c r="H31" s="199"/>
      <c r="I31" s="199" t="s">
        <v>444</v>
      </c>
    </row>
    <row r="32" spans="1:9" x14ac:dyDescent="0.25">
      <c r="B32" s="210">
        <f>B31/Conversions!$D$4</f>
        <v>2226.8907563025209</v>
      </c>
      <c r="C32" s="210" t="s">
        <v>404</v>
      </c>
      <c r="D32" s="199"/>
      <c r="E32" s="199"/>
      <c r="F32" s="199"/>
      <c r="G32" s="199"/>
      <c r="H32" s="199"/>
      <c r="I32" s="199"/>
    </row>
    <row r="33" spans="1:9" x14ac:dyDescent="0.25">
      <c r="B33" s="214">
        <f>B32/Conversions!$D$5</f>
        <v>1010.100655882353</v>
      </c>
      <c r="C33" s="214" t="s">
        <v>125</v>
      </c>
      <c r="D33" s="199"/>
      <c r="E33" s="199"/>
      <c r="F33" s="199"/>
      <c r="G33" s="199"/>
      <c r="H33" s="199"/>
      <c r="I33" s="199"/>
    </row>
    <row r="34" spans="1:9" x14ac:dyDescent="0.25">
      <c r="A34" s="210" t="s">
        <v>448</v>
      </c>
      <c r="B34" s="210">
        <v>0.85</v>
      </c>
      <c r="C34" s="210" t="s">
        <v>449</v>
      </c>
      <c r="D34" s="199"/>
      <c r="E34" s="199"/>
      <c r="F34" s="199"/>
      <c r="G34" s="199"/>
      <c r="H34" s="199"/>
      <c r="I34" s="199" t="s">
        <v>450</v>
      </c>
    </row>
    <row r="35" spans="1:9" x14ac:dyDescent="0.25">
      <c r="A35" s="215" t="s">
        <v>451</v>
      </c>
      <c r="B35" s="214">
        <v>0.85</v>
      </c>
      <c r="C35" s="214" t="s">
        <v>452</v>
      </c>
      <c r="D35" s="199"/>
      <c r="E35" s="199"/>
      <c r="F35" s="199"/>
      <c r="G35" s="199"/>
      <c r="H35" s="199"/>
      <c r="I35" s="199"/>
    </row>
    <row r="36" spans="1:9" x14ac:dyDescent="0.25">
      <c r="A36" s="216" t="s">
        <v>453</v>
      </c>
      <c r="B36" s="217">
        <f>1-B35</f>
        <v>0.15000000000000002</v>
      </c>
      <c r="C36" s="217" t="s">
        <v>452</v>
      </c>
      <c r="D36" s="199"/>
      <c r="E36" s="199">
        <v>1</v>
      </c>
      <c r="F36" s="199"/>
      <c r="G36" s="199"/>
      <c r="H36" s="199"/>
      <c r="I36" s="199"/>
    </row>
    <row r="37" spans="1:9" x14ac:dyDescent="0.25">
      <c r="A37" s="210" t="s">
        <v>454</v>
      </c>
      <c r="B37" s="214">
        <v>0.5</v>
      </c>
      <c r="C37" s="214"/>
      <c r="D37" s="199"/>
      <c r="E37" s="199"/>
      <c r="F37" s="199"/>
      <c r="G37" s="199"/>
      <c r="H37" s="199"/>
      <c r="I37" s="199"/>
    </row>
    <row r="38" spans="1:9" x14ac:dyDescent="0.25">
      <c r="B38" s="214">
        <f>(1-B35)*B37</f>
        <v>7.5000000000000011E-2</v>
      </c>
      <c r="C38" s="214" t="s">
        <v>452</v>
      </c>
      <c r="D38" s="199"/>
      <c r="E38" s="199"/>
      <c r="F38" s="199"/>
      <c r="G38" s="199"/>
      <c r="H38" s="199"/>
      <c r="I38" s="199"/>
    </row>
    <row r="39" spans="1:9" ht="26.25" x14ac:dyDescent="0.25">
      <c r="A39" s="218" t="s">
        <v>455</v>
      </c>
      <c r="B39" s="210">
        <f>B38*B33</f>
        <v>75.75754919117648</v>
      </c>
      <c r="C39" s="210" t="s">
        <v>125</v>
      </c>
      <c r="D39" s="219"/>
      <c r="E39" s="199"/>
      <c r="F39" s="199"/>
      <c r="G39" s="199"/>
      <c r="H39" s="199"/>
      <c r="I39" s="199"/>
    </row>
    <row r="40" spans="1:9" x14ac:dyDescent="0.25">
      <c r="A40" s="210" t="s">
        <v>456</v>
      </c>
      <c r="B40" s="43">
        <f>Baseline!B36</f>
        <v>550</v>
      </c>
      <c r="C40" s="210" t="s">
        <v>415</v>
      </c>
      <c r="D40" s="199"/>
      <c r="E40" s="199"/>
      <c r="F40" s="199"/>
      <c r="G40" s="199"/>
      <c r="H40" s="199"/>
      <c r="I40" s="199" t="s">
        <v>388</v>
      </c>
    </row>
    <row r="41" spans="1:9" ht="77.25" x14ac:dyDescent="0.25">
      <c r="A41" s="199" t="s">
        <v>457</v>
      </c>
      <c r="B41" s="199">
        <f>B39/(B40*B35)</f>
        <v>0.16204823356401385</v>
      </c>
      <c r="C41" s="203" t="s">
        <v>91</v>
      </c>
      <c r="D41" s="219" t="s">
        <v>458</v>
      </c>
      <c r="E41" s="199"/>
      <c r="F41" s="199"/>
      <c r="G41" s="199"/>
      <c r="H41" s="199"/>
      <c r="I41" s="199"/>
    </row>
  </sheetData>
  <hyperlinks>
    <hyperlink ref="S5"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37"/>
  <sheetViews>
    <sheetView workbookViewId="0">
      <selection activeCell="J36" sqref="J36"/>
    </sheetView>
  </sheetViews>
  <sheetFormatPr defaultColWidth="9.140625" defaultRowHeight="12.75" x14ac:dyDescent="0.2"/>
  <cols>
    <col min="1" max="3" width="9.140625" style="210"/>
    <col min="4" max="4" width="13.42578125" style="210" bestFit="1" customWidth="1"/>
    <col min="5" max="5" width="16.42578125" style="210" bestFit="1" customWidth="1"/>
    <col min="6" max="6" width="23.42578125" style="210" customWidth="1"/>
    <col min="7" max="7" width="11" style="210" bestFit="1" customWidth="1"/>
    <col min="8" max="259" width="9.140625" style="210"/>
    <col min="260" max="260" width="13.42578125" style="210" bestFit="1" customWidth="1"/>
    <col min="261" max="261" width="16.42578125" style="210" bestFit="1" customWidth="1"/>
    <col min="262" max="262" width="23.42578125" style="210" customWidth="1"/>
    <col min="263" max="263" width="11" style="210" bestFit="1" customWidth="1"/>
    <col min="264" max="515" width="9.140625" style="210"/>
    <col min="516" max="516" width="13.42578125" style="210" bestFit="1" customWidth="1"/>
    <col min="517" max="517" width="16.42578125" style="210" bestFit="1" customWidth="1"/>
    <col min="518" max="518" width="23.42578125" style="210" customWidth="1"/>
    <col min="519" max="519" width="11" style="210" bestFit="1" customWidth="1"/>
    <col min="520" max="771" width="9.140625" style="210"/>
    <col min="772" max="772" width="13.42578125" style="210" bestFit="1" customWidth="1"/>
    <col min="773" max="773" width="16.42578125" style="210" bestFit="1" customWidth="1"/>
    <col min="774" max="774" width="23.42578125" style="210" customWidth="1"/>
    <col min="775" max="775" width="11" style="210" bestFit="1" customWidth="1"/>
    <col min="776" max="1027" width="9.140625" style="210"/>
    <col min="1028" max="1028" width="13.42578125" style="210" bestFit="1" customWidth="1"/>
    <col min="1029" max="1029" width="16.42578125" style="210" bestFit="1" customWidth="1"/>
    <col min="1030" max="1030" width="23.42578125" style="210" customWidth="1"/>
    <col min="1031" max="1031" width="11" style="210" bestFit="1" customWidth="1"/>
    <col min="1032" max="1283" width="9.140625" style="210"/>
    <col min="1284" max="1284" width="13.42578125" style="210" bestFit="1" customWidth="1"/>
    <col min="1285" max="1285" width="16.42578125" style="210" bestFit="1" customWidth="1"/>
    <col min="1286" max="1286" width="23.42578125" style="210" customWidth="1"/>
    <col min="1287" max="1287" width="11" style="210" bestFit="1" customWidth="1"/>
    <col min="1288" max="1539" width="9.140625" style="210"/>
    <col min="1540" max="1540" width="13.42578125" style="210" bestFit="1" customWidth="1"/>
    <col min="1541" max="1541" width="16.42578125" style="210" bestFit="1" customWidth="1"/>
    <col min="1542" max="1542" width="23.42578125" style="210" customWidth="1"/>
    <col min="1543" max="1543" width="11" style="210" bestFit="1" customWidth="1"/>
    <col min="1544" max="1795" width="9.140625" style="210"/>
    <col min="1796" max="1796" width="13.42578125" style="210" bestFit="1" customWidth="1"/>
    <col min="1797" max="1797" width="16.42578125" style="210" bestFit="1" customWidth="1"/>
    <col min="1798" max="1798" width="23.42578125" style="210" customWidth="1"/>
    <col min="1799" max="1799" width="11" style="210" bestFit="1" customWidth="1"/>
    <col min="1800" max="2051" width="9.140625" style="210"/>
    <col min="2052" max="2052" width="13.42578125" style="210" bestFit="1" customWidth="1"/>
    <col min="2053" max="2053" width="16.42578125" style="210" bestFit="1" customWidth="1"/>
    <col min="2054" max="2054" width="23.42578125" style="210" customWidth="1"/>
    <col min="2055" max="2055" width="11" style="210" bestFit="1" customWidth="1"/>
    <col min="2056" max="2307" width="9.140625" style="210"/>
    <col min="2308" max="2308" width="13.42578125" style="210" bestFit="1" customWidth="1"/>
    <col min="2309" max="2309" width="16.42578125" style="210" bestFit="1" customWidth="1"/>
    <col min="2310" max="2310" width="23.42578125" style="210" customWidth="1"/>
    <col min="2311" max="2311" width="11" style="210" bestFit="1" customWidth="1"/>
    <col min="2312" max="2563" width="9.140625" style="210"/>
    <col min="2564" max="2564" width="13.42578125" style="210" bestFit="1" customWidth="1"/>
    <col min="2565" max="2565" width="16.42578125" style="210" bestFit="1" customWidth="1"/>
    <col min="2566" max="2566" width="23.42578125" style="210" customWidth="1"/>
    <col min="2567" max="2567" width="11" style="210" bestFit="1" customWidth="1"/>
    <col min="2568" max="2819" width="9.140625" style="210"/>
    <col min="2820" max="2820" width="13.42578125" style="210" bestFit="1" customWidth="1"/>
    <col min="2821" max="2821" width="16.42578125" style="210" bestFit="1" customWidth="1"/>
    <col min="2822" max="2822" width="23.42578125" style="210" customWidth="1"/>
    <col min="2823" max="2823" width="11" style="210" bestFit="1" customWidth="1"/>
    <col min="2824" max="3075" width="9.140625" style="210"/>
    <col min="3076" max="3076" width="13.42578125" style="210" bestFit="1" customWidth="1"/>
    <col min="3077" max="3077" width="16.42578125" style="210" bestFit="1" customWidth="1"/>
    <col min="3078" max="3078" width="23.42578125" style="210" customWidth="1"/>
    <col min="3079" max="3079" width="11" style="210" bestFit="1" customWidth="1"/>
    <col min="3080" max="3331" width="9.140625" style="210"/>
    <col min="3332" max="3332" width="13.42578125" style="210" bestFit="1" customWidth="1"/>
    <col min="3333" max="3333" width="16.42578125" style="210" bestFit="1" customWidth="1"/>
    <col min="3334" max="3334" width="23.42578125" style="210" customWidth="1"/>
    <col min="3335" max="3335" width="11" style="210" bestFit="1" customWidth="1"/>
    <col min="3336" max="3587" width="9.140625" style="210"/>
    <col min="3588" max="3588" width="13.42578125" style="210" bestFit="1" customWidth="1"/>
    <col min="3589" max="3589" width="16.42578125" style="210" bestFit="1" customWidth="1"/>
    <col min="3590" max="3590" width="23.42578125" style="210" customWidth="1"/>
    <col min="3591" max="3591" width="11" style="210" bestFit="1" customWidth="1"/>
    <col min="3592" max="3843" width="9.140625" style="210"/>
    <col min="3844" max="3844" width="13.42578125" style="210" bestFit="1" customWidth="1"/>
    <col min="3845" max="3845" width="16.42578125" style="210" bestFit="1" customWidth="1"/>
    <col min="3846" max="3846" width="23.42578125" style="210" customWidth="1"/>
    <col min="3847" max="3847" width="11" style="210" bestFit="1" customWidth="1"/>
    <col min="3848" max="4099" width="9.140625" style="210"/>
    <col min="4100" max="4100" width="13.42578125" style="210" bestFit="1" customWidth="1"/>
    <col min="4101" max="4101" width="16.42578125" style="210" bestFit="1" customWidth="1"/>
    <col min="4102" max="4102" width="23.42578125" style="210" customWidth="1"/>
    <col min="4103" max="4103" width="11" style="210" bestFit="1" customWidth="1"/>
    <col min="4104" max="4355" width="9.140625" style="210"/>
    <col min="4356" max="4356" width="13.42578125" style="210" bestFit="1" customWidth="1"/>
    <col min="4357" max="4357" width="16.42578125" style="210" bestFit="1" customWidth="1"/>
    <col min="4358" max="4358" width="23.42578125" style="210" customWidth="1"/>
    <col min="4359" max="4359" width="11" style="210" bestFit="1" customWidth="1"/>
    <col min="4360" max="4611" width="9.140625" style="210"/>
    <col min="4612" max="4612" width="13.42578125" style="210" bestFit="1" customWidth="1"/>
    <col min="4613" max="4613" width="16.42578125" style="210" bestFit="1" customWidth="1"/>
    <col min="4614" max="4614" width="23.42578125" style="210" customWidth="1"/>
    <col min="4615" max="4615" width="11" style="210" bestFit="1" customWidth="1"/>
    <col min="4616" max="4867" width="9.140625" style="210"/>
    <col min="4868" max="4868" width="13.42578125" style="210" bestFit="1" customWidth="1"/>
    <col min="4869" max="4869" width="16.42578125" style="210" bestFit="1" customWidth="1"/>
    <col min="4870" max="4870" width="23.42578125" style="210" customWidth="1"/>
    <col min="4871" max="4871" width="11" style="210" bestFit="1" customWidth="1"/>
    <col min="4872" max="5123" width="9.140625" style="210"/>
    <col min="5124" max="5124" width="13.42578125" style="210" bestFit="1" customWidth="1"/>
    <col min="5125" max="5125" width="16.42578125" style="210" bestFit="1" customWidth="1"/>
    <col min="5126" max="5126" width="23.42578125" style="210" customWidth="1"/>
    <col min="5127" max="5127" width="11" style="210" bestFit="1" customWidth="1"/>
    <col min="5128" max="5379" width="9.140625" style="210"/>
    <col min="5380" max="5380" width="13.42578125" style="210" bestFit="1" customWidth="1"/>
    <col min="5381" max="5381" width="16.42578125" style="210" bestFit="1" customWidth="1"/>
    <col min="5382" max="5382" width="23.42578125" style="210" customWidth="1"/>
    <col min="5383" max="5383" width="11" style="210" bestFit="1" customWidth="1"/>
    <col min="5384" max="5635" width="9.140625" style="210"/>
    <col min="5636" max="5636" width="13.42578125" style="210" bestFit="1" customWidth="1"/>
    <col min="5637" max="5637" width="16.42578125" style="210" bestFit="1" customWidth="1"/>
    <col min="5638" max="5638" width="23.42578125" style="210" customWidth="1"/>
    <col min="5639" max="5639" width="11" style="210" bestFit="1" customWidth="1"/>
    <col min="5640" max="5891" width="9.140625" style="210"/>
    <col min="5892" max="5892" width="13.42578125" style="210" bestFit="1" customWidth="1"/>
    <col min="5893" max="5893" width="16.42578125" style="210" bestFit="1" customWidth="1"/>
    <col min="5894" max="5894" width="23.42578125" style="210" customWidth="1"/>
    <col min="5895" max="5895" width="11" style="210" bestFit="1" customWidth="1"/>
    <col min="5896" max="6147" width="9.140625" style="210"/>
    <col min="6148" max="6148" width="13.42578125" style="210" bestFit="1" customWidth="1"/>
    <col min="6149" max="6149" width="16.42578125" style="210" bestFit="1" customWidth="1"/>
    <col min="6150" max="6150" width="23.42578125" style="210" customWidth="1"/>
    <col min="6151" max="6151" width="11" style="210" bestFit="1" customWidth="1"/>
    <col min="6152" max="6403" width="9.140625" style="210"/>
    <col min="6404" max="6404" width="13.42578125" style="210" bestFit="1" customWidth="1"/>
    <col min="6405" max="6405" width="16.42578125" style="210" bestFit="1" customWidth="1"/>
    <col min="6406" max="6406" width="23.42578125" style="210" customWidth="1"/>
    <col min="6407" max="6407" width="11" style="210" bestFit="1" customWidth="1"/>
    <col min="6408" max="6659" width="9.140625" style="210"/>
    <col min="6660" max="6660" width="13.42578125" style="210" bestFit="1" customWidth="1"/>
    <col min="6661" max="6661" width="16.42578125" style="210" bestFit="1" customWidth="1"/>
    <col min="6662" max="6662" width="23.42578125" style="210" customWidth="1"/>
    <col min="6663" max="6663" width="11" style="210" bestFit="1" customWidth="1"/>
    <col min="6664" max="6915" width="9.140625" style="210"/>
    <col min="6916" max="6916" width="13.42578125" style="210" bestFit="1" customWidth="1"/>
    <col min="6917" max="6917" width="16.42578125" style="210" bestFit="1" customWidth="1"/>
    <col min="6918" max="6918" width="23.42578125" style="210" customWidth="1"/>
    <col min="6919" max="6919" width="11" style="210" bestFit="1" customWidth="1"/>
    <col min="6920" max="7171" width="9.140625" style="210"/>
    <col min="7172" max="7172" width="13.42578125" style="210" bestFit="1" customWidth="1"/>
    <col min="7173" max="7173" width="16.42578125" style="210" bestFit="1" customWidth="1"/>
    <col min="7174" max="7174" width="23.42578125" style="210" customWidth="1"/>
    <col min="7175" max="7175" width="11" style="210" bestFit="1" customWidth="1"/>
    <col min="7176" max="7427" width="9.140625" style="210"/>
    <col min="7428" max="7428" width="13.42578125" style="210" bestFit="1" customWidth="1"/>
    <col min="7429" max="7429" width="16.42578125" style="210" bestFit="1" customWidth="1"/>
    <col min="7430" max="7430" width="23.42578125" style="210" customWidth="1"/>
    <col min="7431" max="7431" width="11" style="210" bestFit="1" customWidth="1"/>
    <col min="7432" max="7683" width="9.140625" style="210"/>
    <col min="7684" max="7684" width="13.42578125" style="210" bestFit="1" customWidth="1"/>
    <col min="7685" max="7685" width="16.42578125" style="210" bestFit="1" customWidth="1"/>
    <col min="7686" max="7686" width="23.42578125" style="210" customWidth="1"/>
    <col min="7687" max="7687" width="11" style="210" bestFit="1" customWidth="1"/>
    <col min="7688" max="7939" width="9.140625" style="210"/>
    <col min="7940" max="7940" width="13.42578125" style="210" bestFit="1" customWidth="1"/>
    <col min="7941" max="7941" width="16.42578125" style="210" bestFit="1" customWidth="1"/>
    <col min="7942" max="7942" width="23.42578125" style="210" customWidth="1"/>
    <col min="7943" max="7943" width="11" style="210" bestFit="1" customWidth="1"/>
    <col min="7944" max="8195" width="9.140625" style="210"/>
    <col min="8196" max="8196" width="13.42578125" style="210" bestFit="1" customWidth="1"/>
    <col min="8197" max="8197" width="16.42578125" style="210" bestFit="1" customWidth="1"/>
    <col min="8198" max="8198" width="23.42578125" style="210" customWidth="1"/>
    <col min="8199" max="8199" width="11" style="210" bestFit="1" customWidth="1"/>
    <col min="8200" max="8451" width="9.140625" style="210"/>
    <col min="8452" max="8452" width="13.42578125" style="210" bestFit="1" customWidth="1"/>
    <col min="8453" max="8453" width="16.42578125" style="210" bestFit="1" customWidth="1"/>
    <col min="8454" max="8454" width="23.42578125" style="210" customWidth="1"/>
    <col min="8455" max="8455" width="11" style="210" bestFit="1" customWidth="1"/>
    <col min="8456" max="8707" width="9.140625" style="210"/>
    <col min="8708" max="8708" width="13.42578125" style="210" bestFit="1" customWidth="1"/>
    <col min="8709" max="8709" width="16.42578125" style="210" bestFit="1" customWidth="1"/>
    <col min="8710" max="8710" width="23.42578125" style="210" customWidth="1"/>
    <col min="8711" max="8711" width="11" style="210" bestFit="1" customWidth="1"/>
    <col min="8712" max="8963" width="9.140625" style="210"/>
    <col min="8964" max="8964" width="13.42578125" style="210" bestFit="1" customWidth="1"/>
    <col min="8965" max="8965" width="16.42578125" style="210" bestFit="1" customWidth="1"/>
    <col min="8966" max="8966" width="23.42578125" style="210" customWidth="1"/>
    <col min="8967" max="8967" width="11" style="210" bestFit="1" customWidth="1"/>
    <col min="8968" max="9219" width="9.140625" style="210"/>
    <col min="9220" max="9220" width="13.42578125" style="210" bestFit="1" customWidth="1"/>
    <col min="9221" max="9221" width="16.42578125" style="210" bestFit="1" customWidth="1"/>
    <col min="9222" max="9222" width="23.42578125" style="210" customWidth="1"/>
    <col min="9223" max="9223" width="11" style="210" bestFit="1" customWidth="1"/>
    <col min="9224" max="9475" width="9.140625" style="210"/>
    <col min="9476" max="9476" width="13.42578125" style="210" bestFit="1" customWidth="1"/>
    <col min="9477" max="9477" width="16.42578125" style="210" bestFit="1" customWidth="1"/>
    <col min="9478" max="9478" width="23.42578125" style="210" customWidth="1"/>
    <col min="9479" max="9479" width="11" style="210" bestFit="1" customWidth="1"/>
    <col min="9480" max="9731" width="9.140625" style="210"/>
    <col min="9732" max="9732" width="13.42578125" style="210" bestFit="1" customWidth="1"/>
    <col min="9733" max="9733" width="16.42578125" style="210" bestFit="1" customWidth="1"/>
    <col min="9734" max="9734" width="23.42578125" style="210" customWidth="1"/>
    <col min="9735" max="9735" width="11" style="210" bestFit="1" customWidth="1"/>
    <col min="9736" max="9987" width="9.140625" style="210"/>
    <col min="9988" max="9988" width="13.42578125" style="210" bestFit="1" customWidth="1"/>
    <col min="9989" max="9989" width="16.42578125" style="210" bestFit="1" customWidth="1"/>
    <col min="9990" max="9990" width="23.42578125" style="210" customWidth="1"/>
    <col min="9991" max="9991" width="11" style="210" bestFit="1" customWidth="1"/>
    <col min="9992" max="10243" width="9.140625" style="210"/>
    <col min="10244" max="10244" width="13.42578125" style="210" bestFit="1" customWidth="1"/>
    <col min="10245" max="10245" width="16.42578125" style="210" bestFit="1" customWidth="1"/>
    <col min="10246" max="10246" width="23.42578125" style="210" customWidth="1"/>
    <col min="10247" max="10247" width="11" style="210" bestFit="1" customWidth="1"/>
    <col min="10248" max="10499" width="9.140625" style="210"/>
    <col min="10500" max="10500" width="13.42578125" style="210" bestFit="1" customWidth="1"/>
    <col min="10501" max="10501" width="16.42578125" style="210" bestFit="1" customWidth="1"/>
    <col min="10502" max="10502" width="23.42578125" style="210" customWidth="1"/>
    <col min="10503" max="10503" width="11" style="210" bestFit="1" customWidth="1"/>
    <col min="10504" max="10755" width="9.140625" style="210"/>
    <col min="10756" max="10756" width="13.42578125" style="210" bestFit="1" customWidth="1"/>
    <col min="10757" max="10757" width="16.42578125" style="210" bestFit="1" customWidth="1"/>
    <col min="10758" max="10758" width="23.42578125" style="210" customWidth="1"/>
    <col min="10759" max="10759" width="11" style="210" bestFit="1" customWidth="1"/>
    <col min="10760" max="11011" width="9.140625" style="210"/>
    <col min="11012" max="11012" width="13.42578125" style="210" bestFit="1" customWidth="1"/>
    <col min="11013" max="11013" width="16.42578125" style="210" bestFit="1" customWidth="1"/>
    <col min="11014" max="11014" width="23.42578125" style="210" customWidth="1"/>
    <col min="11015" max="11015" width="11" style="210" bestFit="1" customWidth="1"/>
    <col min="11016" max="11267" width="9.140625" style="210"/>
    <col min="11268" max="11268" width="13.42578125" style="210" bestFit="1" customWidth="1"/>
    <col min="11269" max="11269" width="16.42578125" style="210" bestFit="1" customWidth="1"/>
    <col min="11270" max="11270" width="23.42578125" style="210" customWidth="1"/>
    <col min="11271" max="11271" width="11" style="210" bestFit="1" customWidth="1"/>
    <col min="11272" max="11523" width="9.140625" style="210"/>
    <col min="11524" max="11524" width="13.42578125" style="210" bestFit="1" customWidth="1"/>
    <col min="11525" max="11525" width="16.42578125" style="210" bestFit="1" customWidth="1"/>
    <col min="11526" max="11526" width="23.42578125" style="210" customWidth="1"/>
    <col min="11527" max="11527" width="11" style="210" bestFit="1" customWidth="1"/>
    <col min="11528" max="11779" width="9.140625" style="210"/>
    <col min="11780" max="11780" width="13.42578125" style="210" bestFit="1" customWidth="1"/>
    <col min="11781" max="11781" width="16.42578125" style="210" bestFit="1" customWidth="1"/>
    <col min="11782" max="11782" width="23.42578125" style="210" customWidth="1"/>
    <col min="11783" max="11783" width="11" style="210" bestFit="1" customWidth="1"/>
    <col min="11784" max="12035" width="9.140625" style="210"/>
    <col min="12036" max="12036" width="13.42578125" style="210" bestFit="1" customWidth="1"/>
    <col min="12037" max="12037" width="16.42578125" style="210" bestFit="1" customWidth="1"/>
    <col min="12038" max="12038" width="23.42578125" style="210" customWidth="1"/>
    <col min="12039" max="12039" width="11" style="210" bestFit="1" customWidth="1"/>
    <col min="12040" max="12291" width="9.140625" style="210"/>
    <col min="12292" max="12292" width="13.42578125" style="210" bestFit="1" customWidth="1"/>
    <col min="12293" max="12293" width="16.42578125" style="210" bestFit="1" customWidth="1"/>
    <col min="12294" max="12294" width="23.42578125" style="210" customWidth="1"/>
    <col min="12295" max="12295" width="11" style="210" bestFit="1" customWidth="1"/>
    <col min="12296" max="12547" width="9.140625" style="210"/>
    <col min="12548" max="12548" width="13.42578125" style="210" bestFit="1" customWidth="1"/>
    <col min="12549" max="12549" width="16.42578125" style="210" bestFit="1" customWidth="1"/>
    <col min="12550" max="12550" width="23.42578125" style="210" customWidth="1"/>
    <col min="12551" max="12551" width="11" style="210" bestFit="1" customWidth="1"/>
    <col min="12552" max="12803" width="9.140625" style="210"/>
    <col min="12804" max="12804" width="13.42578125" style="210" bestFit="1" customWidth="1"/>
    <col min="12805" max="12805" width="16.42578125" style="210" bestFit="1" customWidth="1"/>
    <col min="12806" max="12806" width="23.42578125" style="210" customWidth="1"/>
    <col min="12807" max="12807" width="11" style="210" bestFit="1" customWidth="1"/>
    <col min="12808" max="13059" width="9.140625" style="210"/>
    <col min="13060" max="13060" width="13.42578125" style="210" bestFit="1" customWidth="1"/>
    <col min="13061" max="13061" width="16.42578125" style="210" bestFit="1" customWidth="1"/>
    <col min="13062" max="13062" width="23.42578125" style="210" customWidth="1"/>
    <col min="13063" max="13063" width="11" style="210" bestFit="1" customWidth="1"/>
    <col min="13064" max="13315" width="9.140625" style="210"/>
    <col min="13316" max="13316" width="13.42578125" style="210" bestFit="1" customWidth="1"/>
    <col min="13317" max="13317" width="16.42578125" style="210" bestFit="1" customWidth="1"/>
    <col min="13318" max="13318" width="23.42578125" style="210" customWidth="1"/>
    <col min="13319" max="13319" width="11" style="210" bestFit="1" customWidth="1"/>
    <col min="13320" max="13571" width="9.140625" style="210"/>
    <col min="13572" max="13572" width="13.42578125" style="210" bestFit="1" customWidth="1"/>
    <col min="13573" max="13573" width="16.42578125" style="210" bestFit="1" customWidth="1"/>
    <col min="13574" max="13574" width="23.42578125" style="210" customWidth="1"/>
    <col min="13575" max="13575" width="11" style="210" bestFit="1" customWidth="1"/>
    <col min="13576" max="13827" width="9.140625" style="210"/>
    <col min="13828" max="13828" width="13.42578125" style="210" bestFit="1" customWidth="1"/>
    <col min="13829" max="13829" width="16.42578125" style="210" bestFit="1" customWidth="1"/>
    <col min="13830" max="13830" width="23.42578125" style="210" customWidth="1"/>
    <col min="13831" max="13831" width="11" style="210" bestFit="1" customWidth="1"/>
    <col min="13832" max="14083" width="9.140625" style="210"/>
    <col min="14084" max="14084" width="13.42578125" style="210" bestFit="1" customWidth="1"/>
    <col min="14085" max="14085" width="16.42578125" style="210" bestFit="1" customWidth="1"/>
    <col min="14086" max="14086" width="23.42578125" style="210" customWidth="1"/>
    <col min="14087" max="14087" width="11" style="210" bestFit="1" customWidth="1"/>
    <col min="14088" max="14339" width="9.140625" style="210"/>
    <col min="14340" max="14340" width="13.42578125" style="210" bestFit="1" customWidth="1"/>
    <col min="14341" max="14341" width="16.42578125" style="210" bestFit="1" customWidth="1"/>
    <col min="14342" max="14342" width="23.42578125" style="210" customWidth="1"/>
    <col min="14343" max="14343" width="11" style="210" bestFit="1" customWidth="1"/>
    <col min="14344" max="14595" width="9.140625" style="210"/>
    <col min="14596" max="14596" width="13.42578125" style="210" bestFit="1" customWidth="1"/>
    <col min="14597" max="14597" width="16.42578125" style="210" bestFit="1" customWidth="1"/>
    <col min="14598" max="14598" width="23.42578125" style="210" customWidth="1"/>
    <col min="14599" max="14599" width="11" style="210" bestFit="1" customWidth="1"/>
    <col min="14600" max="14851" width="9.140625" style="210"/>
    <col min="14852" max="14852" width="13.42578125" style="210" bestFit="1" customWidth="1"/>
    <col min="14853" max="14853" width="16.42578125" style="210" bestFit="1" customWidth="1"/>
    <col min="14854" max="14854" width="23.42578125" style="210" customWidth="1"/>
    <col min="14855" max="14855" width="11" style="210" bestFit="1" customWidth="1"/>
    <col min="14856" max="15107" width="9.140625" style="210"/>
    <col min="15108" max="15108" width="13.42578125" style="210" bestFit="1" customWidth="1"/>
    <col min="15109" max="15109" width="16.42578125" style="210" bestFit="1" customWidth="1"/>
    <col min="15110" max="15110" width="23.42578125" style="210" customWidth="1"/>
    <col min="15111" max="15111" width="11" style="210" bestFit="1" customWidth="1"/>
    <col min="15112" max="15363" width="9.140625" style="210"/>
    <col min="15364" max="15364" width="13.42578125" style="210" bestFit="1" customWidth="1"/>
    <col min="15365" max="15365" width="16.42578125" style="210" bestFit="1" customWidth="1"/>
    <col min="15366" max="15366" width="23.42578125" style="210" customWidth="1"/>
    <col min="15367" max="15367" width="11" style="210" bestFit="1" customWidth="1"/>
    <col min="15368" max="15619" width="9.140625" style="210"/>
    <col min="15620" max="15620" width="13.42578125" style="210" bestFit="1" customWidth="1"/>
    <col min="15621" max="15621" width="16.42578125" style="210" bestFit="1" customWidth="1"/>
    <col min="15622" max="15622" width="23.42578125" style="210" customWidth="1"/>
    <col min="15623" max="15623" width="11" style="210" bestFit="1" customWidth="1"/>
    <col min="15624" max="15875" width="9.140625" style="210"/>
    <col min="15876" max="15876" width="13.42578125" style="210" bestFit="1" customWidth="1"/>
    <col min="15877" max="15877" width="16.42578125" style="210" bestFit="1" customWidth="1"/>
    <col min="15878" max="15878" width="23.42578125" style="210" customWidth="1"/>
    <col min="15879" max="15879" width="11" style="210" bestFit="1" customWidth="1"/>
    <col min="15880" max="16131" width="9.140625" style="210"/>
    <col min="16132" max="16132" width="13.42578125" style="210" bestFit="1" customWidth="1"/>
    <col min="16133" max="16133" width="16.42578125" style="210" bestFit="1" customWidth="1"/>
    <col min="16134" max="16134" width="23.42578125" style="210" customWidth="1"/>
    <col min="16135" max="16135" width="11" style="210" bestFit="1" customWidth="1"/>
    <col min="16136" max="16384" width="9.140625" style="210"/>
  </cols>
  <sheetData>
    <row r="1" spans="1:38" ht="20.25" x14ac:dyDescent="0.3">
      <c r="A1" s="206"/>
      <c r="B1" s="221"/>
      <c r="C1" s="206"/>
      <c r="D1" s="221"/>
      <c r="E1" s="206"/>
      <c r="F1" s="206"/>
      <c r="G1" s="206"/>
      <c r="H1" s="91" t="s">
        <v>26</v>
      </c>
      <c r="I1" s="222"/>
      <c r="J1" s="222"/>
      <c r="K1" s="222"/>
      <c r="L1" s="222"/>
      <c r="M1" s="222"/>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row>
    <row r="2" spans="1:38" x14ac:dyDescent="0.2">
      <c r="A2" s="222"/>
      <c r="B2" s="337"/>
      <c r="C2" s="337"/>
      <c r="D2" s="337"/>
      <c r="E2" s="337"/>
      <c r="F2" s="223"/>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row>
    <row r="3" spans="1:38" x14ac:dyDescent="0.2">
      <c r="A3" s="222"/>
      <c r="B3" s="337" t="s">
        <v>477</v>
      </c>
      <c r="C3" s="337"/>
      <c r="D3" s="337"/>
      <c r="E3" s="337"/>
      <c r="F3" s="223" t="s">
        <v>74</v>
      </c>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row>
    <row r="4" spans="1:38" x14ac:dyDescent="0.2">
      <c r="A4" s="222"/>
      <c r="B4" s="222">
        <v>1</v>
      </c>
      <c r="C4" s="222" t="s">
        <v>478</v>
      </c>
      <c r="D4" s="222">
        <v>23.8</v>
      </c>
      <c r="E4" s="222" t="s">
        <v>479</v>
      </c>
      <c r="F4" s="222" t="s">
        <v>480</v>
      </c>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row>
    <row r="5" spans="1:38" x14ac:dyDescent="0.2">
      <c r="A5" s="222"/>
      <c r="B5" s="224">
        <v>1</v>
      </c>
      <c r="C5" s="210" t="s">
        <v>190</v>
      </c>
      <c r="D5" s="210">
        <f>CONVERT(B5, C5,E5 )</f>
        <v>2.2046226218487757</v>
      </c>
      <c r="E5" s="210" t="s">
        <v>481</v>
      </c>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row>
    <row r="6" spans="1:38" x14ac:dyDescent="0.2">
      <c r="A6" s="222"/>
      <c r="B6" s="225">
        <v>1</v>
      </c>
      <c r="C6" s="210" t="s">
        <v>452</v>
      </c>
      <c r="D6" s="210">
        <v>60</v>
      </c>
      <c r="E6" s="210" t="s">
        <v>482</v>
      </c>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row>
    <row r="7" spans="1:38" x14ac:dyDescent="0.2">
      <c r="A7" s="222"/>
      <c r="B7" s="224">
        <v>1</v>
      </c>
      <c r="C7" s="210" t="s">
        <v>483</v>
      </c>
      <c r="D7" s="210">
        <f>CONVERT(B7, C7,E7 )</f>
        <v>0.26417205235814845</v>
      </c>
      <c r="E7" s="210" t="s">
        <v>484</v>
      </c>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row>
    <row r="8" spans="1:38" x14ac:dyDescent="0.2">
      <c r="A8" s="222"/>
      <c r="B8" s="225">
        <v>1</v>
      </c>
      <c r="C8" s="210" t="s">
        <v>485</v>
      </c>
      <c r="D8" s="210">
        <f>CONVERT(B8, C8,E8 )</f>
        <v>2.7378507871321013E-3</v>
      </c>
      <c r="E8" s="210" t="s">
        <v>449</v>
      </c>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row>
    <row r="9" spans="1:38" x14ac:dyDescent="0.2">
      <c r="A9" s="222"/>
      <c r="B9" s="224">
        <v>1</v>
      </c>
      <c r="C9" s="210" t="s">
        <v>452</v>
      </c>
      <c r="D9" s="210">
        <f>CONVERT(B9, C9,E9 )</f>
        <v>4.1666666666666664E-2</v>
      </c>
      <c r="E9" s="210" t="s">
        <v>485</v>
      </c>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row>
    <row r="10" spans="1:38" x14ac:dyDescent="0.2">
      <c r="A10" s="222"/>
      <c r="B10" s="226">
        <v>1</v>
      </c>
      <c r="C10" s="222" t="s">
        <v>476</v>
      </c>
      <c r="D10" s="210">
        <f>CONVERT(B10, C10,E10 )</f>
        <v>1000</v>
      </c>
      <c r="E10" s="222" t="s">
        <v>483</v>
      </c>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row>
    <row r="11" spans="1:38" x14ac:dyDescent="0.2">
      <c r="A11" s="222"/>
      <c r="B11" s="227">
        <v>1</v>
      </c>
      <c r="C11" s="210" t="s">
        <v>486</v>
      </c>
      <c r="D11" s="210">
        <f>CONVERT(B11, C11,E11 )</f>
        <v>2000</v>
      </c>
      <c r="E11" s="210" t="s">
        <v>481</v>
      </c>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row>
    <row r="12" spans="1:38" x14ac:dyDescent="0.2">
      <c r="A12" s="222"/>
      <c r="B12" s="228"/>
      <c r="I12" s="222"/>
      <c r="J12" s="225"/>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row>
    <row r="13" spans="1:38" x14ac:dyDescent="0.2">
      <c r="A13" s="222"/>
      <c r="I13" s="222"/>
      <c r="J13" s="224"/>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row>
    <row r="14" spans="1:38" x14ac:dyDescent="0.2">
      <c r="A14" s="222"/>
      <c r="I14" s="222"/>
      <c r="J14" s="226"/>
      <c r="K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row>
    <row r="15" spans="1:38" x14ac:dyDescent="0.2">
      <c r="A15" s="222"/>
      <c r="I15" s="222"/>
      <c r="J15" s="227"/>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row>
    <row r="16" spans="1:38" x14ac:dyDescent="0.2">
      <c r="A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row>
    <row r="17" spans="1:38" x14ac:dyDescent="0.2">
      <c r="A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row>
    <row r="18" spans="1:38" x14ac:dyDescent="0.2">
      <c r="A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row>
    <row r="19" spans="1:38" x14ac:dyDescent="0.2">
      <c r="A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row>
    <row r="20" spans="1:38" x14ac:dyDescent="0.2">
      <c r="A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row>
    <row r="21" spans="1:38" x14ac:dyDescent="0.2">
      <c r="A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row>
    <row r="22" spans="1:38" x14ac:dyDescent="0.2">
      <c r="A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row>
    <row r="23" spans="1:38" x14ac:dyDescent="0.2">
      <c r="A23" s="222"/>
      <c r="B23" s="222"/>
      <c r="C23" s="222"/>
      <c r="D23" s="222"/>
      <c r="E23" s="222"/>
      <c r="F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row>
    <row r="24" spans="1:38" x14ac:dyDescent="0.2">
      <c r="A24" s="222"/>
      <c r="B24" s="222"/>
      <c r="C24" s="222"/>
      <c r="D24" s="222"/>
      <c r="E24" s="222"/>
      <c r="F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row>
    <row r="25" spans="1:38" x14ac:dyDescent="0.2">
      <c r="A25" s="222"/>
      <c r="B25" s="178"/>
      <c r="C25" s="229"/>
      <c r="D25" s="178"/>
      <c r="E25" s="178"/>
      <c r="F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row>
    <row r="26" spans="1:38" x14ac:dyDescent="0.2">
      <c r="A26" s="222"/>
      <c r="B26" s="230"/>
      <c r="C26" s="231"/>
      <c r="D26" s="178"/>
      <c r="E26" s="178"/>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row>
    <row r="27" spans="1:38" x14ac:dyDescent="0.2">
      <c r="A27" s="222"/>
      <c r="B27" s="230"/>
      <c r="C27" s="231"/>
      <c r="D27" s="178"/>
      <c r="E27" s="178"/>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row>
    <row r="28" spans="1:38" x14ac:dyDescent="0.2">
      <c r="A28" s="222"/>
      <c r="B28" s="230"/>
      <c r="C28" s="231"/>
      <c r="D28" s="178"/>
      <c r="E28" s="178"/>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row>
    <row r="29" spans="1:38" x14ac:dyDescent="0.2">
      <c r="B29" s="230"/>
      <c r="C29" s="222"/>
      <c r="D29" s="222"/>
      <c r="E29" s="222"/>
    </row>
    <row r="30" spans="1:38" x14ac:dyDescent="0.2">
      <c r="B30" s="230"/>
      <c r="C30" s="222"/>
      <c r="D30" s="222"/>
      <c r="E30" s="222"/>
    </row>
    <row r="31" spans="1:38" x14ac:dyDescent="0.2">
      <c r="B31" s="227"/>
      <c r="C31" s="222"/>
      <c r="D31" s="222"/>
      <c r="E31" s="222"/>
    </row>
    <row r="37" spans="10:10" x14ac:dyDescent="0.2">
      <c r="J37" s="232"/>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L12"/>
  <sheetViews>
    <sheetView workbookViewId="0">
      <selection activeCell="C6" sqref="C6"/>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91" t="s">
        <v>28</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23" t="s">
        <v>487</v>
      </c>
      <c r="D3" s="223" t="s">
        <v>9</v>
      </c>
    </row>
    <row r="4" spans="1:38" ht="15" customHeight="1" x14ac:dyDescent="0.2">
      <c r="C4" s="233">
        <v>1</v>
      </c>
      <c r="D4" s="338" t="s">
        <v>488</v>
      </c>
      <c r="E4" s="339"/>
      <c r="F4" s="339"/>
      <c r="G4" s="339"/>
      <c r="H4" s="339"/>
      <c r="I4" s="339"/>
      <c r="J4" s="339"/>
      <c r="K4" s="339"/>
      <c r="L4" s="339"/>
    </row>
    <row r="5" spans="1:38" ht="15" x14ac:dyDescent="0.2">
      <c r="C5" s="233">
        <v>2</v>
      </c>
      <c r="D5" s="338" t="s">
        <v>489</v>
      </c>
      <c r="E5" s="339"/>
      <c r="F5" s="339"/>
      <c r="G5" s="339"/>
      <c r="H5" s="339"/>
      <c r="I5" s="339"/>
      <c r="J5" s="339"/>
      <c r="K5" s="339"/>
      <c r="L5" s="339"/>
    </row>
    <row r="6" spans="1:38" ht="15" x14ac:dyDescent="0.2">
      <c r="C6" s="233"/>
      <c r="D6" s="338"/>
      <c r="E6" s="339"/>
      <c r="F6" s="339"/>
      <c r="G6" s="339"/>
      <c r="H6" s="339"/>
      <c r="I6" s="339"/>
      <c r="J6" s="339"/>
      <c r="K6" s="339"/>
      <c r="L6" s="339"/>
    </row>
    <row r="7" spans="1:38" ht="15" x14ac:dyDescent="0.2">
      <c r="C7" s="233"/>
      <c r="D7" s="338"/>
      <c r="E7" s="339"/>
      <c r="F7" s="339"/>
      <c r="G7" s="339"/>
      <c r="H7" s="339"/>
      <c r="I7" s="339"/>
      <c r="J7" s="339"/>
      <c r="K7" s="339"/>
      <c r="L7" s="339"/>
    </row>
    <row r="8" spans="1:38" ht="15" x14ac:dyDescent="0.2">
      <c r="C8" s="233"/>
      <c r="D8" s="338"/>
      <c r="E8" s="339"/>
      <c r="F8" s="339"/>
      <c r="G8" s="339"/>
      <c r="H8" s="339"/>
      <c r="I8" s="339"/>
      <c r="J8" s="339"/>
      <c r="K8" s="339"/>
      <c r="L8" s="339"/>
    </row>
    <row r="9" spans="1:38" ht="15" x14ac:dyDescent="0.2">
      <c r="C9" s="233"/>
      <c r="D9" s="338"/>
      <c r="E9" s="339"/>
      <c r="F9" s="339"/>
      <c r="G9" s="339"/>
      <c r="H9" s="339"/>
      <c r="I9" s="339"/>
      <c r="J9" s="339"/>
      <c r="K9" s="339"/>
      <c r="L9" s="339"/>
    </row>
    <row r="10" spans="1:38" ht="15" x14ac:dyDescent="0.2">
      <c r="C10" s="233"/>
      <c r="D10" s="338"/>
      <c r="E10" s="339"/>
      <c r="F10" s="339"/>
      <c r="G10" s="339"/>
      <c r="H10" s="339"/>
      <c r="I10" s="339"/>
      <c r="J10" s="339"/>
      <c r="K10" s="339"/>
      <c r="L10" s="339"/>
    </row>
    <row r="11" spans="1:38" ht="15" x14ac:dyDescent="0.2">
      <c r="C11" s="233"/>
      <c r="D11" s="338"/>
      <c r="E11" s="339"/>
      <c r="F11" s="339"/>
      <c r="G11" s="339"/>
      <c r="H11" s="339"/>
      <c r="I11" s="339"/>
      <c r="J11" s="339"/>
      <c r="K11" s="339"/>
      <c r="L11" s="339"/>
    </row>
    <row r="12" spans="1:38" ht="15" x14ac:dyDescent="0.2">
      <c r="C12" s="233"/>
      <c r="D12" s="338"/>
      <c r="E12" s="339"/>
      <c r="F12" s="339"/>
      <c r="G12" s="339"/>
      <c r="H12" s="339"/>
      <c r="I12" s="339"/>
      <c r="J12" s="339"/>
      <c r="K12" s="339"/>
      <c r="L12" s="339"/>
    </row>
  </sheetData>
  <mergeCells count="9">
    <mergeCell ref="D9:L9"/>
    <mergeCell ref="D10:L10"/>
    <mergeCell ref="D11:L11"/>
    <mergeCell ref="D12:L12"/>
    <mergeCell ref="D4:L4"/>
    <mergeCell ref="D5:L5"/>
    <mergeCell ref="D6:L6"/>
    <mergeCell ref="D7:L7"/>
    <mergeCell ref="D8:L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12FD40C3-A6AA-4490-98E5-2E9A631F6765}">
  <ds:schemaRefs>
    <ds:schemaRef ds:uri="http://schemas.microsoft.com/sharepoint/v3/contenttype/forms"/>
  </ds:schemaRefs>
</ds:datastoreItem>
</file>

<file path=customXml/itemProps2.xml><?xml version="1.0" encoding="utf-8"?>
<ds:datastoreItem xmlns:ds="http://schemas.openxmlformats.org/officeDocument/2006/customXml" ds:itemID="{507CB010-6F23-47FD-8288-543FA5574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50A318-A854-485F-960D-1E7E164F07A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Reference Source Info</vt:lpstr>
      <vt:lpstr>DQI</vt:lpstr>
      <vt:lpstr>Baseline</vt:lpstr>
      <vt:lpstr>Consump &amp; Waste</vt:lpstr>
      <vt:lpstr>Aux Boiler</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Krynock, Michelle M. (CONTR)</dc:creator>
  <cp:lastModifiedBy>Krynock, Michelle M. (CONTR)</cp:lastModifiedBy>
  <dcterms:created xsi:type="dcterms:W3CDTF">2015-07-24T14:03:44Z</dcterms:created>
  <dcterms:modified xsi:type="dcterms:W3CDTF">2017-01-03T20:31:47Z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