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6805" windowHeight="12990"/>
  </bookViews>
  <sheets>
    <sheet name="Info" sheetId="1" r:id="rId1"/>
    <sheet name="Data Summary" sheetId="2" r:id="rId2"/>
    <sheet name="PS" sheetId="3" r:id="rId3"/>
    <sheet name="Reference Source Info" sheetId="4" r:id="rId4"/>
    <sheet name="DQI" sheetId="5" r:id="rId5"/>
    <sheet name="CBTL Plant I-O" sheetId="9" r:id="rId6"/>
    <sheet name="Conversions" sheetId="7" r:id="rId7"/>
    <sheet name="Assumptions" sheetId="8" r:id="rId8"/>
    <sheet name="Chart" sheetId="10" r:id="rId9"/>
  </sheets>
  <externalReferences>
    <externalReference r:id="rId10"/>
  </externalReferences>
  <definedNames>
    <definedName name="C_int_FTD">[1]Reference!$E$70</definedName>
    <definedName name="C_int_FTG">[1]Reference!$F$70</definedName>
    <definedName name="kg_per_lb">'CBTL Plant I-O'!#REF!</definedName>
  </definedNames>
  <calcPr calcId="145621" iterate="1" iterateCount="32767"/>
</workbook>
</file>

<file path=xl/calcChain.xml><?xml version="1.0" encoding="utf-8"?>
<calcChain xmlns="http://schemas.openxmlformats.org/spreadsheetml/2006/main">
  <c r="L68" i="9" l="1"/>
  <c r="K68" i="9"/>
  <c r="L58" i="9"/>
  <c r="L59" i="9"/>
  <c r="L65" i="9"/>
  <c r="L66" i="9" s="1"/>
  <c r="K66" i="9"/>
  <c r="K59" i="9"/>
  <c r="K58" i="9"/>
  <c r="K65" i="9"/>
  <c r="I9" i="5" l="1"/>
  <c r="N5" i="2" s="1"/>
  <c r="I5" i="5"/>
  <c r="I6" i="5"/>
  <c r="I7" i="5"/>
  <c r="I8" i="5"/>
  <c r="C6" i="3"/>
  <c r="D73" i="9" l="1"/>
  <c r="D74" i="9" s="1"/>
  <c r="C73" i="9"/>
  <c r="C74" i="9" s="1"/>
  <c r="D76" i="9"/>
  <c r="D77" i="9" s="1"/>
  <c r="C76" i="9"/>
  <c r="C77" i="9" s="1"/>
  <c r="D70" i="9"/>
  <c r="D71" i="9" s="1"/>
  <c r="C70" i="9"/>
  <c r="C71" i="9" s="1"/>
  <c r="D67" i="9"/>
  <c r="C67" i="9"/>
  <c r="D60" i="9"/>
  <c r="C60" i="9"/>
  <c r="D56" i="9"/>
  <c r="D63" i="9"/>
  <c r="C63" i="9"/>
  <c r="C56" i="9"/>
  <c r="D50" i="9"/>
  <c r="C50" i="9"/>
  <c r="D44" i="9"/>
  <c r="C44" i="9"/>
  <c r="D10" i="7"/>
  <c r="D6" i="7"/>
  <c r="D7" i="7" s="1"/>
  <c r="D9" i="7" s="1"/>
  <c r="D5" i="7"/>
  <c r="H31" i="9"/>
  <c r="G31" i="9"/>
  <c r="B31" i="9"/>
  <c r="H30" i="9"/>
  <c r="G30" i="9"/>
  <c r="B30" i="9"/>
  <c r="H28" i="9"/>
  <c r="G28" i="9"/>
  <c r="H36" i="2"/>
  <c r="G36" i="2"/>
  <c r="H37" i="2"/>
  <c r="G37" i="2"/>
  <c r="C57" i="9" l="1"/>
  <c r="C61" i="9" s="1"/>
  <c r="C82" i="9" s="1"/>
  <c r="D9" i="3" s="1"/>
  <c r="C9" i="3" s="1"/>
  <c r="E35" i="2" s="1"/>
  <c r="D51" i="9"/>
  <c r="D53" i="9" s="1"/>
  <c r="D54" i="9" s="1"/>
  <c r="D57" i="9"/>
  <c r="D61" i="9" s="1"/>
  <c r="D84" i="9" s="1"/>
  <c r="E11" i="3" s="1"/>
  <c r="C45" i="9"/>
  <c r="C47" i="9" s="1"/>
  <c r="C48" i="9" s="1"/>
  <c r="D45" i="9"/>
  <c r="D47" i="9" s="1"/>
  <c r="D48" i="9" s="1"/>
  <c r="C64" i="9"/>
  <c r="C68" i="9" s="1"/>
  <c r="D64" i="9"/>
  <c r="D68" i="9" s="1"/>
  <c r="G32" i="9"/>
  <c r="C51" i="9"/>
  <c r="C53" i="9" s="1"/>
  <c r="C54" i="9" s="1"/>
  <c r="C81" i="9" s="1"/>
  <c r="D8" i="3" s="1"/>
  <c r="C8" i="3" s="1"/>
  <c r="E29" i="2" s="1"/>
  <c r="H32" i="9"/>
  <c r="H33" i="9" s="1"/>
  <c r="G33" i="9"/>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D5" i="3"/>
  <c r="C5" i="3" s="1"/>
  <c r="I40" i="2"/>
  <c r="H40" i="2"/>
  <c r="G40" i="2"/>
  <c r="H39" i="2"/>
  <c r="G39" i="2"/>
  <c r="H38" i="2"/>
  <c r="G38" i="2"/>
  <c r="H35" i="2"/>
  <c r="G35" i="2"/>
  <c r="H29" i="2"/>
  <c r="G29" i="2"/>
  <c r="H28" i="2"/>
  <c r="G28" i="2"/>
  <c r="G11" i="2"/>
  <c r="D4" i="1"/>
  <c r="D3" i="1"/>
  <c r="C25" i="1" s="1"/>
  <c r="I29" i="2" l="1"/>
  <c r="C84" i="9"/>
  <c r="D11" i="3" s="1"/>
  <c r="C11" i="3" s="1"/>
  <c r="E37" i="2" s="1"/>
  <c r="I37" i="2" s="1"/>
  <c r="C83" i="9"/>
  <c r="D10" i="3" s="1"/>
  <c r="C10" i="3" s="1"/>
  <c r="E36" i="2" s="1"/>
  <c r="I36" i="2" s="1"/>
  <c r="C80" i="9"/>
  <c r="D7" i="3" s="1"/>
  <c r="C7" i="3" s="1"/>
  <c r="E28" i="2" s="1"/>
  <c r="I28" i="2" s="1"/>
  <c r="I35" i="2"/>
  <c r="C86" i="9"/>
  <c r="D13" i="3" s="1"/>
  <c r="C13" i="3" s="1"/>
  <c r="E39" i="2" s="1"/>
  <c r="I39" i="2"/>
  <c r="D82" i="9"/>
  <c r="E9" i="3" s="1"/>
  <c r="C85" i="9"/>
  <c r="D81" i="9"/>
  <c r="E8" i="3" s="1"/>
  <c r="D86" i="9"/>
  <c r="E13" i="3" s="1"/>
  <c r="D85" i="9"/>
  <c r="E12" i="3" s="1"/>
  <c r="D80" i="9"/>
  <c r="E7" i="3" s="1"/>
  <c r="D83" i="9"/>
  <c r="E10" i="3" s="1"/>
  <c r="D12" i="3" l="1"/>
  <c r="C12" i="3" s="1"/>
  <c r="E38" i="2" s="1"/>
  <c r="I38" i="2" s="1"/>
</calcChain>
</file>

<file path=xl/sharedStrings.xml><?xml version="1.0" encoding="utf-8"?>
<sst xmlns="http://schemas.openxmlformats.org/spreadsheetml/2006/main" count="534" uniqueCount="358">
  <si>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</si>
  <si>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</si>
  <si>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</si>
  <si>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</si>
  <si>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</si>
  <si>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</si>
  <si>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</si>
  <si>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</si>
  <si>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</si>
  <si>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</si>
  <si>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</si>
  <si>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</si>
  <si>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</si>
  <si>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</si>
  <si>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</si>
  <si>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</si>
  <si>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</si>
  <si>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</si>
  <si>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</si>
  <si>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</si>
  <si>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</si>
  <si>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</si>
  <si>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</si>
  <si>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</si>
  <si>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</si>
  <si>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</si>
  <si>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</si>
  <si>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</si>
  <si>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</si>
  <si>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</si>
  <si>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</si>
  <si>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</si>
  <si>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</si>
  <si>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</si>
  <si>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</si>
  <si>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</si>
  <si>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</si>
  <si>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</si>
  <si>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</si>
  <si>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</si>
  <si>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</si>
  <si>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</si>
  <si>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</si>
  <si>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</si>
  <si>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</si>
  <si>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</si>
  <si>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</si>
  <si>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</si>
  <si>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</si>
  <si>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</si>
  <si>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</si>
  <si>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</si>
  <si>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</si>
  <si>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</si>
  <si>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</si>
  <si>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</si>
  <si>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</si>
  <si>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</si>
  <si>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</si>
  <si>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</si>
  <si>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</si>
  <si>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</si>
  <si>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</si>
  <si>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</si>
  <si>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</si>
  <si>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</si>
  <si>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</si>
  <si>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</si>
  <si>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</si>
  <si>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</si>
  <si>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</si>
  <si>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</si>
  <si>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</si>
  <si>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</si>
  <si>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</si>
  <si>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</si>
  <si>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</si>
  <si>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</si>
  <si>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</si>
  <si>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</si>
  <si>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</si>
  <si>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</si>
  <si>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</si>
  <si>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</si>
  <si>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</si>
  <si>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</si>
  <si>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</si>
  <si>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</si>
  <si>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</si>
  <si>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</si>
  <si>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</si>
  <si>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</si>
  <si>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</si>
  <si>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</si>
  <si>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</si>
  <si>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</si>
  <si>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</si>
  <si>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</si>
  <si>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</si>
  <si>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</si>
  <si>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</si>
  <si>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</si>
  <si>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</si>
  <si>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</si>
  <si>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</si>
  <si>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</si>
  <si>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</si>
  <si>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</si>
  <si>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</si>
  <si>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</si>
  <si>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</si>
  <si>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</si>
  <si>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</si>
  <si>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</si>
  <si>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</si>
  <si>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</si>
  <si>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</si>
  <si>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</si>
  <si>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</si>
  <si>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</si>
  <si>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</si>
  <si>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</si>
  <si>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</si>
  <si>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</si>
  <si>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</si>
  <si>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</si>
  <si>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</si>
  <si>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</si>
  <si>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</si>
  <si>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</si>
  <si>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</si>
  <si>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</si>
  <si>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</si>
  <si>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</si>
  <si>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</si>
  <si>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</si>
  <si>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</si>
  <si>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</si>
  <si>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</si>
  <si>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</si>
  <si>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</si>
  <si>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</si>
  <si>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</si>
  <si>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</si>
  <si>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</si>
  <si>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</si>
  <si>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</si>
  <si>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</si>
  <si>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</si>
  <si>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</si>
  <si>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</si>
  <si>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</si>
  <si>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</si>
  <si>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</si>
  <si>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</si>
  <si>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</si>
  <si>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</si>
  <si>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</si>
  <si>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</si>
  <si>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</si>
  <si>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</si>
  <si>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</si>
  <si>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</si>
  <si>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</si>
  <si>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</si>
  <si>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</si>
  <si>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</si>
  <si>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</si>
  <si>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</si>
  <si>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</si>
  <si>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</si>
  <si>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</si>
  <si>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</si>
  <si>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</si>
  <si>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</si>
  <si>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</si>
  <si>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</si>
  <si>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</si>
  <si>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</si>
  <si>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</si>
  <si>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</si>
  <si>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</si>
  <si>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</si>
  <si>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</si>
  <si>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</si>
  <si>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</si>
  <si>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</si>
  <si>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</si>
  <si>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</si>
  <si>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</si>
  <si>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</si>
  <si>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</si>
  <si>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</si>
  <si>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</si>
  <si>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</si>
  <si>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</si>
  <si>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</si>
  <si>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</si>
  <si>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</si>
  <si>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</si>
  <si>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</si>
  <si>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</si>
  <si>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</si>
  <si>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</si>
  <si>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</si>
  <si>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</si>
  <si>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</si>
  <si>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</si>
  <si>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</si>
  <si>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</si>
  <si>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</si>
  <si>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</si>
  <si>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</si>
  <si>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</si>
  <si>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</si>
  <si>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</si>
  <si>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</si>
  <si>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</si>
  <si>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</si>
  <si>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</si>
  <si>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</si>
  <si>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</si>
  <si>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</si>
  <si>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</si>
  <si>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</si>
  <si>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</si>
  <si>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</si>
  <si>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Notes</t>
  </si>
  <si>
    <t>Conversion Factors</t>
  </si>
  <si>
    <t>Assumption #</t>
  </si>
  <si>
    <t>Hard Coal (Illinois No 6) [Hard coal (resource)]</t>
  </si>
  <si>
    <t>Power [Electric Power]</t>
  </si>
  <si>
    <t>Fischer-Tropsch diesel (FTD)</t>
  </si>
  <si>
    <t>Fischer-Tropsch gasoline (FTG)</t>
  </si>
  <si>
    <t>Biomass</t>
  </si>
  <si>
    <t>Carbon dioxide [captured]</t>
  </si>
  <si>
    <t>Co-product</t>
  </si>
  <si>
    <t>BAU lifecycle GHG emissions:</t>
  </si>
  <si>
    <t>Power (old PC), kg CO2eq/MWh</t>
  </si>
  <si>
    <t>Petroleum fuels, kg CO2eq/GJ LHV</t>
  </si>
  <si>
    <t>Plant data and GHGI calculations:</t>
  </si>
  <si>
    <t>Table. 1</t>
  </si>
  <si>
    <t>Max-fuel</t>
  </si>
  <si>
    <t>Co-gen</t>
  </si>
  <si>
    <t>Coal input, MWth HHV</t>
  </si>
  <si>
    <t>Biomass input, MWth HHV</t>
  </si>
  <si>
    <t>Fuel output, MWth LHV **</t>
  </si>
  <si>
    <t>Gross power generation, MWe</t>
  </si>
  <si>
    <t>Net power output, MWe</t>
  </si>
  <si>
    <t>Input carbon in coal (as CO2), tonne/hr</t>
  </si>
  <si>
    <t>Input carbon in biomass (as CO2), tonne/hr</t>
  </si>
  <si>
    <t>CO2 stored in saline aquifer, tonne/hr</t>
  </si>
  <si>
    <t>GHG emissions, tonne CO2 (or CO2eq *)/hr:</t>
  </si>
  <si>
    <t xml:space="preserve"> - from plant stack</t>
  </si>
  <si>
    <t xml:space="preserve"> - from synfuel combustion in vehicles</t>
  </si>
  <si>
    <t xml:space="preserve"> - during coal mining &amp; transport *</t>
  </si>
  <si>
    <t xml:space="preserve"> - from biomass photosynthesis</t>
  </si>
  <si>
    <t xml:space="preserve"> - from biomass production &amp; transport *</t>
  </si>
  <si>
    <t>Total net plant emissions</t>
  </si>
  <si>
    <t>Displaced GHG emissions, tonne CO2eq/hr *:</t>
  </si>
  <si>
    <t>Total displaced emissions</t>
  </si>
  <si>
    <t>GHGI</t>
  </si>
  <si>
    <t>* Employs GREET v1.8 lifecycle analysis</t>
  </si>
  <si>
    <t>**   FT fuel output (LHV basis) is 63.4% FT diesel and 36.6% FT gasoline.</t>
  </si>
  <si>
    <t>Carbon contents of these fuels, in kgC/GJ(LHV):</t>
  </si>
  <si>
    <t>FTD</t>
  </si>
  <si>
    <t>FTG</t>
  </si>
  <si>
    <t>Biomass (Corn Stover)</t>
  </si>
  <si>
    <t>[Resource] Coal feedstock to CBTL plant</t>
  </si>
  <si>
    <t>[Resource] Biomass feedstock to CBTL plant</t>
  </si>
  <si>
    <t>Coal</t>
  </si>
  <si>
    <t>Max-Fuel</t>
  </si>
  <si>
    <t>Co-Gen</t>
  </si>
  <si>
    <t>MWth HHV</t>
  </si>
  <si>
    <t>Btu HHV/lb</t>
  </si>
  <si>
    <t>W</t>
  </si>
  <si>
    <t>J/s</t>
  </si>
  <si>
    <t>MW</t>
  </si>
  <si>
    <t>MJ/s</t>
  </si>
  <si>
    <t>MJ</t>
  </si>
  <si>
    <t>Btu</t>
  </si>
  <si>
    <t>Btu/s</t>
  </si>
  <si>
    <t>hr</t>
  </si>
  <si>
    <t>s</t>
  </si>
  <si>
    <t>Btu/hr</t>
  </si>
  <si>
    <t>lb/hr</t>
  </si>
  <si>
    <t>lb</t>
  </si>
  <si>
    <t>kg/hr</t>
  </si>
  <si>
    <t>Coal In</t>
  </si>
  <si>
    <t>Biomass In</t>
  </si>
  <si>
    <t>MWth LHV</t>
  </si>
  <si>
    <t>FT Diesel</t>
  </si>
  <si>
    <t>FT Gasoline</t>
  </si>
  <si>
    <t>Btu LHV/gal</t>
  </si>
  <si>
    <t>kg/gal</t>
  </si>
  <si>
    <t>kg/Btu LHV</t>
  </si>
  <si>
    <t>Power</t>
  </si>
  <si>
    <t>MWh/hr</t>
  </si>
  <si>
    <t>Electricity</t>
  </si>
  <si>
    <t>MWh</t>
  </si>
  <si>
    <t>CO2 captured</t>
  </si>
  <si>
    <t>tonne/hr</t>
  </si>
  <si>
    <t>CO2 emissions</t>
  </si>
  <si>
    <t>FT diesel</t>
  </si>
  <si>
    <r>
      <t xml:space="preserve">Note: All inputs and outputs are normalized per the reference flow (e.g., per </t>
    </r>
    <r>
      <rPr>
        <b/>
        <sz val="10"/>
        <color indexed="8"/>
        <rFont val="Arial"/>
        <family val="2"/>
      </rPr>
      <t xml:space="preserve">kg </t>
    </r>
    <r>
      <rPr>
        <sz val="10"/>
        <color indexed="8"/>
        <rFont val="Arial"/>
        <family val="2"/>
      </rPr>
      <t>of FT diesel</t>
    </r>
    <r>
      <rPr>
        <sz val="10"/>
        <color indexed="8"/>
        <rFont val="Arial"/>
        <family val="2"/>
      </rPr>
      <t>)</t>
    </r>
  </si>
  <si>
    <t>MaxFuels</t>
  </si>
  <si>
    <t>Cogen</t>
  </si>
  <si>
    <t>CBTL Plant with MaxFuels Configuration</t>
  </si>
  <si>
    <t>CBTL Plant with Cogen Configuration</t>
  </si>
  <si>
    <t>[kg] Coal feedstock to CBTL plant</t>
  </si>
  <si>
    <t>[kg] Biomass feedstock to CBTL plant</t>
  </si>
  <si>
    <t>[kg] Reference flow</t>
  </si>
  <si>
    <t>[kg] Co-product</t>
  </si>
  <si>
    <t>[MWh] Co-product</t>
  </si>
  <si>
    <t>[kg] Emission to air</t>
  </si>
  <si>
    <t>United States</t>
  </si>
  <si>
    <t>Midwest</t>
  </si>
  <si>
    <t>No</t>
  </si>
  <si>
    <t>CBTL Plant Flows</t>
  </si>
  <si>
    <t>I-6 Coal Heating Value</t>
  </si>
  <si>
    <t>Corn Stover Heating Value</t>
  </si>
  <si>
    <t xml:space="preserve">NETL, 2012. Fuel Prices for Selected Feedstocks in NETL Studies, Quality Guidelines for Energy Systems Studies. DOE/NETL-341/11212. U.S. Department of Energy. Retrieved at http://www.netl.doe.gov/energy-analyses/pubs/QGESS_FuelPricing_Final_20130204.pdf </t>
  </si>
  <si>
    <t>NETL</t>
  </si>
  <si>
    <t>2012</t>
  </si>
  <si>
    <t>Pittsburgh, PA</t>
  </si>
  <si>
    <t>Illinois</t>
  </si>
  <si>
    <t>2011</t>
  </si>
  <si>
    <t>[2]</t>
  </si>
  <si>
    <t>Fuel Prices for Selected Feedstocks in NETL Studies, Quality Guidelines for Energy Systems Studies.</t>
  </si>
  <si>
    <t>Biomass Energy Data Book</t>
  </si>
  <si>
    <t>Appendix A - Lower and Higher Heating Values of Gas, Liquid, and Solid Fuels</t>
  </si>
  <si>
    <t>ORNL</t>
  </si>
  <si>
    <t>Oak Ridge, TN</t>
  </si>
  <si>
    <t>U.S. Department of Energy</t>
  </si>
  <si>
    <t>ORNL, 2012.Biomass Energy Data Book. ORNL/TM-2011/446 . U.S. Department of Energy. Retrieved at http://cta.ornl.gov/bedb/appendix_a/Lower_and_Higher_Heating_Values_of_Gas_Liquid_and_Solid_Fuels.pdf</t>
  </si>
  <si>
    <t>2013</t>
  </si>
  <si>
    <t>NETL, 2012. Strategies for Production of Alternative Jet Fuel in the Ohio River Valley. DOE/NETL-2013/1629. U.S. Department of Energy. In Review</t>
  </si>
  <si>
    <t xml:space="preserve">NETL (2010). NETL Life Cycle Inventory Data – Unit Process: BTL Plant Operation with Corn Stover Feed. U.S. Department of Energy, National Energy Technology Laboratory. Last Updated: February 2010 (version 01). www.netl.doe.gov/energy-analyses </t>
  </si>
  <si>
    <t>NETL Life Cycle Inventory Data – Unit Process: BTL Plant Operation with Corn Stover Feed</t>
  </si>
  <si>
    <t>2010</t>
  </si>
  <si>
    <t>[3]</t>
  </si>
  <si>
    <t>[4]</t>
  </si>
  <si>
    <t>[1]</t>
  </si>
  <si>
    <t>CBTL Plant Inputs and Outputs</t>
  </si>
  <si>
    <t>F-T Diesel Heating Value and Density</t>
  </si>
  <si>
    <t>F-T Gasoline Heating Value and Density</t>
  </si>
  <si>
    <t>1,2</t>
  </si>
  <si>
    <t>1,3</t>
  </si>
  <si>
    <t>1,4</t>
  </si>
  <si>
    <t>CBTL Plant I-IO</t>
  </si>
  <si>
    <t>Abbreviations used throughout this DS:</t>
  </si>
  <si>
    <t>ORV CBTL Plant Operation Princeton</t>
  </si>
  <si>
    <t>Strategies for Production of Alternative Jet Fuel in the Ohio River Valley</t>
  </si>
  <si>
    <t>Feedstocks, products, and CO2 emissions for operation of a coal and biomass to liquids plant from report Strategies for Production of Alternative Jet Fuel in the Ohio River Valley</t>
  </si>
  <si>
    <t>gal/hr</t>
  </si>
  <si>
    <t>bpd</t>
  </si>
  <si>
    <t>This unit process provides a summary of relevant input and output flows associated with the operaton of a coal and biomass to liquids plant operating in two different scenarios: max fuel and cogen. The max fuel scenario produces 8,640 barrles per day (bpd) of fischer-tropsch (F-T) fuels and exports 46.9 MW electricity, while the cogen scenario produces 5,064 bpd of F-T fuels and exports 116 MW electricity.</t>
  </si>
  <si>
    <t>This unit process is composed of this document and the file, DF_Stage3_O_CBTL_Plant_Princeton_2013.01.docx,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</si>
</sst>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 numFmtId="175" formatCode="#,##0.0"/>
    <numFmt numFmtId="176" formatCode="0.00000"/>
    <numFmt numFmtId="177" formatCode="_(* #,##0_);_(* \(#,##0\);_(* &quot;-&quot;??_);_(@_)"/>
    <numFmt numFmtId="178" formatCode="0.000E+00"/>
  </numFmts>
  <fonts count="5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1"/>
      <name val="Calibri"/>
      <family val="2"/>
    </font>
    <font>
      <b/>
      <i/>
      <sz val="10"/>
      <color indexed="12"/>
      <name val="Calibri"/>
      <family val="2"/>
    </font>
    <font>
      <sz val="10"/>
      <color indexed="10"/>
      <name val="Calibri"/>
      <family val="2"/>
    </font>
    <font>
      <sz val="10"/>
      <name val="Calibri"/>
      <family val="2"/>
    </font>
    <font>
      <b/>
      <i/>
      <sz val="10"/>
      <name val="Calibri"/>
      <family val="2"/>
    </font>
    <font>
      <i/>
      <sz val="10"/>
      <name val="Calibri"/>
      <family val="2"/>
    </font>
    <font>
      <b/>
      <sz val="10"/>
      <color theme="1"/>
      <name val="Calibri"/>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2"/>
        <bgColor indexed="64"/>
      </patternFill>
    </fill>
  </fills>
  <borders count="5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99">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2" fillId="25"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32" borderId="0" applyNumberFormat="0" applyBorder="0" applyAlignment="0" applyProtection="0"/>
    <xf numFmtId="0" fontId="33" fillId="16" borderId="0" applyNumberFormat="0" applyBorder="0" applyAlignment="0" applyProtection="0"/>
    <xf numFmtId="0" fontId="34" fillId="33" borderId="38" applyNumberFormat="0" applyAlignment="0" applyProtection="0"/>
    <xf numFmtId="0" fontId="35" fillId="34" borderId="39"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4" fillId="0" borderId="0" applyFont="0" applyFill="0" applyBorder="0" applyAlignment="0" applyProtection="0">
      <alignment vertical="center"/>
    </xf>
    <xf numFmtId="0" fontId="36" fillId="0" borderId="0" applyNumberFormat="0" applyFill="0" applyBorder="0" applyAlignment="0" applyProtection="0"/>
    <xf numFmtId="0" fontId="37" fillId="17" borderId="0" applyNumberFormat="0" applyBorder="0" applyAlignment="0" applyProtection="0"/>
    <xf numFmtId="0" fontId="38" fillId="0" borderId="40"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0" borderId="38" applyNumberFormat="0" applyAlignment="0" applyProtection="0"/>
    <xf numFmtId="0" fontId="43" fillId="0" borderId="43" applyNumberFormat="0" applyFill="0" applyAlignment="0" applyProtection="0"/>
    <xf numFmtId="0" fontId="44" fillId="35" borderId="0" applyNumberFormat="0" applyBorder="0" applyAlignment="0" applyProtection="0"/>
    <xf numFmtId="0" fontId="4" fillId="0" borderId="0"/>
    <xf numFmtId="0" fontId="4" fillId="36" borderId="44" applyNumberFormat="0" applyFont="0" applyAlignment="0" applyProtection="0"/>
    <xf numFmtId="0" fontId="4" fillId="36" borderId="44" applyNumberFormat="0" applyFont="0" applyAlignment="0" applyProtection="0"/>
    <xf numFmtId="0" fontId="45" fillId="33" borderId="45"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46" applyNumberFormat="0" applyProtection="0">
      <alignment horizontal="center" wrapText="1"/>
    </xf>
    <xf numFmtId="0" fontId="6" fillId="37" borderId="47"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48" applyNumberFormat="0">
      <alignment wrapText="1"/>
    </xf>
    <xf numFmtId="0" fontId="4" fillId="39" borderId="48"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49"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51" fillId="0" borderId="0"/>
  </cellStyleXfs>
  <cellXfs count="429">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7" fillId="0" borderId="31" xfId="2" applyFont="1" applyFill="1" applyBorder="1" applyAlignment="1">
      <alignment horizontal="center" wrapText="1"/>
    </xf>
    <xf numFmtId="164" fontId="15" fillId="0" borderId="29" xfId="0" applyNumberFormat="1" applyFont="1" applyFill="1" applyBorder="1"/>
    <xf numFmtId="164" fontId="15" fillId="0" borderId="30" xfId="0" applyNumberFormat="1" applyFont="1" applyFill="1" applyBorder="1"/>
    <xf numFmtId="0" fontId="19"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3" fillId="7" borderId="0" xfId="2" applyFont="1" applyFill="1"/>
    <xf numFmtId="0" fontId="4" fillId="7" borderId="0" xfId="2" applyFill="1"/>
    <xf numFmtId="0" fontId="6" fillId="10" borderId="36" xfId="2" applyFont="1" applyFill="1" applyBorder="1" applyAlignment="1">
      <alignment horizontal="center"/>
    </xf>
    <xf numFmtId="0" fontId="24" fillId="0" borderId="36" xfId="2" applyFont="1" applyBorder="1" applyAlignment="1">
      <alignment wrapText="1"/>
    </xf>
    <xf numFmtId="0" fontId="25" fillId="0" borderId="36" xfId="2" applyFont="1" applyBorder="1" applyAlignment="1">
      <alignment wrapText="1"/>
    </xf>
    <xf numFmtId="0" fontId="6" fillId="0" borderId="35"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28" fillId="0" borderId="0" xfId="2" applyFont="1" applyFill="1" applyBorder="1"/>
    <xf numFmtId="0" fontId="29" fillId="0" borderId="0" xfId="2" applyFont="1" applyFill="1" applyBorder="1" applyAlignment="1">
      <alignment horizontal="left"/>
    </xf>
    <xf numFmtId="0" fontId="29" fillId="0" borderId="0" xfId="2" applyFont="1" applyFill="1" applyBorder="1"/>
    <xf numFmtId="0" fontId="15" fillId="0" borderId="0" xfId="2" applyFont="1" applyFill="1"/>
    <xf numFmtId="0" fontId="30" fillId="0" borderId="0" xfId="2" applyFont="1" applyFill="1"/>
    <xf numFmtId="0" fontId="15" fillId="0" borderId="0" xfId="2" applyFont="1" applyFill="1" applyAlignment="1">
      <alignment horizontal="left"/>
    </xf>
    <xf numFmtId="0" fontId="29"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166" fontId="4" fillId="0" borderId="0" xfId="2" applyNumberFormat="1" applyFont="1"/>
    <xf numFmtId="0" fontId="4" fillId="0" borderId="0" xfId="0" applyFont="1" applyBorder="1"/>
    <xf numFmtId="165" fontId="4" fillId="0" borderId="0" xfId="0" applyNumberFormat="1" applyFont="1"/>
    <xf numFmtId="0" fontId="4" fillId="0" borderId="0" xfId="0" applyFont="1" applyFill="1" applyBorder="1"/>
    <xf numFmtId="0" fontId="21" fillId="0" borderId="0" xfId="3" applyFont="1" applyAlignment="1" applyProtection="1"/>
    <xf numFmtId="0" fontId="4" fillId="0" borderId="10" xfId="2" applyFont="1" applyFill="1" applyBorder="1" applyAlignment="1">
      <alignment horizontal="center" vertical="center" wrapText="1"/>
    </xf>
    <xf numFmtId="0" fontId="52" fillId="0" borderId="0" xfId="98" applyFont="1"/>
    <xf numFmtId="0" fontId="51" fillId="0" borderId="0" xfId="98" applyFont="1"/>
    <xf numFmtId="0" fontId="51" fillId="0" borderId="5" xfId="98" applyFont="1" applyBorder="1"/>
    <xf numFmtId="0" fontId="51" fillId="0" borderId="27" xfId="98" applyFont="1" applyBorder="1"/>
    <xf numFmtId="0" fontId="51" fillId="0" borderId="50" xfId="98" applyFont="1" applyBorder="1"/>
    <xf numFmtId="0" fontId="53" fillId="0" borderId="28" xfId="98" applyFont="1" applyBorder="1" applyAlignment="1">
      <alignment horizontal="center"/>
    </xf>
    <xf numFmtId="0" fontId="51" fillId="0" borderId="12" xfId="98" applyFont="1" applyBorder="1"/>
    <xf numFmtId="0" fontId="51" fillId="0" borderId="13" xfId="98" applyFont="1" applyBorder="1"/>
    <xf numFmtId="0" fontId="51" fillId="0" borderId="51" xfId="98" applyFont="1" applyBorder="1"/>
    <xf numFmtId="4" fontId="53" fillId="0" borderId="36" xfId="98" applyNumberFormat="1" applyFont="1" applyFill="1" applyBorder="1" applyAlignment="1">
      <alignment horizontal="center"/>
    </xf>
    <xf numFmtId="174" fontId="52" fillId="0" borderId="0" xfId="98" applyNumberFormat="1" applyFont="1" applyFill="1" applyBorder="1" applyAlignment="1">
      <alignment horizontal="left"/>
    </xf>
    <xf numFmtId="2" fontId="54" fillId="0" borderId="0" xfId="98" applyNumberFormat="1" applyFont="1" applyFill="1" applyBorder="1" applyAlignment="1">
      <alignment horizontal="center"/>
    </xf>
    <xf numFmtId="174" fontId="53" fillId="0" borderId="0" xfId="98" applyNumberFormat="1" applyFont="1" applyFill="1" applyBorder="1" applyAlignment="1">
      <alignment horizontal="center"/>
    </xf>
    <xf numFmtId="0" fontId="54" fillId="0" borderId="0" xfId="98" applyFont="1" applyFill="1" applyBorder="1"/>
    <xf numFmtId="1" fontId="54" fillId="0" borderId="0" xfId="98" applyNumberFormat="1" applyFont="1" applyFill="1" applyBorder="1"/>
    <xf numFmtId="1" fontId="55" fillId="0" borderId="0" xfId="98" applyNumberFormat="1" applyFont="1" applyFill="1" applyBorder="1" applyAlignment="1">
      <alignment horizontal="right"/>
    </xf>
    <xf numFmtId="0" fontId="55" fillId="0" borderId="0" xfId="98" applyFont="1" applyFill="1" applyBorder="1"/>
    <xf numFmtId="0" fontId="55" fillId="0" borderId="52" xfId="98" applyFont="1" applyFill="1" applyBorder="1"/>
    <xf numFmtId="0" fontId="54" fillId="0" borderId="6" xfId="98" applyFont="1" applyFill="1" applyBorder="1"/>
    <xf numFmtId="0" fontId="54" fillId="0" borderId="6" xfId="98" applyFont="1" applyBorder="1" applyAlignment="1">
      <alignment horizontal="left"/>
    </xf>
    <xf numFmtId="0" fontId="54" fillId="0" borderId="6" xfId="98" applyFont="1" applyBorder="1"/>
    <xf numFmtId="0" fontId="54" fillId="0" borderId="53" xfId="98" applyFont="1" applyBorder="1"/>
    <xf numFmtId="0" fontId="55" fillId="0" borderId="6" xfId="98" applyFont="1" applyBorder="1" applyAlignment="1">
      <alignment horizontal="center"/>
    </xf>
    <xf numFmtId="0" fontId="55" fillId="0" borderId="7" xfId="98" applyFont="1" applyBorder="1" applyAlignment="1">
      <alignment horizontal="center"/>
    </xf>
    <xf numFmtId="0" fontId="54" fillId="0" borderId="8" xfId="98" applyFont="1" applyBorder="1" applyAlignment="1">
      <alignment horizontal="left"/>
    </xf>
    <xf numFmtId="0" fontId="54" fillId="0" borderId="0" xfId="98" applyFont="1" applyBorder="1"/>
    <xf numFmtId="0" fontId="54" fillId="0" borderId="23" xfId="98" applyFont="1" applyBorder="1"/>
    <xf numFmtId="3" fontId="53" fillId="0" borderId="0" xfId="98" applyNumberFormat="1" applyFont="1" applyBorder="1" applyAlignment="1">
      <alignment horizontal="center"/>
    </xf>
    <xf numFmtId="3" fontId="53" fillId="0" borderId="54" xfId="98" applyNumberFormat="1" applyFont="1" applyBorder="1" applyAlignment="1">
      <alignment horizontal="center"/>
    </xf>
    <xf numFmtId="0" fontId="54" fillId="0" borderId="8" xfId="98" applyFont="1" applyBorder="1"/>
    <xf numFmtId="174" fontId="54" fillId="0" borderId="8" xfId="98" applyNumberFormat="1" applyFont="1" applyFill="1" applyBorder="1" applyAlignment="1">
      <alignment horizontal="left"/>
    </xf>
    <xf numFmtId="1" fontId="54" fillId="0" borderId="23" xfId="98" applyNumberFormat="1" applyFont="1" applyFill="1" applyBorder="1"/>
    <xf numFmtId="175" fontId="53" fillId="0" borderId="0" xfId="98" applyNumberFormat="1" applyFont="1" applyFill="1" applyBorder="1" applyAlignment="1">
      <alignment horizontal="center"/>
    </xf>
    <xf numFmtId="175" fontId="53" fillId="0" borderId="54" xfId="98" applyNumberFormat="1" applyFont="1" applyFill="1" applyBorder="1" applyAlignment="1">
      <alignment horizontal="center"/>
    </xf>
    <xf numFmtId="0" fontId="54" fillId="0" borderId="9" xfId="98" applyFont="1" applyBorder="1"/>
    <xf numFmtId="0" fontId="54" fillId="0" borderId="25" xfId="98" applyFont="1" applyBorder="1"/>
    <xf numFmtId="0" fontId="54" fillId="0" borderId="8" xfId="98" applyFont="1" applyFill="1" applyBorder="1" applyAlignment="1">
      <alignment horizontal="left"/>
    </xf>
    <xf numFmtId="174" fontId="53" fillId="0" borderId="0" xfId="98" applyNumberFormat="1" applyFont="1" applyBorder="1" applyAlignment="1">
      <alignment horizontal="center"/>
    </xf>
    <xf numFmtId="174" fontId="53" fillId="0" borderId="54" xfId="98" applyNumberFormat="1" applyFont="1" applyBorder="1" applyAlignment="1">
      <alignment horizontal="center"/>
    </xf>
    <xf numFmtId="2" fontId="54" fillId="0" borderId="23" xfId="98" applyNumberFormat="1" applyFont="1" applyFill="1" applyBorder="1" applyAlignment="1">
      <alignment horizontal="right"/>
    </xf>
    <xf numFmtId="0" fontId="53" fillId="0" borderId="0" xfId="98" applyFont="1" applyBorder="1"/>
    <xf numFmtId="0" fontId="53" fillId="0" borderId="54" xfId="98" applyFont="1" applyBorder="1"/>
    <xf numFmtId="174" fontId="54" fillId="0" borderId="8" xfId="98" applyNumberFormat="1" applyFont="1" applyFill="1" applyBorder="1" applyAlignment="1">
      <alignment horizontal="left" indent="1"/>
    </xf>
    <xf numFmtId="174" fontId="53" fillId="0" borderId="9" xfId="98" applyNumberFormat="1" applyFont="1" applyBorder="1" applyAlignment="1">
      <alignment horizontal="center"/>
    </xf>
    <xf numFmtId="174" fontId="53" fillId="0" borderId="56" xfId="98" applyNumberFormat="1" applyFont="1" applyBorder="1" applyAlignment="1">
      <alignment horizontal="center"/>
    </xf>
    <xf numFmtId="0" fontId="56" fillId="0" borderId="55" xfId="98" applyFont="1" applyBorder="1" applyAlignment="1">
      <alignment horizontal="left" indent="1"/>
    </xf>
    <xf numFmtId="174" fontId="56" fillId="0" borderId="9" xfId="98" applyNumberFormat="1" applyFont="1" applyBorder="1" applyAlignment="1">
      <alignment horizontal="center"/>
    </xf>
    <xf numFmtId="174" fontId="56" fillId="0" borderId="56" xfId="98" applyNumberFormat="1" applyFont="1" applyBorder="1" applyAlignment="1">
      <alignment horizontal="center"/>
    </xf>
    <xf numFmtId="0" fontId="54" fillId="0" borderId="8" xfId="98" applyFont="1" applyFill="1" applyBorder="1"/>
    <xf numFmtId="0" fontId="54" fillId="0" borderId="0" xfId="98" applyFont="1" applyBorder="1" applyAlignment="1">
      <alignment horizontal="center"/>
    </xf>
    <xf numFmtId="0" fontId="54" fillId="0" borderId="54" xfId="98" applyFont="1" applyBorder="1" applyAlignment="1">
      <alignment horizontal="center"/>
    </xf>
    <xf numFmtId="0" fontId="54" fillId="0" borderId="12" xfId="98" applyFont="1" applyBorder="1"/>
    <xf numFmtId="0" fontId="54" fillId="0" borderId="13" xfId="98" applyFont="1" applyBorder="1"/>
    <xf numFmtId="0" fontId="54" fillId="0" borderId="51" xfId="98" applyFont="1" applyBorder="1"/>
    <xf numFmtId="0" fontId="54" fillId="0" borderId="8" xfId="98" applyFont="1" applyFill="1" applyBorder="1" applyAlignment="1">
      <alignment horizontal="left" indent="1"/>
    </xf>
    <xf numFmtId="0" fontId="54" fillId="0" borderId="23" xfId="98" applyFont="1" applyFill="1" applyBorder="1"/>
    <xf numFmtId="174" fontId="54" fillId="0" borderId="0" xfId="98" applyNumberFormat="1" applyFont="1" applyFill="1" applyBorder="1" applyAlignment="1">
      <alignment horizontal="center"/>
    </xf>
    <xf numFmtId="174" fontId="54" fillId="0" borderId="54" xfId="98" applyNumberFormat="1" applyFont="1" applyFill="1" applyBorder="1" applyAlignment="1">
      <alignment horizontal="center"/>
    </xf>
    <xf numFmtId="174" fontId="54" fillId="0" borderId="9" xfId="98" applyNumberFormat="1" applyFont="1" applyFill="1" applyBorder="1" applyAlignment="1">
      <alignment horizontal="center"/>
    </xf>
    <xf numFmtId="174" fontId="54" fillId="0" borderId="56" xfId="98" applyNumberFormat="1" applyFont="1" applyFill="1" applyBorder="1" applyAlignment="1">
      <alignment horizontal="center"/>
    </xf>
    <xf numFmtId="2" fontId="54" fillId="40" borderId="13" xfId="98" applyNumberFormat="1" applyFont="1" applyFill="1" applyBorder="1" applyAlignment="1">
      <alignment horizontal="center"/>
    </xf>
    <xf numFmtId="2" fontId="54" fillId="40" borderId="36" xfId="98" applyNumberFormat="1" applyFont="1" applyFill="1" applyBorder="1" applyAlignment="1">
      <alignment horizontal="center"/>
    </xf>
    <xf numFmtId="0" fontId="51" fillId="6" borderId="0" xfId="98" applyFont="1" applyFill="1"/>
    <xf numFmtId="0" fontId="51" fillId="6" borderId="0" xfId="98" applyFont="1" applyFill="1" applyAlignment="1">
      <alignment horizontal="right"/>
    </xf>
    <xf numFmtId="2" fontId="51" fillId="6" borderId="0" xfId="98" applyNumberFormat="1" applyFont="1" applyFill="1"/>
    <xf numFmtId="0" fontId="4" fillId="0" borderId="1" xfId="2" applyFont="1" applyBorder="1" applyAlignment="1" applyProtection="1">
      <protection locked="0"/>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15" fillId="0" borderId="0" xfId="2" applyFont="1" applyFill="1" applyBorder="1"/>
    <xf numFmtId="174" fontId="15" fillId="0" borderId="0" xfId="0" applyNumberFormat="1" applyFont="1"/>
    <xf numFmtId="1" fontId="15" fillId="0" borderId="0" xfId="0" applyNumberFormat="1" applyFont="1"/>
    <xf numFmtId="1" fontId="15" fillId="0" borderId="0" xfId="0" applyNumberFormat="1" applyFont="1" applyFill="1" applyBorder="1"/>
    <xf numFmtId="177" fontId="15" fillId="0" borderId="0" xfId="1" applyNumberFormat="1" applyFont="1"/>
    <xf numFmtId="11" fontId="51" fillId="0" borderId="0" xfId="98" applyNumberFormat="1" applyFont="1"/>
    <xf numFmtId="3" fontId="51" fillId="0" borderId="0" xfId="98" applyNumberFormat="1" applyFont="1"/>
    <xf numFmtId="174" fontId="51" fillId="0" borderId="0" xfId="98" applyNumberFormat="1" applyFont="1"/>
    <xf numFmtId="177" fontId="51" fillId="0" borderId="0" xfId="1" applyNumberFormat="1" applyFont="1"/>
    <xf numFmtId="0" fontId="51" fillId="0" borderId="0" xfId="98" applyFont="1" applyAlignment="1">
      <alignment horizontal="left" indent="1"/>
    </xf>
    <xf numFmtId="165" fontId="15" fillId="10" borderId="16" xfId="0" applyNumberFormat="1" applyFont="1" applyFill="1" applyBorder="1" applyAlignment="1" applyProtection="1">
      <alignment vertical="top"/>
      <protection hidden="1"/>
    </xf>
    <xf numFmtId="178" fontId="15" fillId="10" borderId="16" xfId="0" applyNumberFormat="1" applyFont="1" applyFill="1" applyBorder="1" applyAlignment="1" applyProtection="1">
      <alignment vertical="top"/>
      <protection hidden="1"/>
    </xf>
    <xf numFmtId="11" fontId="4" fillId="0" borderId="16" xfId="2" applyNumberFormat="1" applyFont="1" applyBorder="1" applyAlignment="1" applyProtection="1">
      <alignment vertical="top"/>
      <protection locked="0"/>
    </xf>
    <xf numFmtId="43" fontId="4" fillId="0" borderId="16" xfId="2" applyNumberFormat="1" applyFont="1" applyBorder="1" applyAlignment="1" applyProtection="1">
      <alignment vertical="top"/>
      <protection locked="0"/>
    </xf>
    <xf numFmtId="2" fontId="4" fillId="0" borderId="16" xfId="2" applyNumberFormat="1" applyBorder="1" applyAlignment="1" applyProtection="1">
      <alignment vertical="top"/>
      <protection locked="0"/>
    </xf>
    <xf numFmtId="0" fontId="4" fillId="0" borderId="16" xfId="2" applyBorder="1" applyAlignment="1" applyProtection="1">
      <alignment horizontal="center" vertical="top" wrapText="1"/>
      <protection locked="0"/>
    </xf>
    <xf numFmtId="164" fontId="15" fillId="6" borderId="1" xfId="0" applyNumberFormat="1" applyFont="1" applyFill="1" applyBorder="1"/>
    <xf numFmtId="2" fontId="15" fillId="6" borderId="1" xfId="0" applyNumberFormat="1" applyFont="1" applyFill="1" applyBorder="1"/>
    <xf numFmtId="11" fontId="15" fillId="6" borderId="1" xfId="0" applyNumberFormat="1" applyFont="1" applyFill="1" applyBorder="1"/>
    <xf numFmtId="165" fontId="15" fillId="6" borderId="1" xfId="0" applyNumberFormat="1" applyFont="1" applyFill="1" applyBorder="1"/>
    <xf numFmtId="165" fontId="15" fillId="6" borderId="57" xfId="0" applyNumberFormat="1" applyFont="1" applyFill="1" applyBorder="1"/>
    <xf numFmtId="0" fontId="15" fillId="0" borderId="11" xfId="0" applyFont="1" applyBorder="1" applyProtection="1">
      <protection locked="0"/>
    </xf>
    <xf numFmtId="0" fontId="15" fillId="0" borderId="15" xfId="0" applyFont="1" applyBorder="1" applyProtection="1">
      <protection locked="0"/>
    </xf>
    <xf numFmtId="0" fontId="2" fillId="0" borderId="58" xfId="2" applyFont="1" applyFill="1" applyBorder="1" applyAlignment="1">
      <alignment horizontal="center"/>
    </xf>
    <xf numFmtId="0" fontId="3" fillId="11" borderId="1" xfId="0" applyFont="1" applyFill="1" applyBorder="1" applyAlignment="1">
      <alignment horizontal="center"/>
    </xf>
    <xf numFmtId="0" fontId="4" fillId="6" borderId="19" xfId="2" applyFont="1" applyFill="1" applyBorder="1" applyAlignment="1">
      <alignment horizontal="right"/>
    </xf>
    <xf numFmtId="164" fontId="15" fillId="6" borderId="1" xfId="0" applyNumberFormat="1" applyFont="1" applyFill="1" applyBorder="1" applyAlignment="1">
      <alignment horizontal="right"/>
    </xf>
    <xf numFmtId="0" fontId="7" fillId="0" borderId="30" xfId="2" applyFont="1" applyFill="1" applyBorder="1" applyAlignment="1">
      <alignment horizontal="center" wrapText="1"/>
    </xf>
    <xf numFmtId="164" fontId="15" fillId="0" borderId="32" xfId="0" applyNumberFormat="1" applyFont="1" applyFill="1" applyBorder="1"/>
    <xf numFmtId="164" fontId="15" fillId="0" borderId="33" xfId="0" applyNumberFormat="1" applyFont="1" applyFill="1" applyBorder="1"/>
    <xf numFmtId="0" fontId="15" fillId="0" borderId="29" xfId="0" applyFont="1" applyBorder="1" applyAlignment="1">
      <alignment horizontal="left" vertical="top"/>
    </xf>
    <xf numFmtId="0" fontId="15" fillId="0" borderId="29" xfId="0" applyFont="1" applyFill="1" applyBorder="1"/>
    <xf numFmtId="0" fontId="4" fillId="0" borderId="29" xfId="2" applyFont="1" applyFill="1" applyBorder="1"/>
    <xf numFmtId="0" fontId="15" fillId="0" borderId="29" xfId="0" applyFont="1" applyBorder="1" applyAlignment="1">
      <alignment vertical="top"/>
    </xf>
    <xf numFmtId="0" fontId="4" fillId="0" borderId="29" xfId="0" applyFont="1" applyBorder="1" applyAlignment="1">
      <alignment vertical="top"/>
    </xf>
    <xf numFmtId="0" fontId="15" fillId="0" borderId="32" xfId="0" applyFont="1" applyBorder="1" applyAlignment="1">
      <alignment vertical="top"/>
    </xf>
    <xf numFmtId="2" fontId="15" fillId="0" borderId="16" xfId="0" applyNumberFormat="1" applyFont="1" applyBorder="1" applyAlignment="1" applyProtection="1">
      <alignment vertical="top"/>
      <protection locked="0"/>
    </xf>
    <xf numFmtId="2" fontId="4" fillId="0" borderId="16" xfId="2" applyNumberFormat="1" applyFont="1" applyBorder="1" applyAlignment="1" applyProtection="1">
      <alignment vertical="top"/>
      <protection locked="0"/>
    </xf>
    <xf numFmtId="165" fontId="51" fillId="6" borderId="0" xfId="98" applyNumberFormat="1" applyFont="1" applyFill="1"/>
    <xf numFmtId="176" fontId="51" fillId="6" borderId="0" xfId="98" applyNumberFormat="1" applyFont="1" applyFill="1"/>
    <xf numFmtId="43" fontId="51" fillId="6" borderId="0" xfId="98" applyNumberFormat="1" applyFont="1" applyFill="1"/>
    <xf numFmtId="0" fontId="57" fillId="0" borderId="0" xfId="98" applyFont="1"/>
    <xf numFmtId="0" fontId="4" fillId="0" borderId="0" xfId="2" applyFill="1" applyBorder="1" applyAlignment="1">
      <alignment horizontal="center"/>
    </xf>
    <xf numFmtId="0" fontId="28" fillId="0" borderId="22" xfId="2" applyFont="1" applyFill="1" applyBorder="1" applyAlignment="1">
      <alignment horizontal="center"/>
    </xf>
    <xf numFmtId="0" fontId="15" fillId="0" borderId="22" xfId="2" applyFont="1" applyFill="1" applyBorder="1" applyAlignment="1">
      <alignment horizontal="center"/>
    </xf>
    <xf numFmtId="0" fontId="15" fillId="0" borderId="24" xfId="2" applyFont="1" applyFill="1" applyBorder="1" applyAlignment="1">
      <alignment horizontal="center"/>
    </xf>
    <xf numFmtId="0" fontId="51" fillId="0" borderId="0" xfId="98" applyFont="1" applyAlignment="1">
      <alignment horizontal="center"/>
    </xf>
    <xf numFmtId="0" fontId="51" fillId="0" borderId="0" xfId="98" applyFont="1" applyFill="1"/>
    <xf numFmtId="174" fontId="51" fillId="0" borderId="0" xfId="98" applyNumberFormat="1" applyFont="1" applyFill="1"/>
    <xf numFmtId="165" fontId="51" fillId="0" borderId="0" xfId="98" applyNumberFormat="1" applyFont="1" applyFill="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0" fillId="0" borderId="10" xfId="0" applyFont="1" applyBorder="1" applyAlignment="1">
      <alignment horizontal="left" vertical="top" wrapText="1"/>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29"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7" xfId="2" applyFont="1" applyFill="1" applyBorder="1" applyAlignment="1">
      <alignment horizontal="center"/>
    </xf>
    <xf numFmtId="0" fontId="6" fillId="0" borderId="11" xfId="2" applyFont="1" applyFill="1" applyBorder="1" applyAlignment="1">
      <alignment horizontal="center"/>
    </xf>
    <xf numFmtId="0" fontId="18" fillId="0" borderId="31"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4" xfId="2" applyFont="1" applyFill="1" applyBorder="1" applyAlignment="1">
      <alignment horizontal="center" wrapText="1"/>
    </xf>
    <xf numFmtId="0" fontId="6" fillId="10" borderId="35"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4" xfId="2" applyFont="1" applyBorder="1" applyAlignment="1">
      <alignment horizontal="center" wrapText="1"/>
    </xf>
    <xf numFmtId="0" fontId="6" fillId="0" borderId="37" xfId="2" applyFont="1" applyBorder="1" applyAlignment="1">
      <alignment horizontal="center" wrapText="1"/>
    </xf>
    <xf numFmtId="0" fontId="6" fillId="0" borderId="35"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rmal 4" xfId="98"/>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38100</xdr:rowOff>
        </xdr:from>
        <xdr:to>
          <xdr:col>3</xdr:col>
          <xdr:colOff>1000125</xdr:colOff>
          <xdr:row>16</xdr:row>
          <xdr:rowOff>266700</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16</xdr:row>
          <xdr:rowOff>38100</xdr:rowOff>
        </xdr:from>
        <xdr:to>
          <xdr:col>3</xdr:col>
          <xdr:colOff>1704975</xdr:colOff>
          <xdr:row>16</xdr:row>
          <xdr:rowOff>266700</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1762125</xdr:colOff>
          <xdr:row>16</xdr:row>
          <xdr:rowOff>38100</xdr:rowOff>
        </xdr:from>
        <xdr:to>
          <xdr:col>3</xdr:col>
          <xdr:colOff>2724150</xdr:colOff>
          <xdr:row>16</xdr:row>
          <xdr:rowOff>266700</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16</xdr:row>
          <xdr:rowOff>38100</xdr:rowOff>
        </xdr:from>
        <xdr:to>
          <xdr:col>4</xdr:col>
          <xdr:colOff>781050</xdr:colOff>
          <xdr:row>16</xdr:row>
          <xdr:rowOff>266700</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5</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342900</xdr:colOff>
      <xdr:row>1</xdr:row>
      <xdr:rowOff>114300</xdr:rowOff>
    </xdr:from>
    <xdr:to>
      <xdr:col>14</xdr:col>
      <xdr:colOff>314739</xdr:colOff>
      <xdr:row>21</xdr:row>
      <xdr:rowOff>72197</xdr:rowOff>
    </xdr:to>
    <xdr:grpSp>
      <xdr:nvGrpSpPr>
        <xdr:cNvPr id="14" name="Group 13"/>
        <xdr:cNvGrpSpPr/>
      </xdr:nvGrpSpPr>
      <xdr:grpSpPr>
        <a:xfrm>
          <a:off x="1562100" y="304800"/>
          <a:ext cx="7287039" cy="3767897"/>
          <a:chOff x="1562100" y="304800"/>
          <a:chExt cx="7287039" cy="3767897"/>
        </a:xfrm>
      </xdr:grpSpPr>
      <xdr:grpSp>
        <xdr:nvGrpSpPr>
          <xdr:cNvPr id="2" name="Legend"/>
          <xdr:cNvGrpSpPr/>
        </xdr:nvGrpSpPr>
        <xdr:grpSpPr>
          <a:xfrm>
            <a:off x="1848507" y="3287110"/>
            <a:ext cx="1945747"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18000" y="3467100"/>
            <a:ext cx="2296124" cy="523875"/>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Fischer-Tropsch diesel (FTD)</a:t>
            </a:r>
            <a:endParaRPr lang="en-US" sz="10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62601" y="2748094"/>
            <a:ext cx="3461" cy="7190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xdr:cNvSpPr/>
        </xdr:nvSpPr>
        <xdr:spPr>
          <a:xfrm>
            <a:off x="7668986" y="485686"/>
            <a:ext cx="118015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Fischer-Tropsch gasoline (FTG)</a:t>
            </a:r>
            <a:endParaRPr lang="en-US" sz="1000" baseline="0">
              <a:solidFill>
                <a:schemeClr val="tx1"/>
              </a:solidFill>
              <a:latin typeface="Arial" pitchFamily="34" charset="0"/>
              <a:cs typeface="Arial" pitchFamily="34" charset="0"/>
            </a:endParaRPr>
          </a:p>
        </xdr:txBody>
      </xdr:sp>
      <xdr:sp macro="" textlink="">
        <xdr:nvSpPr>
          <xdr:cNvPr id="16" name="Reference Flow 2"/>
          <xdr:cNvSpPr/>
        </xdr:nvSpPr>
        <xdr:spPr>
          <a:xfrm>
            <a:off x="7684011" y="1440798"/>
            <a:ext cx="1156846"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Power [Electric Power]</a:t>
            </a:r>
            <a:endParaRPr lang="en-US" sz="1000" baseline="0">
              <a:solidFill>
                <a:schemeClr val="tx1"/>
              </a:solidFill>
              <a:latin typeface="Arial" pitchFamily="34" charset="0"/>
              <a:cs typeface="Arial" pitchFamily="34" charset="0"/>
            </a:endParaRPr>
          </a:p>
        </xdr:txBody>
      </xdr:sp>
      <xdr:sp macro="" textlink="">
        <xdr:nvSpPr>
          <xdr:cNvPr id="19" name="Reference Flow 3"/>
          <xdr:cNvSpPr/>
        </xdr:nvSpPr>
        <xdr:spPr>
          <a:xfrm>
            <a:off x="7674429" y="2389942"/>
            <a:ext cx="1166428"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Carbon dioxide [captured]</a:t>
            </a:r>
            <a:endParaRPr lang="en-US" sz="1000" baseline="0">
              <a:solidFill>
                <a:schemeClr val="tx1"/>
              </a:solidFill>
              <a:latin typeface="Arial" pitchFamily="34" charset="0"/>
              <a:cs typeface="Arial" pitchFamily="34" charset="0"/>
            </a:endParaRPr>
          </a:p>
        </xdr:txBody>
      </xdr:sp>
      <xdr:sp macro="" textlink="">
        <xdr:nvSpPr>
          <xdr:cNvPr id="22" name="Upstream Emssion Data 1"/>
          <xdr:cNvSpPr/>
        </xdr:nvSpPr>
        <xdr:spPr>
          <a:xfrm>
            <a:off x="1685926" y="661172"/>
            <a:ext cx="169843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Hard Coal (Illinois No 6) [Hard coal (resource)]</a:t>
            </a:r>
          </a:p>
        </xdr:txBody>
      </xdr:sp>
      <xdr:cxnSp macro="">
        <xdr:nvCxnSpPr>
          <xdr:cNvPr id="23" name="Straight Arrow Connector 1"/>
          <xdr:cNvCxnSpPr>
            <a:stCxn id="22" idx="2"/>
            <a:endCxn id="21" idx="1"/>
          </xdr:cNvCxnSpPr>
        </xdr:nvCxnSpPr>
        <xdr:spPr>
          <a:xfrm flipV="1">
            <a:off x="3203941" y="1008888"/>
            <a:ext cx="352059" cy="85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7" name="Boundary Group"/>
          <xdr:cNvGrpSpPr/>
        </xdr:nvGrpSpPr>
        <xdr:grpSpPr>
          <a:xfrm>
            <a:off x="3556000" y="304800"/>
            <a:ext cx="3695700" cy="2940708"/>
            <a:chOff x="3556000" y="304800"/>
            <a:chExt cx="3695700"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FT Fuels from coal and biomass (Max Fuel):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ysClr val="windowText" lastClr="000000"/>
                  </a:solidFill>
                  <a:latin typeface="Arial" pitchFamily="34" charset="0"/>
                  <a:cs typeface="Arial" pitchFamily="34" charset="0"/>
                </a:rPr>
                <a:t>Feedstocks, products, and CO</a:t>
              </a:r>
              <a:r>
                <a:rPr lang="en-US" sz="1000">
                  <a:solidFill>
                    <a:sysClr val="windowText" lastClr="000000"/>
                  </a:solidFill>
                  <a:latin typeface="Calibri"/>
                  <a:cs typeface="Arial" pitchFamily="34" charset="0"/>
                </a:rPr>
                <a:t>₂</a:t>
              </a:r>
              <a:r>
                <a:rPr lang="en-US" sz="1000">
                  <a:solidFill>
                    <a:sysClr val="windowText" lastClr="000000"/>
                  </a:solidFill>
                  <a:latin typeface="Arial" pitchFamily="34" charset="0"/>
                  <a:cs typeface="Arial" pitchFamily="34" charset="0"/>
                </a:rPr>
                <a:t>  emissions for operation of a CBTL plant</a:t>
              </a:r>
            </a:p>
          </xdr:txBody>
        </xdr:sp>
        <xdr:sp macro="" textlink="">
          <xdr:nvSpPr>
            <xdr:cNvPr id="12" name="LinkRef 1"/>
            <xdr:cNvSpPr/>
          </xdr:nvSpPr>
          <xdr:spPr>
            <a:xfrm>
              <a:off x="7239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Ref 2"/>
            <xdr:cNvSpPr/>
          </xdr:nvSpPr>
          <xdr:spPr>
            <a:xfrm>
              <a:off x="7239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Ref 3"/>
            <xdr:cNvSpPr/>
          </xdr:nvSpPr>
          <xdr:spPr>
            <a:xfrm>
              <a:off x="7239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1"/>
            <xdr:cNvSpPr/>
          </xdr:nvSpPr>
          <xdr:spPr>
            <a:xfrm>
              <a:off x="3556000" y="304800"/>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2"/>
            <xdr:cNvSpPr/>
          </xdr:nvSpPr>
          <xdr:spPr>
            <a:xfrm>
              <a:off x="3556000" y="1712976"/>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5" name="Upstream Emssion Data 2"/>
          <xdr:cNvSpPr/>
        </xdr:nvSpPr>
        <xdr:spPr>
          <a:xfrm>
            <a:off x="1562100" y="2068772"/>
            <a:ext cx="170078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Biomass (Corn Stover)</a:t>
            </a:r>
          </a:p>
        </xdr:txBody>
      </xdr:sp>
      <xdr:cxnSp macro="">
        <xdr:nvCxnSpPr>
          <xdr:cNvPr id="26" name="Straight Arrow Connector 2"/>
          <xdr:cNvCxnSpPr>
            <a:stCxn id="25" idx="2"/>
            <a:endCxn id="24" idx="1"/>
          </xdr:cNvCxnSpPr>
        </xdr:nvCxnSpPr>
        <xdr:spPr>
          <a:xfrm flipV="1">
            <a:off x="3082461" y="2417064"/>
            <a:ext cx="473539" cy="27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2"/>
          <xdr:cNvCxnSpPr/>
        </xdr:nvCxnSpPr>
        <xdr:spPr>
          <a:xfrm flipV="1">
            <a:off x="7217228" y="2672443"/>
            <a:ext cx="462643" cy="27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9" name="Straight Arrow Connector 2"/>
          <xdr:cNvCxnSpPr/>
        </xdr:nvCxnSpPr>
        <xdr:spPr>
          <a:xfrm flipV="1">
            <a:off x="7211786" y="1719943"/>
            <a:ext cx="462643" cy="27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Arrow Connector 2"/>
          <xdr:cNvCxnSpPr/>
        </xdr:nvCxnSpPr>
        <xdr:spPr>
          <a:xfrm flipV="1">
            <a:off x="7211786" y="756557"/>
            <a:ext cx="462643" cy="27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arson.ELARSON-DELL\Documents\Projects\CBTL,%20CBTG\NRC%20Workbook\NRC-PEI%2016c%20(23%20Sep%20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ntents"/>
      <sheetName val="Reference"/>
      <sheetName val="Capital"/>
      <sheetName val="Summary"/>
      <sheetName val="IRRe"/>
      <sheetName val="IRR"/>
      <sheetName val="WC"/>
      <sheetName val="Surf"/>
      <sheetName val="OPC-V"/>
      <sheetName val="OPC-RCCS"/>
      <sheetName val="OPC-RCCS2"/>
      <sheetName val="OPC-RCCS3"/>
      <sheetName val="IGCC-V"/>
      <sheetName val="IGCC-CCS"/>
      <sheetName val="IGCC2-V"/>
      <sheetName val="IGCC2-CCS"/>
      <sheetName val="PC-V"/>
      <sheetName val="PC-CCS"/>
      <sheetName val="NGCC-V"/>
      <sheetName val="NGCC-CCS"/>
      <sheetName val="CTP-V"/>
      <sheetName val="CTP-CCS"/>
      <sheetName val="BTP-V"/>
      <sheetName val="BTP-CCS"/>
      <sheetName val="CBTP-V"/>
      <sheetName val="CBTP-CCS"/>
      <sheetName val="CTPx-CCS"/>
      <sheetName val="CBTPx-CCS"/>
      <sheetName val="CTL-RC-V"/>
      <sheetName val="CTL-RC-CCS"/>
      <sheetName val="CBTL-RC-V"/>
      <sheetName val="CBTL-RC-CCS"/>
      <sheetName val="CBTL2-RC-CCS"/>
      <sheetName val="BTL-RC-V"/>
      <sheetName val="BTL-RC-CCS"/>
      <sheetName val="CBTL-OT-V-CS"/>
      <sheetName val="CBTL1-OT-CCS"/>
      <sheetName val="CTL-OT-V"/>
      <sheetName val="CTL-OT-CCS"/>
      <sheetName val="CTL-OTA-CCS"/>
      <sheetName val="CTL2-OTA-CCS"/>
      <sheetName val="CBTL2-OT-CCS-A+"/>
      <sheetName val="CBTL2-OT-CCS"/>
      <sheetName val="CBTLx-RC-CCS"/>
      <sheetName val="CBTLx-OT-CCS"/>
      <sheetName val="CBTL-OT-V"/>
      <sheetName val="CBTL-OT-CCS"/>
      <sheetName val="CBTL-OT-CCS-CS"/>
      <sheetName val="CBTL-OTS-CCS"/>
      <sheetName val="CBTL-OTA-V"/>
      <sheetName val="CBTL-OTA-CCS"/>
      <sheetName val="CBTL4-OTA-CCS"/>
      <sheetName val="CTLx-OTA-CCS"/>
      <sheetName val="CBTLx-OTA-CCS"/>
      <sheetName val="CBTL5-OTA-CCS"/>
      <sheetName val="CBTL-OTA-V-CS"/>
      <sheetName val="CBTL-OTA-CCS-CS"/>
      <sheetName val="CBTL2-OTA-CCS"/>
      <sheetName val="CBTL3-OTA-CCS"/>
      <sheetName val="CBTL-OTAS-CCS"/>
      <sheetName val="CTM-RC-V"/>
      <sheetName val="CTM-RC-CCS"/>
      <sheetName val="CTG-RC-V"/>
      <sheetName val="CTG-RC-CCS"/>
      <sheetName val="CTG-PB-V"/>
      <sheetName val="CTG-PB-CCS"/>
      <sheetName val="CBTG-RC-V"/>
      <sheetName val="CBTG-RC-CCS"/>
      <sheetName val="CBTG-PB-V"/>
      <sheetName val="CBTG-PB-CCS"/>
      <sheetName val="BTG-RC-V"/>
      <sheetName val="BTG-RC-CCS"/>
      <sheetName val="CTG-PB-CCS-Shell.LPME"/>
      <sheetName val="CBTG-PB-CCS-Shell.DRY.GPME"/>
      <sheetName val="CBTG-PB-CCS-Shell.DRY.LPME"/>
      <sheetName val="CBTG-PB-CCS-Shell.TOF.GPME"/>
      <sheetName val="CBTG-PB-CCS-Shell.TOF.LPME"/>
      <sheetName val="CBTG-OT-CCS-Shell.TOF.LPME"/>
      <sheetName val="CBTG-OT-CCS-5%bio"/>
      <sheetName val="CBTG-OTRC-CCS-28%bio"/>
      <sheetName val="CBTG-RC-CCS-Shell.TOF.LPME.GTCC"/>
      <sheetName val="CBTG-OTRC-CCS-5%bio"/>
      <sheetName val="CTG-PB-CCS-GE.LPME"/>
      <sheetName val="CBTG-OT-CCS-GE.5%bio"/>
      <sheetName val="CBTG-OT-CCS-GE.TOF.LPME"/>
      <sheetName val="CBTG-OTRC-CCS-GE.25%bio"/>
      <sheetName val="CBTG-OTRC-CCS-GE.5%bio"/>
      <sheetName val="CBTG-RC-CCS-GE.TOF.LPME.GTCC"/>
      <sheetName val="Oil"/>
      <sheetName val="EPRI TAG"/>
      <sheetName val="GJ's summary"/>
      <sheetName val="E SUM1"/>
      <sheetName val="E SUM2"/>
      <sheetName val="Search_Results"/>
    </sheetNames>
    <sheetDataSet>
      <sheetData sheetId="0"/>
      <sheetData sheetId="1"/>
      <sheetData sheetId="2">
        <row r="70">
          <cell r="E70">
            <v>19.28472112443697</v>
          </cell>
          <cell r="F70">
            <v>19.016280991371275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tabSelected="1" workbookViewId="0">
      <selection activeCell="P2" sqref="P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32" t="s">
        <v>0</v>
      </c>
      <c r="B1" s="332"/>
      <c r="C1" s="332"/>
      <c r="D1" s="332"/>
      <c r="E1" s="332"/>
      <c r="F1" s="332"/>
      <c r="G1" s="332"/>
      <c r="H1" s="332"/>
      <c r="I1" s="332"/>
      <c r="J1" s="332"/>
      <c r="K1" s="332"/>
      <c r="L1" s="332"/>
      <c r="M1" s="332"/>
      <c r="N1" s="332"/>
      <c r="O1" s="1"/>
    </row>
    <row r="2" spans="1:27" ht="21" thickBot="1" x14ac:dyDescent="0.35">
      <c r="A2" s="332" t="s">
        <v>1</v>
      </c>
      <c r="B2" s="332"/>
      <c r="C2" s="332"/>
      <c r="D2" s="332"/>
      <c r="E2" s="332"/>
      <c r="F2" s="332"/>
      <c r="G2" s="332"/>
      <c r="H2" s="332"/>
      <c r="I2" s="332"/>
      <c r="J2" s="332"/>
      <c r="K2" s="332"/>
      <c r="L2" s="332"/>
      <c r="M2" s="332"/>
      <c r="N2" s="332"/>
      <c r="O2" s="1"/>
    </row>
    <row r="3" spans="1:27" ht="12.75" customHeight="1" thickBot="1" x14ac:dyDescent="0.25">
      <c r="B3" s="2"/>
      <c r="C3" s="4" t="s">
        <v>2</v>
      </c>
      <c r="D3" s="5" t="str">
        <f>'Data Summary'!D4</f>
        <v>ORV CBTL Plant Operation Princeton</v>
      </c>
      <c r="E3" s="6"/>
      <c r="F3" s="6"/>
      <c r="G3" s="6"/>
      <c r="H3" s="6"/>
      <c r="I3" s="6"/>
      <c r="J3" s="6"/>
      <c r="K3" s="6"/>
      <c r="L3" s="6"/>
      <c r="M3" s="7"/>
      <c r="N3" s="2"/>
      <c r="O3" s="2"/>
    </row>
    <row r="4" spans="1:27" ht="42.75" customHeight="1" thickBot="1" x14ac:dyDescent="0.25">
      <c r="B4" s="2"/>
      <c r="C4" s="4" t="s">
        <v>3</v>
      </c>
      <c r="D4" s="333" t="str">
        <f>'Data Summary'!D6</f>
        <v>Feedstocks, products, and CO2 emissions for operation of a coal and biomass to liquids plant from report Strategies for Production of Alternative Jet Fuel in the Ohio River Valley</v>
      </c>
      <c r="E4" s="334"/>
      <c r="F4" s="334"/>
      <c r="G4" s="334"/>
      <c r="H4" s="334"/>
      <c r="I4" s="334"/>
      <c r="J4" s="334"/>
      <c r="K4" s="334"/>
      <c r="L4" s="334"/>
      <c r="M4" s="335"/>
      <c r="N4" s="2"/>
      <c r="O4" s="2"/>
    </row>
    <row r="5" spans="1:27" ht="39" customHeight="1" thickBot="1" x14ac:dyDescent="0.25">
      <c r="B5" s="2"/>
      <c r="C5" s="4" t="s">
        <v>4</v>
      </c>
      <c r="D5" s="336" t="s">
        <v>357</v>
      </c>
      <c r="E5" s="337"/>
      <c r="F5" s="337"/>
      <c r="G5" s="337"/>
      <c r="H5" s="337"/>
      <c r="I5" s="337"/>
      <c r="J5" s="337"/>
      <c r="K5" s="337"/>
      <c r="L5" s="337"/>
      <c r="M5" s="338"/>
      <c r="N5" s="2"/>
      <c r="O5" s="2"/>
    </row>
    <row r="6" spans="1:27" ht="56.25" customHeight="1" thickBot="1" x14ac:dyDescent="0.25">
      <c r="B6" s="2"/>
      <c r="C6" s="8" t="s">
        <v>5</v>
      </c>
      <c r="D6" s="336" t="s">
        <v>6</v>
      </c>
      <c r="E6" s="337"/>
      <c r="F6" s="337"/>
      <c r="G6" s="337"/>
      <c r="H6" s="337"/>
      <c r="I6" s="337"/>
      <c r="J6" s="337"/>
      <c r="K6" s="337"/>
      <c r="L6" s="337"/>
      <c r="M6" s="338"/>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26" t="s">
        <v>10</v>
      </c>
      <c r="C9" s="10" t="s">
        <v>11</v>
      </c>
      <c r="D9" s="328" t="s">
        <v>12</v>
      </c>
      <c r="E9" s="328"/>
      <c r="F9" s="328"/>
      <c r="G9" s="328"/>
      <c r="H9" s="328"/>
      <c r="I9" s="328"/>
      <c r="J9" s="328"/>
      <c r="K9" s="328"/>
      <c r="L9" s="328"/>
      <c r="M9" s="329"/>
      <c r="N9" s="2"/>
      <c r="O9" s="2"/>
      <c r="P9" s="2"/>
      <c r="Q9" s="2"/>
      <c r="R9" s="2"/>
      <c r="S9" s="2"/>
      <c r="T9" s="2"/>
      <c r="U9" s="2"/>
      <c r="V9" s="2"/>
      <c r="W9" s="2"/>
      <c r="X9" s="2"/>
      <c r="Y9" s="2"/>
      <c r="Z9" s="2"/>
      <c r="AA9" s="2"/>
    </row>
    <row r="10" spans="1:27" s="11" customFormat="1" ht="15" customHeight="1" x14ac:dyDescent="0.2">
      <c r="A10" s="2"/>
      <c r="B10" s="327"/>
      <c r="C10" s="12" t="s">
        <v>13</v>
      </c>
      <c r="D10" s="330" t="s">
        <v>14</v>
      </c>
      <c r="E10" s="330"/>
      <c r="F10" s="330"/>
      <c r="G10" s="330"/>
      <c r="H10" s="330"/>
      <c r="I10" s="330"/>
      <c r="J10" s="330"/>
      <c r="K10" s="330"/>
      <c r="L10" s="330"/>
      <c r="M10" s="331"/>
      <c r="N10" s="2"/>
      <c r="O10" s="2"/>
      <c r="P10" s="2"/>
      <c r="Q10" s="2"/>
      <c r="R10" s="2"/>
      <c r="S10" s="2"/>
      <c r="T10" s="2"/>
      <c r="U10" s="2"/>
      <c r="V10" s="2"/>
      <c r="W10" s="2"/>
      <c r="X10" s="2"/>
      <c r="Y10" s="2"/>
      <c r="Z10" s="2"/>
      <c r="AA10" s="2"/>
    </row>
    <row r="11" spans="1:27" s="11" customFormat="1" ht="15" customHeight="1" x14ac:dyDescent="0.2">
      <c r="A11" s="2"/>
      <c r="B11" s="327"/>
      <c r="C11" s="12" t="s">
        <v>15</v>
      </c>
      <c r="D11" s="330" t="s">
        <v>16</v>
      </c>
      <c r="E11" s="330"/>
      <c r="F11" s="330"/>
      <c r="G11" s="330"/>
      <c r="H11" s="330"/>
      <c r="I11" s="330"/>
      <c r="J11" s="330"/>
      <c r="K11" s="330"/>
      <c r="L11" s="330"/>
      <c r="M11" s="331"/>
      <c r="N11" s="2"/>
      <c r="O11" s="2"/>
      <c r="P11" s="2"/>
      <c r="Q11" s="2"/>
      <c r="R11" s="2"/>
      <c r="S11" s="2"/>
      <c r="T11" s="2"/>
      <c r="U11" s="2"/>
      <c r="V11" s="2"/>
      <c r="W11" s="2"/>
      <c r="X11" s="2"/>
      <c r="Y11" s="2"/>
      <c r="Z11" s="2"/>
      <c r="AA11" s="2"/>
    </row>
    <row r="12" spans="1:27" s="11" customFormat="1" ht="15" customHeight="1" x14ac:dyDescent="0.2">
      <c r="A12" s="2"/>
      <c r="B12" s="327"/>
      <c r="C12" s="12" t="s">
        <v>17</v>
      </c>
      <c r="D12" s="330" t="s">
        <v>18</v>
      </c>
      <c r="E12" s="330"/>
      <c r="F12" s="330"/>
      <c r="G12" s="330"/>
      <c r="H12" s="330"/>
      <c r="I12" s="330"/>
      <c r="J12" s="330"/>
      <c r="K12" s="330"/>
      <c r="L12" s="330"/>
      <c r="M12" s="331"/>
      <c r="N12" s="2"/>
      <c r="O12" s="2"/>
      <c r="P12" s="2"/>
      <c r="Q12" s="2"/>
      <c r="R12" s="2"/>
      <c r="S12" s="2"/>
      <c r="T12" s="2"/>
      <c r="U12" s="2"/>
      <c r="V12" s="2"/>
      <c r="W12" s="2"/>
      <c r="X12" s="2"/>
      <c r="Y12" s="2"/>
      <c r="Z12" s="2"/>
      <c r="AA12" s="2"/>
    </row>
    <row r="13" spans="1:27" ht="15" customHeight="1" x14ac:dyDescent="0.2">
      <c r="B13" s="341" t="s">
        <v>19</v>
      </c>
      <c r="C13" s="13" t="s">
        <v>349</v>
      </c>
      <c r="D13" s="343" t="s">
        <v>9</v>
      </c>
      <c r="E13" s="343"/>
      <c r="F13" s="343"/>
      <c r="G13" s="343"/>
      <c r="H13" s="343"/>
      <c r="I13" s="343"/>
      <c r="J13" s="343"/>
      <c r="K13" s="343"/>
      <c r="L13" s="343"/>
      <c r="M13" s="344"/>
      <c r="N13" s="2"/>
      <c r="O13" s="2"/>
    </row>
    <row r="14" spans="1:27" ht="15" customHeight="1" x14ac:dyDescent="0.2">
      <c r="B14" s="341"/>
      <c r="C14" s="13" t="s">
        <v>20</v>
      </c>
      <c r="D14" s="343" t="s">
        <v>21</v>
      </c>
      <c r="E14" s="343"/>
      <c r="F14" s="343"/>
      <c r="G14" s="343"/>
      <c r="H14" s="343"/>
      <c r="I14" s="343"/>
      <c r="J14" s="343"/>
      <c r="K14" s="343"/>
      <c r="L14" s="343"/>
      <c r="M14" s="344"/>
      <c r="N14" s="2"/>
      <c r="O14" s="2"/>
    </row>
    <row r="15" spans="1:27" ht="15" customHeight="1" x14ac:dyDescent="0.2">
      <c r="B15" s="341"/>
      <c r="C15" s="14" t="s">
        <v>22</v>
      </c>
      <c r="D15" s="343" t="s">
        <v>22</v>
      </c>
      <c r="E15" s="343"/>
      <c r="F15" s="343"/>
      <c r="G15" s="343"/>
      <c r="H15" s="343"/>
      <c r="I15" s="343"/>
      <c r="J15" s="343"/>
      <c r="K15" s="343"/>
      <c r="L15" s="343"/>
      <c r="M15" s="344"/>
      <c r="N15" s="2"/>
      <c r="O15" s="2"/>
    </row>
    <row r="16" spans="1:27" ht="15" customHeight="1" thickBot="1" x14ac:dyDescent="0.25">
      <c r="B16" s="342"/>
      <c r="C16" s="15"/>
      <c r="D16" s="345"/>
      <c r="E16" s="345"/>
      <c r="F16" s="345"/>
      <c r="G16" s="345"/>
      <c r="H16" s="345"/>
      <c r="I16" s="345"/>
      <c r="J16" s="345"/>
      <c r="K16" s="345"/>
      <c r="L16" s="345"/>
      <c r="M16" s="346"/>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41361</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339" t="str">
        <f>"This document should be cited as: NETL (2013). NETL Life Cycle Inventory Data – Unit Process: "&amp;D3&amp;". U.S. Department of Energy, National Energy Technology Laboratory. Last Updated: March 2013 (version 01). www.netl.doe.gov/LCA (http://www.netl.doe.gov/LCA)"</f>
        <v>This document should be cited as: NETL (2013). NETL Life Cycle Inventory Data – Unit Process: ORV CBTL Plant Operation Princeton. U.S. Department of Energy, National Energy Technology Laboratory. Last Updated: March 2013 (version 01). www.netl.doe.gov/LCA (http://www.netl.doe.gov/LCA)</v>
      </c>
      <c r="D25" s="339"/>
      <c r="E25" s="339"/>
      <c r="F25" s="339"/>
      <c r="G25" s="339"/>
      <c r="H25" s="339"/>
      <c r="I25" s="339"/>
      <c r="J25" s="339"/>
      <c r="K25" s="339"/>
      <c r="L25" s="339"/>
      <c r="M25" s="339"/>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340" t="s">
        <v>350</v>
      </c>
      <c r="D30" s="340"/>
      <c r="E30" s="340"/>
      <c r="F30" s="340"/>
      <c r="G30" s="340"/>
      <c r="H30" s="340"/>
      <c r="I30" s="340"/>
      <c r="J30" s="340"/>
      <c r="K30" s="340"/>
      <c r="L30" s="340"/>
      <c r="M30" s="340"/>
      <c r="N30" s="17"/>
      <c r="O30" s="17"/>
      <c r="P30" s="17"/>
    </row>
    <row r="31" spans="2:16" x14ac:dyDescent="0.2">
      <c r="B31" s="17"/>
      <c r="C31" s="17"/>
      <c r="D31" s="17"/>
      <c r="E31" s="17"/>
      <c r="F31" s="17"/>
      <c r="G31" s="17"/>
      <c r="H31" s="17"/>
      <c r="I31" s="17"/>
      <c r="J31" s="17"/>
      <c r="K31" s="17"/>
      <c r="L31" s="17"/>
      <c r="M31" s="17"/>
      <c r="N31" s="17"/>
      <c r="O31" s="17"/>
    </row>
    <row r="32" spans="2:16" x14ac:dyDescent="0.2">
      <c r="B32" s="9" t="s">
        <v>35</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36</v>
      </c>
      <c r="C48" s="17"/>
      <c r="D48" s="17"/>
      <c r="E48" s="17"/>
      <c r="F48" s="17"/>
      <c r="G48" s="17"/>
      <c r="H48" s="17"/>
      <c r="I48" s="17"/>
      <c r="J48" s="17"/>
      <c r="K48" s="17"/>
      <c r="L48" s="17"/>
      <c r="M48" s="17"/>
      <c r="N48" s="17"/>
      <c r="O48" s="17"/>
    </row>
    <row r="49" spans="2:15" x14ac:dyDescent="0.2">
      <c r="B49" s="17"/>
      <c r="C49" s="20" t="s">
        <v>37</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08"/>
  <sheetViews>
    <sheetView topLeftCell="B16" workbookViewId="0">
      <selection activeCell="G13" sqref="G13:O16"/>
    </sheetView>
  </sheetViews>
  <sheetFormatPr defaultColWidth="9.140625" defaultRowHeight="15" x14ac:dyDescent="0.25"/>
  <cols>
    <col min="1" max="1" width="1.85546875" customWidth="1"/>
    <col min="2" max="2" width="3.5703125" customWidth="1"/>
    <col min="3" max="3" width="29.5703125" customWidth="1"/>
    <col min="4" max="4" width="44.4257812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32" t="s">
        <v>0</v>
      </c>
      <c r="C1" s="332"/>
      <c r="D1" s="332"/>
      <c r="E1" s="332"/>
      <c r="F1" s="332"/>
      <c r="G1" s="332"/>
      <c r="H1" s="332"/>
      <c r="I1" s="332"/>
      <c r="J1" s="332"/>
      <c r="K1" s="332"/>
      <c r="L1" s="332"/>
      <c r="M1" s="332"/>
      <c r="N1" s="332"/>
      <c r="O1" s="332"/>
      <c r="P1" s="332"/>
      <c r="Q1" s="332"/>
      <c r="R1" s="2"/>
      <c r="S1" s="2"/>
      <c r="T1" s="2"/>
      <c r="U1" s="2"/>
      <c r="V1" s="2"/>
      <c r="W1" s="2"/>
      <c r="X1" s="2"/>
      <c r="Y1" s="2"/>
    </row>
    <row r="2" spans="1:25" ht="20.25" x14ac:dyDescent="0.3">
      <c r="A2" s="2"/>
      <c r="B2" s="332" t="s">
        <v>38</v>
      </c>
      <c r="C2" s="332"/>
      <c r="D2" s="332"/>
      <c r="E2" s="332"/>
      <c r="F2" s="332"/>
      <c r="G2" s="332"/>
      <c r="H2" s="332"/>
      <c r="I2" s="332"/>
      <c r="J2" s="332"/>
      <c r="K2" s="332"/>
      <c r="L2" s="332"/>
      <c r="M2" s="332"/>
      <c r="N2" s="332"/>
      <c r="O2" s="332"/>
      <c r="P2" s="332"/>
      <c r="Q2" s="332"/>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47" t="s">
        <v>39</v>
      </c>
      <c r="C4" s="347"/>
      <c r="D4" s="269" t="s">
        <v>351</v>
      </c>
      <c r="E4" s="270"/>
      <c r="F4" s="17"/>
      <c r="G4" s="17"/>
      <c r="H4" s="17"/>
      <c r="I4" s="17"/>
      <c r="J4" s="17"/>
      <c r="K4" s="17"/>
      <c r="L4" s="17"/>
      <c r="M4" s="17"/>
      <c r="N4" s="17"/>
      <c r="O4" s="17"/>
      <c r="P4" s="2"/>
      <c r="Q4" s="2"/>
      <c r="R4" s="2"/>
      <c r="S4" s="2"/>
      <c r="T4" s="2"/>
      <c r="U4" s="2"/>
      <c r="V4" s="2"/>
      <c r="W4" s="2"/>
      <c r="X4" s="2"/>
      <c r="Y4" s="2"/>
    </row>
    <row r="5" spans="1:25" ht="15.75" thickBot="1" x14ac:dyDescent="0.3">
      <c r="A5" s="2"/>
      <c r="B5" s="347" t="s">
        <v>40</v>
      </c>
      <c r="C5" s="347"/>
      <c r="D5" s="271">
        <v>1</v>
      </c>
      <c r="E5" s="271" t="s">
        <v>41</v>
      </c>
      <c r="F5" s="272" t="s">
        <v>42</v>
      </c>
      <c r="G5" s="349" t="s">
        <v>303</v>
      </c>
      <c r="H5" s="349"/>
      <c r="I5" s="349"/>
      <c r="J5" s="349"/>
      <c r="K5" s="17"/>
      <c r="L5" s="17"/>
      <c r="M5" s="273" t="s">
        <v>17</v>
      </c>
      <c r="N5" s="274" t="str">
        <f>DQI!I9</f>
        <v>1,1,2,2,1</v>
      </c>
      <c r="O5" s="275"/>
      <c r="P5" s="17" t="s">
        <v>43</v>
      </c>
      <c r="Q5" s="2"/>
      <c r="R5" s="2"/>
      <c r="S5" s="2"/>
      <c r="T5" s="2"/>
      <c r="U5" s="2"/>
      <c r="V5" s="2"/>
      <c r="W5" s="2"/>
      <c r="X5" s="2"/>
      <c r="Y5" s="2"/>
    </row>
    <row r="6" spans="1:25" ht="27.75" customHeight="1" x14ac:dyDescent="0.25">
      <c r="A6" s="2"/>
      <c r="B6" s="350" t="s">
        <v>44</v>
      </c>
      <c r="C6" s="351"/>
      <c r="D6" s="352" t="s">
        <v>353</v>
      </c>
      <c r="E6" s="353"/>
      <c r="F6" s="353"/>
      <c r="G6" s="353"/>
      <c r="H6" s="353"/>
      <c r="I6" s="353"/>
      <c r="J6" s="353"/>
      <c r="K6" s="353"/>
      <c r="L6" s="353"/>
      <c r="M6" s="353"/>
      <c r="N6" s="353"/>
      <c r="O6" s="354"/>
      <c r="P6" s="2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22"/>
      <c r="B8" s="355" t="s">
        <v>45</v>
      </c>
      <c r="C8" s="356"/>
      <c r="D8" s="356"/>
      <c r="E8" s="356"/>
      <c r="F8" s="356"/>
      <c r="G8" s="356"/>
      <c r="H8" s="356"/>
      <c r="I8" s="356"/>
      <c r="J8" s="356"/>
      <c r="K8" s="356"/>
      <c r="L8" s="356"/>
      <c r="M8" s="356"/>
      <c r="N8" s="356"/>
      <c r="O8" s="356"/>
      <c r="P8" s="357"/>
      <c r="Q8" s="22"/>
      <c r="R8" s="22"/>
      <c r="S8" s="22"/>
      <c r="T8" s="22"/>
      <c r="U8" s="22"/>
      <c r="V8" s="22"/>
      <c r="W8" s="22"/>
      <c r="X8" s="22"/>
      <c r="Y8" s="2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47" t="s">
        <v>46</v>
      </c>
      <c r="C10" s="347"/>
      <c r="D10" s="358" t="s">
        <v>315</v>
      </c>
      <c r="E10" s="359"/>
      <c r="F10" s="2"/>
      <c r="G10" s="23" t="s">
        <v>47</v>
      </c>
      <c r="H10" s="24"/>
      <c r="I10" s="24"/>
      <c r="J10" s="24"/>
      <c r="K10" s="24"/>
      <c r="L10" s="24"/>
      <c r="M10" s="24"/>
      <c r="N10" s="24"/>
      <c r="O10" s="25"/>
      <c r="P10" s="2"/>
      <c r="Q10" s="2"/>
      <c r="R10" s="2"/>
      <c r="S10" s="2"/>
      <c r="T10" s="2"/>
      <c r="U10" s="2"/>
      <c r="V10" s="2"/>
      <c r="W10" s="2"/>
      <c r="X10" s="2"/>
      <c r="Y10" s="2"/>
    </row>
    <row r="11" spans="1:25" x14ac:dyDescent="0.25">
      <c r="A11" s="2"/>
      <c r="B11" s="360" t="s">
        <v>48</v>
      </c>
      <c r="C11" s="361"/>
      <c r="D11" s="362" t="s">
        <v>316</v>
      </c>
      <c r="E11" s="359"/>
      <c r="F11" s="2"/>
      <c r="G11" s="26" t="str">
        <f>CONCATENATE("Reference Flow: ",D5," ",E5," of ",G5)</f>
        <v>Reference Flow: 1 kg of FT diesel</v>
      </c>
      <c r="H11" s="27"/>
      <c r="I11" s="27"/>
      <c r="J11" s="27"/>
      <c r="K11" s="27"/>
      <c r="L11" s="27"/>
      <c r="M11" s="27"/>
      <c r="N11" s="27"/>
      <c r="O11" s="28"/>
      <c r="P11" s="2"/>
      <c r="Q11" s="2"/>
      <c r="R11" s="2"/>
      <c r="S11" s="2"/>
      <c r="T11" s="2"/>
      <c r="U11" s="2"/>
      <c r="V11" s="2"/>
      <c r="W11" s="2"/>
      <c r="X11" s="2"/>
      <c r="Y11" s="2"/>
    </row>
    <row r="12" spans="1:25" x14ac:dyDescent="0.25">
      <c r="A12" s="2"/>
      <c r="B12" s="347" t="s">
        <v>49</v>
      </c>
      <c r="C12" s="347"/>
      <c r="D12" s="348">
        <v>2013</v>
      </c>
      <c r="E12" s="348"/>
      <c r="F12" s="2"/>
      <c r="G12" s="26"/>
      <c r="H12" s="27"/>
      <c r="I12" s="27"/>
      <c r="J12" s="27"/>
      <c r="K12" s="27"/>
      <c r="L12" s="27"/>
      <c r="M12" s="27"/>
      <c r="N12" s="27"/>
      <c r="O12" s="28"/>
      <c r="P12" s="2"/>
      <c r="Q12" s="2"/>
      <c r="R12" s="2"/>
      <c r="S12" s="2"/>
      <c r="T12" s="2"/>
      <c r="U12" s="2"/>
      <c r="V12" s="2"/>
      <c r="W12" s="2"/>
      <c r="X12" s="2"/>
      <c r="Y12" s="2"/>
    </row>
    <row r="13" spans="1:25" ht="12.75" customHeight="1" x14ac:dyDescent="0.25">
      <c r="A13" s="2"/>
      <c r="B13" s="347" t="s">
        <v>50</v>
      </c>
      <c r="C13" s="347"/>
      <c r="D13" s="348" t="s">
        <v>106</v>
      </c>
      <c r="E13" s="348"/>
      <c r="F13" s="2"/>
      <c r="G13" s="363" t="s">
        <v>356</v>
      </c>
      <c r="H13" s="364"/>
      <c r="I13" s="364"/>
      <c r="J13" s="364"/>
      <c r="K13" s="364"/>
      <c r="L13" s="364"/>
      <c r="M13" s="364"/>
      <c r="N13" s="364"/>
      <c r="O13" s="365"/>
      <c r="P13" s="2"/>
      <c r="Q13" s="2"/>
      <c r="R13" s="2"/>
      <c r="S13" s="2"/>
      <c r="T13" s="2"/>
      <c r="U13" s="2"/>
      <c r="V13" s="2"/>
      <c r="W13" s="2"/>
      <c r="X13" s="2"/>
      <c r="Y13" s="2"/>
    </row>
    <row r="14" spans="1:25" x14ac:dyDescent="0.25">
      <c r="A14" s="2"/>
      <c r="B14" s="347" t="s">
        <v>51</v>
      </c>
      <c r="C14" s="347"/>
      <c r="D14" s="348" t="s">
        <v>99</v>
      </c>
      <c r="E14" s="348"/>
      <c r="F14" s="2"/>
      <c r="G14" s="363"/>
      <c r="H14" s="364"/>
      <c r="I14" s="364"/>
      <c r="J14" s="364"/>
      <c r="K14" s="364"/>
      <c r="L14" s="364"/>
      <c r="M14" s="364"/>
      <c r="N14" s="364"/>
      <c r="O14" s="365"/>
      <c r="P14" s="2"/>
      <c r="Q14" s="2"/>
      <c r="R14" s="2"/>
      <c r="S14" s="2"/>
      <c r="T14" s="2"/>
      <c r="U14" s="2"/>
      <c r="V14" s="2"/>
      <c r="W14" s="2"/>
      <c r="X14" s="2"/>
      <c r="Y14" s="2"/>
    </row>
    <row r="15" spans="1:25" x14ac:dyDescent="0.25">
      <c r="A15" s="2"/>
      <c r="B15" s="347" t="s">
        <v>52</v>
      </c>
      <c r="C15" s="347"/>
      <c r="D15" s="348" t="s">
        <v>317</v>
      </c>
      <c r="E15" s="348"/>
      <c r="F15" s="2"/>
      <c r="G15" s="363"/>
      <c r="H15" s="364"/>
      <c r="I15" s="364"/>
      <c r="J15" s="364"/>
      <c r="K15" s="364"/>
      <c r="L15" s="364"/>
      <c r="M15" s="364"/>
      <c r="N15" s="364"/>
      <c r="O15" s="365"/>
      <c r="P15" s="2"/>
      <c r="Q15" s="2"/>
      <c r="R15" s="2"/>
      <c r="S15" s="2"/>
      <c r="T15" s="2"/>
      <c r="U15" s="2"/>
      <c r="V15" s="2"/>
      <c r="W15" s="2"/>
      <c r="X15" s="2"/>
      <c r="Y15" s="2"/>
    </row>
    <row r="16" spans="1:25" x14ac:dyDescent="0.25">
      <c r="A16" s="2"/>
      <c r="B16" s="347" t="s">
        <v>53</v>
      </c>
      <c r="C16" s="347"/>
      <c r="D16" s="348" t="s">
        <v>100</v>
      </c>
      <c r="E16" s="348"/>
      <c r="F16" s="2"/>
      <c r="G16" s="363"/>
      <c r="H16" s="364"/>
      <c r="I16" s="364"/>
      <c r="J16" s="364"/>
      <c r="K16" s="364"/>
      <c r="L16" s="364"/>
      <c r="M16" s="364"/>
      <c r="N16" s="364"/>
      <c r="O16" s="365"/>
      <c r="P16" s="2"/>
      <c r="Q16" s="2"/>
      <c r="R16" s="2"/>
      <c r="S16" s="2"/>
      <c r="T16" s="2"/>
      <c r="U16" s="2"/>
      <c r="V16" s="2"/>
      <c r="W16" s="2"/>
      <c r="X16" s="2"/>
      <c r="Y16" s="2"/>
    </row>
    <row r="17" spans="1:25" ht="23.45" customHeight="1" x14ac:dyDescent="0.25">
      <c r="A17" s="2"/>
      <c r="B17" s="367" t="s">
        <v>54</v>
      </c>
      <c r="C17" s="368"/>
      <c r="D17" s="369"/>
      <c r="E17" s="369"/>
      <c r="F17" s="2"/>
      <c r="G17" s="29" t="s">
        <v>304</v>
      </c>
      <c r="H17" s="30"/>
      <c r="I17" s="30"/>
      <c r="J17" s="30"/>
      <c r="K17" s="30"/>
      <c r="L17" s="30"/>
      <c r="M17" s="30"/>
      <c r="N17" s="30"/>
      <c r="O17" s="3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22"/>
      <c r="B20" s="355" t="s">
        <v>55</v>
      </c>
      <c r="C20" s="356"/>
      <c r="D20" s="356"/>
      <c r="E20" s="356"/>
      <c r="F20" s="356"/>
      <c r="G20" s="356"/>
      <c r="H20" s="356"/>
      <c r="I20" s="356"/>
      <c r="J20" s="356"/>
      <c r="K20" s="356"/>
      <c r="L20" s="356"/>
      <c r="M20" s="356"/>
      <c r="N20" s="356"/>
      <c r="O20" s="356"/>
      <c r="P20" s="357"/>
      <c r="Q20" s="22"/>
      <c r="R20" s="22"/>
      <c r="S20" s="22"/>
      <c r="T20" s="22"/>
      <c r="U20" s="22"/>
      <c r="V20" s="22"/>
      <c r="W20" s="22"/>
      <c r="X20" s="22"/>
      <c r="Y20" s="22"/>
    </row>
    <row r="21" spans="1:25" x14ac:dyDescent="0.25">
      <c r="A21" s="2"/>
      <c r="B21" s="9"/>
      <c r="C21" s="2"/>
      <c r="D21" s="2"/>
      <c r="E21" s="2"/>
      <c r="F21" s="2"/>
      <c r="G21" s="32" t="s">
        <v>56</v>
      </c>
      <c r="H21" s="2"/>
      <c r="I21" s="2"/>
      <c r="J21" s="2"/>
      <c r="K21" s="2"/>
      <c r="L21" s="2"/>
      <c r="M21" s="2"/>
      <c r="N21" s="2"/>
      <c r="O21" s="2"/>
      <c r="P21" s="2"/>
      <c r="Q21" s="2"/>
      <c r="R21" s="2"/>
      <c r="S21" s="2"/>
      <c r="T21" s="2"/>
      <c r="U21" s="2"/>
      <c r="V21" s="2"/>
      <c r="W21" s="2"/>
      <c r="X21" s="2"/>
      <c r="Y21" s="2"/>
    </row>
    <row r="22" spans="1:25" x14ac:dyDescent="0.25">
      <c r="A22" s="2"/>
      <c r="B22" s="9"/>
      <c r="C22" s="33" t="s">
        <v>57</v>
      </c>
      <c r="D22" s="33" t="s">
        <v>58</v>
      </c>
      <c r="E22" s="33" t="s">
        <v>59</v>
      </c>
      <c r="F22" s="33" t="s">
        <v>60</v>
      </c>
      <c r="G22" s="33" t="s">
        <v>61</v>
      </c>
      <c r="H22" s="33" t="s">
        <v>62</v>
      </c>
      <c r="I22" s="33" t="s">
        <v>63</v>
      </c>
      <c r="J22" s="370" t="s">
        <v>64</v>
      </c>
      <c r="K22" s="371"/>
      <c r="L22" s="371"/>
      <c r="M22" s="371"/>
      <c r="N22" s="371"/>
      <c r="O22" s="371"/>
      <c r="P22" s="372"/>
      <c r="Q22" s="2"/>
      <c r="R22" s="2"/>
      <c r="S22" s="2"/>
      <c r="T22" s="2"/>
      <c r="U22" s="2"/>
      <c r="V22" s="2"/>
      <c r="W22" s="2"/>
      <c r="X22" s="2"/>
      <c r="Y22" s="2"/>
    </row>
    <row r="23" spans="1:25" x14ac:dyDescent="0.25">
      <c r="A23" s="2"/>
      <c r="B23" s="9"/>
      <c r="C23" s="36" t="s">
        <v>65</v>
      </c>
      <c r="D23" s="37" t="s">
        <v>66</v>
      </c>
      <c r="E23" s="38"/>
      <c r="F23" s="38"/>
      <c r="G23" s="38"/>
      <c r="H23" s="39"/>
      <c r="I23" s="40"/>
      <c r="J23" s="41"/>
      <c r="K23" s="41"/>
      <c r="L23" s="41"/>
      <c r="M23" s="41"/>
      <c r="N23" s="41"/>
      <c r="O23" s="41"/>
      <c r="P23" s="42"/>
      <c r="Q23" s="2"/>
      <c r="R23" s="2"/>
      <c r="S23" s="2"/>
      <c r="T23" s="2"/>
      <c r="U23" s="2"/>
      <c r="V23" s="2"/>
      <c r="W23" s="2"/>
      <c r="X23" s="2"/>
      <c r="Y23" s="2"/>
    </row>
    <row r="24" spans="1:25" ht="15.75" thickBot="1" x14ac:dyDescent="0.3">
      <c r="A24" s="2"/>
      <c r="B24" s="9"/>
      <c r="C24" s="2"/>
      <c r="D24" s="2"/>
      <c r="E24" s="2"/>
      <c r="F24" s="2"/>
      <c r="G24" s="2"/>
      <c r="H24" s="2"/>
      <c r="I24" s="2"/>
      <c r="J24" s="2"/>
      <c r="K24" s="2"/>
      <c r="L24" s="2"/>
      <c r="M24" s="2"/>
      <c r="N24" s="2"/>
      <c r="O24" s="2"/>
      <c r="P24" s="2"/>
      <c r="Q24" s="2"/>
      <c r="R24" s="2"/>
      <c r="S24" s="2"/>
      <c r="T24" s="2"/>
      <c r="U24" s="2"/>
      <c r="V24" s="2"/>
      <c r="W24" s="2"/>
      <c r="X24" s="2"/>
      <c r="Y24" s="2"/>
    </row>
    <row r="25" spans="1:25" ht="15.75" thickBot="1" x14ac:dyDescent="0.3">
      <c r="A25" s="22"/>
      <c r="B25" s="355" t="s">
        <v>67</v>
      </c>
      <c r="C25" s="356"/>
      <c r="D25" s="356"/>
      <c r="E25" s="356"/>
      <c r="F25" s="356"/>
      <c r="G25" s="356"/>
      <c r="H25" s="356"/>
      <c r="I25" s="356"/>
      <c r="J25" s="356"/>
      <c r="K25" s="356"/>
      <c r="L25" s="356"/>
      <c r="M25" s="356"/>
      <c r="N25" s="356"/>
      <c r="O25" s="356"/>
      <c r="P25" s="357"/>
      <c r="Q25" s="22"/>
      <c r="R25" s="22"/>
      <c r="S25" s="22"/>
      <c r="T25" s="22"/>
      <c r="U25" s="22"/>
      <c r="V25" s="22"/>
      <c r="W25" s="22"/>
      <c r="X25" s="22"/>
      <c r="Y25" s="22"/>
    </row>
    <row r="26" spans="1:25" x14ac:dyDescent="0.25">
      <c r="A26" s="2"/>
      <c r="B26" s="9"/>
      <c r="C26" s="2"/>
      <c r="D26" s="2"/>
      <c r="E26" s="2"/>
      <c r="F26" s="2"/>
      <c r="G26" s="2"/>
      <c r="H26" s="32" t="s">
        <v>68</v>
      </c>
      <c r="I26" s="2"/>
      <c r="J26" s="2"/>
      <c r="K26" s="2"/>
      <c r="L26" s="2"/>
      <c r="M26" s="2"/>
      <c r="N26" s="2"/>
      <c r="O26" s="2"/>
      <c r="P26" s="2"/>
      <c r="Q26" s="2"/>
      <c r="R26" s="2"/>
      <c r="S26" s="2"/>
      <c r="T26" s="2"/>
      <c r="U26" s="2"/>
      <c r="V26" s="2"/>
      <c r="W26" s="2"/>
      <c r="X26" s="2"/>
      <c r="Y26" s="2"/>
    </row>
    <row r="27" spans="1:25" x14ac:dyDescent="0.25">
      <c r="A27" s="2"/>
      <c r="B27" s="9"/>
      <c r="C27" s="33" t="s">
        <v>69</v>
      </c>
      <c r="D27" s="33" t="s">
        <v>70</v>
      </c>
      <c r="E27" s="33" t="s">
        <v>59</v>
      </c>
      <c r="F27" s="33" t="s">
        <v>71</v>
      </c>
      <c r="G27" s="33" t="s">
        <v>69</v>
      </c>
      <c r="H27" s="33" t="s">
        <v>62</v>
      </c>
      <c r="I27" s="33" t="s">
        <v>72</v>
      </c>
      <c r="J27" s="33" t="s">
        <v>73</v>
      </c>
      <c r="K27" s="33" t="s">
        <v>74</v>
      </c>
      <c r="L27" s="33" t="s">
        <v>75</v>
      </c>
      <c r="M27" s="33" t="s">
        <v>63</v>
      </c>
      <c r="N27" s="366" t="s">
        <v>64</v>
      </c>
      <c r="O27" s="366"/>
      <c r="P27" s="366"/>
      <c r="Q27" s="2"/>
      <c r="R27" s="2"/>
      <c r="S27" s="2"/>
      <c r="T27" s="2"/>
      <c r="U27" s="2"/>
      <c r="V27" s="2"/>
      <c r="W27" s="2"/>
      <c r="X27" s="22"/>
      <c r="Y27" s="22"/>
    </row>
    <row r="28" spans="1:25" ht="14.25" customHeight="1" x14ac:dyDescent="0.25">
      <c r="A28" s="2"/>
      <c r="B28" s="9"/>
      <c r="C28" s="43"/>
      <c r="D28" s="44" t="s">
        <v>230</v>
      </c>
      <c r="E28" s="290">
        <f>PS!C7</f>
        <v>4.6293285169972478</v>
      </c>
      <c r="F28" s="45"/>
      <c r="G28" s="46">
        <f>IF($C28="",1,VLOOKUP($C28,$C$22:$H$22,3,FALSE))</f>
        <v>1</v>
      </c>
      <c r="H28" s="47" t="str">
        <f>IF($C28="","",VLOOKUP($C28,$C$22:$H$22,4,FALSE))</f>
        <v/>
      </c>
      <c r="I28" s="48">
        <f>IF(D28="","",E28*G28*$D$5)</f>
        <v>4.6293285169972478</v>
      </c>
      <c r="J28" s="45" t="s">
        <v>41</v>
      </c>
      <c r="K28" s="49" t="s">
        <v>92</v>
      </c>
      <c r="L28" s="45"/>
      <c r="M28" s="291" t="s">
        <v>346</v>
      </c>
      <c r="N28" s="374" t="s">
        <v>268</v>
      </c>
      <c r="O28" s="374"/>
      <c r="P28" s="374"/>
      <c r="Q28" s="2"/>
      <c r="R28" s="2"/>
      <c r="S28" s="2"/>
      <c r="T28" s="2"/>
      <c r="U28" s="2"/>
      <c r="V28" s="2"/>
      <c r="W28" s="2"/>
      <c r="X28" s="22"/>
      <c r="Y28" s="22"/>
    </row>
    <row r="29" spans="1:25" x14ac:dyDescent="0.25">
      <c r="A29" s="2"/>
      <c r="B29" s="9"/>
      <c r="C29" s="34"/>
      <c r="D29" s="51" t="s">
        <v>267</v>
      </c>
      <c r="E29" s="290">
        <f>PS!C8</f>
        <v>1.6585718633034534</v>
      </c>
      <c r="F29" s="45"/>
      <c r="G29" s="46">
        <f>IF($C29="",1,VLOOKUP($C29,$C$22:$H$22,3,FALSE))</f>
        <v>1</v>
      </c>
      <c r="H29" s="47" t="str">
        <f>IF($C29="","",VLOOKUP($C29,$C$22:$H$22,4,FALSE))</f>
        <v/>
      </c>
      <c r="I29" s="48">
        <f t="shared" ref="I29" si="0">IF(D29="","",E29*G29*$D$5)</f>
        <v>1.6585718633034534</v>
      </c>
      <c r="J29" s="45" t="s">
        <v>41</v>
      </c>
      <c r="K29" s="49" t="s">
        <v>92</v>
      </c>
      <c r="L29" s="45"/>
      <c r="M29" s="291" t="s">
        <v>347</v>
      </c>
      <c r="N29" s="374" t="s">
        <v>269</v>
      </c>
      <c r="O29" s="374"/>
      <c r="P29" s="374"/>
      <c r="Q29" s="2"/>
      <c r="R29" s="2"/>
      <c r="S29" s="2"/>
      <c r="T29" s="2"/>
      <c r="U29" s="2"/>
      <c r="V29" s="2"/>
      <c r="W29" s="2"/>
      <c r="X29" s="22"/>
      <c r="Y29" s="22"/>
    </row>
    <row r="30" spans="1:25" x14ac:dyDescent="0.25">
      <c r="A30" s="2"/>
      <c r="B30" s="9"/>
      <c r="C30" s="53" t="s">
        <v>65</v>
      </c>
      <c r="D30" s="37" t="s">
        <v>66</v>
      </c>
      <c r="E30" s="54" t="s">
        <v>76</v>
      </c>
      <c r="F30" s="37"/>
      <c r="G30" s="37"/>
      <c r="H30" s="37"/>
      <c r="I30" s="54" t="s">
        <v>77</v>
      </c>
      <c r="J30" s="37"/>
      <c r="K30" s="54"/>
      <c r="L30" s="37" t="s">
        <v>78</v>
      </c>
      <c r="M30" s="55"/>
      <c r="N30" s="373"/>
      <c r="O30" s="373"/>
      <c r="P30" s="373"/>
      <c r="Q30" s="2"/>
      <c r="R30" s="2"/>
      <c r="S30" s="2"/>
      <c r="T30" s="2"/>
      <c r="U30" s="2"/>
      <c r="V30" s="2"/>
      <c r="W30" s="2"/>
      <c r="X30" s="22"/>
      <c r="Y30" s="22"/>
    </row>
    <row r="31" spans="1:25" ht="15.75" thickBot="1" x14ac:dyDescent="0.3">
      <c r="A31" s="2"/>
      <c r="B31" s="9"/>
      <c r="C31" s="2"/>
      <c r="D31" s="2"/>
      <c r="E31" s="2"/>
      <c r="F31" s="2"/>
      <c r="G31" s="2"/>
      <c r="H31" s="2"/>
      <c r="I31" s="2"/>
      <c r="J31" s="2"/>
      <c r="K31" s="2"/>
      <c r="L31" s="2"/>
      <c r="M31" s="2"/>
      <c r="N31" s="2"/>
      <c r="O31" s="2"/>
      <c r="P31" s="2"/>
      <c r="Q31" s="2"/>
      <c r="R31" s="2"/>
      <c r="S31" s="2"/>
      <c r="T31" s="2"/>
      <c r="U31" s="2"/>
      <c r="V31" s="2"/>
      <c r="W31" s="2"/>
      <c r="X31" s="22"/>
      <c r="Y31" s="22"/>
    </row>
    <row r="32" spans="1:25" ht="15.75" thickBot="1" x14ac:dyDescent="0.3">
      <c r="A32" s="22"/>
      <c r="B32" s="355" t="s">
        <v>79</v>
      </c>
      <c r="C32" s="356"/>
      <c r="D32" s="356"/>
      <c r="E32" s="356"/>
      <c r="F32" s="356"/>
      <c r="G32" s="356"/>
      <c r="H32" s="356"/>
      <c r="I32" s="356"/>
      <c r="J32" s="356"/>
      <c r="K32" s="356"/>
      <c r="L32" s="356"/>
      <c r="M32" s="356"/>
      <c r="N32" s="356"/>
      <c r="O32" s="356"/>
      <c r="P32" s="357"/>
      <c r="Q32" s="22"/>
      <c r="R32" s="22"/>
      <c r="S32" s="22"/>
      <c r="T32" s="22"/>
      <c r="U32" s="22"/>
      <c r="V32" s="22"/>
      <c r="W32" s="22"/>
      <c r="X32" s="22"/>
      <c r="Y32" s="22"/>
    </row>
    <row r="33" spans="1:25" x14ac:dyDescent="0.25">
      <c r="A33" s="2"/>
      <c r="B33" s="9"/>
      <c r="C33" s="2"/>
      <c r="D33" s="2"/>
      <c r="E33" s="2"/>
      <c r="F33" s="2"/>
      <c r="G33" s="2"/>
      <c r="H33" s="32" t="s">
        <v>80</v>
      </c>
      <c r="I33" s="2"/>
      <c r="J33" s="2"/>
      <c r="K33" s="2"/>
      <c r="L33" s="2"/>
      <c r="M33" s="2"/>
      <c r="N33" s="2"/>
      <c r="O33" s="2"/>
      <c r="P33" s="2"/>
      <c r="Q33" s="2"/>
      <c r="R33" s="2"/>
      <c r="S33" s="2"/>
      <c r="T33" s="2"/>
      <c r="U33" s="2"/>
      <c r="V33" s="2"/>
      <c r="W33" s="2"/>
      <c r="X33" s="22"/>
      <c r="Y33" s="22"/>
    </row>
    <row r="34" spans="1:25" x14ac:dyDescent="0.25">
      <c r="A34" s="2"/>
      <c r="B34" s="9"/>
      <c r="C34" s="33" t="s">
        <v>69</v>
      </c>
      <c r="D34" s="33" t="s">
        <v>70</v>
      </c>
      <c r="E34" s="33" t="s">
        <v>59</v>
      </c>
      <c r="F34" s="33" t="s">
        <v>71</v>
      </c>
      <c r="G34" s="33" t="s">
        <v>69</v>
      </c>
      <c r="H34" s="33" t="s">
        <v>62</v>
      </c>
      <c r="I34" s="33" t="s">
        <v>72</v>
      </c>
      <c r="J34" s="33" t="s">
        <v>73</v>
      </c>
      <c r="K34" s="33" t="s">
        <v>74</v>
      </c>
      <c r="L34" s="33" t="s">
        <v>75</v>
      </c>
      <c r="M34" s="33" t="s">
        <v>63</v>
      </c>
      <c r="N34" s="366" t="s">
        <v>64</v>
      </c>
      <c r="O34" s="366"/>
      <c r="P34" s="366"/>
      <c r="Q34" s="2"/>
      <c r="R34" s="2"/>
      <c r="S34" s="2"/>
      <c r="T34" s="2"/>
      <c r="U34" s="2"/>
      <c r="V34" s="2"/>
      <c r="W34" s="2"/>
      <c r="X34" s="22"/>
      <c r="Y34" s="22"/>
    </row>
    <row r="35" spans="1:25" x14ac:dyDescent="0.25">
      <c r="A35" s="2"/>
      <c r="B35" s="9"/>
      <c r="C35" s="56"/>
      <c r="D35" s="57" t="s">
        <v>232</v>
      </c>
      <c r="E35" s="312">
        <f>PS!C9</f>
        <v>1</v>
      </c>
      <c r="F35" s="58" t="s">
        <v>41</v>
      </c>
      <c r="G35" s="46">
        <f t="shared" ref="G35:G40" si="1">IF($C35="",1,VLOOKUP($C35,$C$22:$H$22,3,FALSE))</f>
        <v>1</v>
      </c>
      <c r="H35" s="47" t="str">
        <f t="shared" ref="H35:H40" si="2">IF($C35="","",VLOOKUP($C35,$C$22:$H$22,4,FALSE))</f>
        <v/>
      </c>
      <c r="I35" s="286">
        <f>IF(D35="","",E35*G35*$D$5)</f>
        <v>1</v>
      </c>
      <c r="J35" s="58" t="s">
        <v>41</v>
      </c>
      <c r="K35" s="49" t="s">
        <v>92</v>
      </c>
      <c r="L35" s="45"/>
      <c r="M35" s="59" t="s">
        <v>348</v>
      </c>
      <c r="N35" s="375" t="s">
        <v>81</v>
      </c>
      <c r="O35" s="375"/>
      <c r="P35" s="375"/>
      <c r="Q35" s="2"/>
      <c r="R35" s="2"/>
      <c r="S35" s="2"/>
      <c r="T35" s="2"/>
      <c r="U35" s="2"/>
      <c r="V35" s="2"/>
      <c r="W35" s="2"/>
      <c r="X35" s="22"/>
      <c r="Y35" s="22"/>
    </row>
    <row r="36" spans="1:25" x14ac:dyDescent="0.25">
      <c r="A36" s="2"/>
      <c r="B36" s="9"/>
      <c r="C36" s="52"/>
      <c r="D36" s="60" t="s">
        <v>233</v>
      </c>
      <c r="E36" s="313">
        <f>PS!C10</f>
        <v>0.5551479394196942</v>
      </c>
      <c r="F36" s="58" t="s">
        <v>41</v>
      </c>
      <c r="G36" s="46">
        <f t="shared" si="1"/>
        <v>1</v>
      </c>
      <c r="H36" s="47" t="str">
        <f t="shared" si="2"/>
        <v/>
      </c>
      <c r="I36" s="286">
        <f t="shared" ref="I36" si="3">IF(D36="","",E36*G36*$D$5)</f>
        <v>0.5551479394196942</v>
      </c>
      <c r="J36" s="52" t="s">
        <v>41</v>
      </c>
      <c r="K36" s="49" t="s">
        <v>92</v>
      </c>
      <c r="L36" s="45"/>
      <c r="M36" s="59" t="s">
        <v>348</v>
      </c>
      <c r="N36" s="375" t="s">
        <v>236</v>
      </c>
      <c r="O36" s="375"/>
      <c r="P36" s="375"/>
      <c r="Q36" s="2"/>
      <c r="R36" s="2"/>
      <c r="S36" s="2"/>
      <c r="T36" s="2"/>
      <c r="U36" s="2"/>
      <c r="V36" s="2"/>
      <c r="W36" s="2"/>
      <c r="X36" s="22"/>
      <c r="Y36" s="22"/>
    </row>
    <row r="37" spans="1:25" x14ac:dyDescent="0.25">
      <c r="A37" s="2"/>
      <c r="B37" s="9"/>
      <c r="C37" s="52"/>
      <c r="D37" s="61" t="s">
        <v>231</v>
      </c>
      <c r="E37" s="288">
        <f>PS!C11</f>
        <v>1.6374537881468768E-3</v>
      </c>
      <c r="F37" s="58" t="s">
        <v>299</v>
      </c>
      <c r="G37" s="46">
        <f t="shared" si="1"/>
        <v>1</v>
      </c>
      <c r="H37" s="47" t="str">
        <f t="shared" si="2"/>
        <v/>
      </c>
      <c r="I37" s="287">
        <f t="shared" ref="I37" si="4">IF(D37="","",E37*G37*$D$5)</f>
        <v>1.6374537881468768E-3</v>
      </c>
      <c r="J37" s="52" t="s">
        <v>299</v>
      </c>
      <c r="K37" s="49" t="s">
        <v>92</v>
      </c>
      <c r="L37" s="45"/>
      <c r="M37" s="291">
        <v>1</v>
      </c>
      <c r="N37" s="375" t="s">
        <v>236</v>
      </c>
      <c r="O37" s="375"/>
      <c r="P37" s="375"/>
      <c r="Q37" s="2"/>
      <c r="R37" s="2"/>
      <c r="S37" s="2"/>
      <c r="T37" s="2"/>
      <c r="U37" s="2"/>
      <c r="V37" s="2"/>
      <c r="W37" s="2"/>
      <c r="X37" s="22"/>
      <c r="Y37" s="22"/>
    </row>
    <row r="38" spans="1:25" x14ac:dyDescent="0.25">
      <c r="A38" s="2"/>
      <c r="B38" s="9"/>
      <c r="C38" s="52"/>
      <c r="D38" s="60" t="s">
        <v>235</v>
      </c>
      <c r="E38" s="289">
        <f>PS!C12</f>
        <v>7.1435204264024579</v>
      </c>
      <c r="F38" s="58" t="s">
        <v>41</v>
      </c>
      <c r="G38" s="46">
        <f t="shared" si="1"/>
        <v>1</v>
      </c>
      <c r="H38" s="47" t="str">
        <f t="shared" si="2"/>
        <v/>
      </c>
      <c r="I38" s="48">
        <f t="shared" ref="I38:I39" si="5">IF(D38="","",E38*G38*$D$5)</f>
        <v>7.1435204264024579</v>
      </c>
      <c r="J38" s="52" t="s">
        <v>41</v>
      </c>
      <c r="K38" s="49" t="s">
        <v>92</v>
      </c>
      <c r="L38" s="45"/>
      <c r="M38" s="291">
        <v>1</v>
      </c>
      <c r="N38" s="375" t="s">
        <v>236</v>
      </c>
      <c r="O38" s="375"/>
      <c r="P38" s="375"/>
      <c r="Q38" s="2"/>
      <c r="R38" s="2"/>
      <c r="S38" s="2"/>
      <c r="T38" s="2"/>
      <c r="U38" s="2"/>
      <c r="V38" s="2"/>
      <c r="W38" s="2"/>
      <c r="X38" s="22"/>
      <c r="Y38" s="22"/>
    </row>
    <row r="39" spans="1:25" x14ac:dyDescent="0.25">
      <c r="A39" s="2"/>
      <c r="B39" s="9"/>
      <c r="C39" s="52"/>
      <c r="D39" s="60" t="s">
        <v>82</v>
      </c>
      <c r="E39" s="289">
        <f>PS!C13</f>
        <v>1.3238921963037891</v>
      </c>
      <c r="F39" s="58" t="s">
        <v>41</v>
      </c>
      <c r="G39" s="46">
        <f t="shared" si="1"/>
        <v>1</v>
      </c>
      <c r="H39" s="47" t="str">
        <f t="shared" si="2"/>
        <v/>
      </c>
      <c r="I39" s="48">
        <f t="shared" si="5"/>
        <v>1.3238921963037891</v>
      </c>
      <c r="J39" s="52" t="s">
        <v>41</v>
      </c>
      <c r="K39" s="49"/>
      <c r="L39" s="45"/>
      <c r="M39" s="291">
        <v>1</v>
      </c>
      <c r="N39" s="375" t="s">
        <v>83</v>
      </c>
      <c r="O39" s="375"/>
      <c r="P39" s="375"/>
      <c r="Q39" s="2"/>
      <c r="R39" s="2"/>
      <c r="S39" s="2"/>
      <c r="T39" s="2"/>
      <c r="U39" s="2"/>
      <c r="V39" s="2"/>
      <c r="W39" s="2"/>
      <c r="X39" s="22"/>
      <c r="Y39" s="22"/>
    </row>
    <row r="40" spans="1:25" x14ac:dyDescent="0.25">
      <c r="A40" s="2"/>
      <c r="B40" s="9"/>
      <c r="C40" s="52"/>
      <c r="D40" s="62"/>
      <c r="E40" s="58"/>
      <c r="F40" s="58"/>
      <c r="G40" s="46">
        <f t="shared" si="1"/>
        <v>1</v>
      </c>
      <c r="H40" s="47" t="str">
        <f t="shared" si="2"/>
        <v/>
      </c>
      <c r="I40" s="48" t="str">
        <f>IF(D40="","",E40*G40*$D$5)</f>
        <v/>
      </c>
      <c r="J40" s="58"/>
      <c r="K40" s="49"/>
      <c r="L40" s="56"/>
      <c r="M40" s="50"/>
      <c r="N40" s="375"/>
      <c r="O40" s="375"/>
      <c r="P40" s="375"/>
      <c r="Q40" s="2"/>
      <c r="R40" s="2"/>
      <c r="S40" s="2"/>
      <c r="T40" s="2"/>
      <c r="U40" s="2"/>
      <c r="V40" s="2"/>
      <c r="W40" s="2"/>
      <c r="X40" s="22"/>
      <c r="Y40" s="22"/>
    </row>
    <row r="41" spans="1:25" x14ac:dyDescent="0.25">
      <c r="A41" s="2"/>
      <c r="B41" s="9"/>
      <c r="C41" s="53" t="s">
        <v>65</v>
      </c>
      <c r="D41" s="63" t="s">
        <v>66</v>
      </c>
      <c r="E41" s="54" t="s">
        <v>76</v>
      </c>
      <c r="F41" s="37"/>
      <c r="G41" s="64"/>
      <c r="H41" s="65"/>
      <c r="I41" s="65"/>
      <c r="J41" s="37"/>
      <c r="K41" s="54"/>
      <c r="L41" s="37" t="s">
        <v>78</v>
      </c>
      <c r="M41" s="55"/>
      <c r="N41" s="373"/>
      <c r="O41" s="373"/>
      <c r="P41" s="373"/>
      <c r="Q41" s="2"/>
      <c r="R41" s="2"/>
      <c r="S41" s="2"/>
      <c r="T41" s="2"/>
      <c r="U41" s="2"/>
      <c r="V41" s="2"/>
      <c r="W41" s="2"/>
      <c r="X41" s="22"/>
      <c r="Y41" s="22"/>
    </row>
    <row r="42" spans="1:25" x14ac:dyDescent="0.25">
      <c r="A42" s="2"/>
      <c r="B42" s="9"/>
      <c r="C42" s="2"/>
      <c r="D42" s="2"/>
      <c r="E42" s="2"/>
      <c r="F42" s="2"/>
      <c r="G42" s="2"/>
      <c r="H42" s="2"/>
      <c r="I42" s="2"/>
      <c r="J42" s="2"/>
      <c r="K42" s="2"/>
      <c r="L42" s="2"/>
      <c r="M42" s="2"/>
      <c r="N42" s="2"/>
      <c r="O42" s="2"/>
      <c r="P42" s="2"/>
      <c r="Q42" s="2"/>
      <c r="R42" s="2"/>
      <c r="S42" s="2"/>
      <c r="T42" s="2"/>
      <c r="U42" s="2"/>
      <c r="V42" s="2"/>
      <c r="W42" s="2"/>
      <c r="X42" s="22"/>
      <c r="Y42" s="22"/>
    </row>
    <row r="43" spans="1:25" x14ac:dyDescent="0.25">
      <c r="A43" s="2"/>
      <c r="B43" s="9"/>
      <c r="C43" s="2"/>
      <c r="D43" s="2"/>
      <c r="E43" s="2"/>
      <c r="F43" s="2"/>
      <c r="G43" s="2"/>
      <c r="H43" s="2"/>
      <c r="I43" s="2"/>
      <c r="J43" s="2"/>
      <c r="K43" s="2"/>
      <c r="L43" s="2"/>
      <c r="M43" s="2"/>
      <c r="N43" s="2"/>
      <c r="O43" s="2"/>
      <c r="P43" s="2"/>
      <c r="Q43" s="2"/>
      <c r="R43" s="2"/>
      <c r="S43" s="2"/>
      <c r="T43" s="2"/>
      <c r="U43" s="2"/>
      <c r="V43" s="2"/>
      <c r="W43" s="2"/>
      <c r="X43" s="2"/>
      <c r="Y43" s="2"/>
    </row>
    <row r="44" spans="1:25" x14ac:dyDescent="0.25">
      <c r="A44" s="2"/>
      <c r="B44" s="9"/>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9"/>
      <c r="C45" s="2"/>
      <c r="D45" s="2"/>
      <c r="E45" s="2"/>
      <c r="F45" s="2"/>
      <c r="G45" s="2"/>
      <c r="H45" s="2"/>
      <c r="I45" s="2"/>
      <c r="J45" s="2"/>
      <c r="K45" s="2"/>
      <c r="L45" s="2"/>
      <c r="M45" s="2"/>
      <c r="N45" s="2"/>
      <c r="O45" s="2"/>
      <c r="P45" s="2"/>
      <c r="Q45" s="2"/>
      <c r="R45" s="2"/>
      <c r="S45" s="2"/>
      <c r="T45" s="2"/>
      <c r="U45" s="2"/>
      <c r="V45" s="2"/>
      <c r="W45" s="2"/>
      <c r="X45" s="2"/>
      <c r="Y45" s="2"/>
    </row>
    <row r="46" spans="1:25" x14ac:dyDescent="0.25">
      <c r="A46" s="2"/>
      <c r="B46" s="9"/>
      <c r="C46" s="2"/>
      <c r="D46" s="2"/>
      <c r="E46" s="2"/>
      <c r="F46" s="2"/>
      <c r="G46" s="2"/>
      <c r="H46" s="2"/>
      <c r="I46" s="2"/>
      <c r="J46" s="2"/>
      <c r="K46" s="2"/>
      <c r="L46" s="2"/>
      <c r="M46" s="2"/>
      <c r="N46" s="2"/>
      <c r="O46" s="2"/>
      <c r="P46" s="2"/>
      <c r="Q46" s="2"/>
      <c r="R46" s="2"/>
      <c r="S46" s="2"/>
      <c r="T46" s="2"/>
      <c r="U46" s="2"/>
      <c r="V46" s="2"/>
      <c r="W46" s="2"/>
      <c r="X46" s="2"/>
      <c r="Y46" s="2"/>
    </row>
    <row r="47" spans="1:25" x14ac:dyDescent="0.25">
      <c r="A47" s="2"/>
      <c r="B47" s="9"/>
      <c r="C47" s="2"/>
      <c r="D47" s="2"/>
      <c r="E47" s="2"/>
      <c r="F47" s="2"/>
      <c r="G47" s="2"/>
      <c r="H47" s="2"/>
      <c r="I47" s="2"/>
      <c r="J47" s="2"/>
      <c r="K47" s="2"/>
      <c r="L47" s="2"/>
      <c r="M47" s="2"/>
      <c r="N47" s="2"/>
      <c r="O47" s="2"/>
      <c r="P47" s="2"/>
      <c r="Q47" s="2"/>
      <c r="R47" s="2"/>
      <c r="S47" s="2"/>
      <c r="T47" s="2"/>
      <c r="U47" s="2"/>
      <c r="V47" s="2"/>
      <c r="W47" s="2"/>
      <c r="X47" s="2"/>
      <c r="Y47" s="2"/>
    </row>
    <row r="48" spans="1:25" x14ac:dyDescent="0.25">
      <c r="A48" s="2"/>
      <c r="B48" s="9"/>
      <c r="C48" s="2"/>
      <c r="D48" s="2"/>
      <c r="E48" s="2"/>
      <c r="F48" s="2"/>
      <c r="G48" s="2"/>
      <c r="H48" s="2"/>
      <c r="I48" s="2"/>
      <c r="J48" s="2"/>
      <c r="K48" s="2"/>
      <c r="L48" s="2"/>
      <c r="M48" s="2"/>
      <c r="N48" s="2"/>
      <c r="O48" s="2"/>
      <c r="P48" s="2"/>
      <c r="Q48" s="2"/>
      <c r="R48" s="2"/>
      <c r="S48" s="2"/>
      <c r="T48" s="2"/>
      <c r="U48" s="2"/>
      <c r="V48" s="2"/>
      <c r="W48" s="2"/>
      <c r="X48" s="2"/>
      <c r="Y48" s="2"/>
    </row>
    <row r="49" spans="1:25" x14ac:dyDescent="0.25">
      <c r="A49" s="2"/>
      <c r="B49" s="9"/>
      <c r="C49" s="2"/>
      <c r="D49" s="2"/>
      <c r="E49" s="2"/>
      <c r="F49" s="2"/>
      <c r="G49" s="2"/>
      <c r="H49" s="2"/>
      <c r="I49" s="2"/>
      <c r="J49" s="2"/>
      <c r="K49" s="2"/>
      <c r="L49" s="2"/>
      <c r="M49" s="2"/>
      <c r="N49" s="2"/>
      <c r="O49" s="2"/>
      <c r="P49" s="2"/>
      <c r="Q49" s="2"/>
      <c r="R49" s="2"/>
      <c r="S49" s="2"/>
      <c r="T49" s="2"/>
      <c r="U49" s="2"/>
      <c r="V49" s="2"/>
      <c r="W49" s="2"/>
      <c r="X49" s="2"/>
      <c r="Y49" s="2"/>
    </row>
    <row r="50" spans="1:25" x14ac:dyDescent="0.25">
      <c r="A50" s="2"/>
      <c r="B50" s="9"/>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9"/>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9"/>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9"/>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9"/>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9"/>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9"/>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9"/>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9"/>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9"/>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9"/>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9"/>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9"/>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9"/>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9"/>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9"/>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9"/>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9"/>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9"/>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66" t="s">
        <v>84</v>
      </c>
      <c r="C97" s="2"/>
      <c r="D97" s="2"/>
      <c r="E97" s="2"/>
      <c r="F97" s="2"/>
      <c r="G97" s="2"/>
      <c r="H97" s="2"/>
      <c r="I97" s="2"/>
      <c r="J97" s="2"/>
      <c r="K97" s="2"/>
      <c r="L97" s="2"/>
      <c r="M97" s="2"/>
      <c r="N97" s="2"/>
      <c r="O97" s="2"/>
      <c r="P97" s="2"/>
      <c r="Q97" s="2"/>
      <c r="R97" s="2"/>
      <c r="S97" s="2"/>
      <c r="T97" s="2"/>
      <c r="U97" s="2"/>
      <c r="V97" s="2"/>
      <c r="W97" s="2"/>
      <c r="X97" s="2"/>
      <c r="Y97" s="2"/>
    </row>
    <row r="98" spans="1:25" x14ac:dyDescent="0.25">
      <c r="A98" s="9"/>
      <c r="B98" s="9"/>
      <c r="C98" s="9" t="s">
        <v>85</v>
      </c>
      <c r="D98" s="9" t="s">
        <v>86</v>
      </c>
      <c r="E98" s="9" t="s">
        <v>87</v>
      </c>
      <c r="F98" s="9"/>
      <c r="G98" s="9"/>
      <c r="H98" s="9" t="s">
        <v>75</v>
      </c>
      <c r="I98" s="9"/>
      <c r="J98" s="9" t="s">
        <v>74</v>
      </c>
      <c r="K98" s="9"/>
      <c r="L98" s="9"/>
      <c r="M98" s="9"/>
      <c r="N98" s="9"/>
      <c r="O98" s="9"/>
      <c r="P98" s="9"/>
      <c r="Q98" s="9"/>
      <c r="R98" s="9"/>
      <c r="S98" s="9"/>
      <c r="T98" s="9"/>
      <c r="U98" s="9"/>
      <c r="V98" s="9"/>
      <c r="W98" s="9"/>
      <c r="X98" s="9"/>
      <c r="Y98" s="9"/>
    </row>
    <row r="99" spans="1:25" x14ac:dyDescent="0.25">
      <c r="A99" s="2"/>
      <c r="B99" s="9"/>
      <c r="C99" s="67" t="s">
        <v>78</v>
      </c>
      <c r="D99" s="67" t="s">
        <v>78</v>
      </c>
      <c r="E99" s="67" t="s">
        <v>78</v>
      </c>
      <c r="F99" s="2"/>
      <c r="G99" s="2"/>
      <c r="H99" s="67" t="s">
        <v>78</v>
      </c>
      <c r="I99" s="2"/>
      <c r="J99" s="2"/>
      <c r="K99" s="2"/>
      <c r="L99" s="2"/>
      <c r="M99" s="2"/>
      <c r="N99" s="2"/>
      <c r="O99" s="2"/>
      <c r="P99" s="2"/>
      <c r="Q99" s="2"/>
      <c r="R99" s="2"/>
      <c r="S99" s="2"/>
      <c r="T99" s="2"/>
      <c r="U99" s="2"/>
      <c r="V99" s="2"/>
      <c r="W99" s="2"/>
      <c r="X99" s="2"/>
      <c r="Y99" s="2"/>
    </row>
    <row r="100" spans="1:25" x14ac:dyDescent="0.25">
      <c r="A100" s="2"/>
      <c r="B100" s="9"/>
      <c r="C100" s="17" t="s">
        <v>88</v>
      </c>
      <c r="D100" s="2" t="s">
        <v>89</v>
      </c>
      <c r="E100" s="2" t="s">
        <v>90</v>
      </c>
      <c r="F100" s="2"/>
      <c r="G100" s="2"/>
      <c r="H100" s="2" t="s">
        <v>91</v>
      </c>
      <c r="I100" s="2"/>
      <c r="J100" s="2" t="s">
        <v>92</v>
      </c>
      <c r="K100" s="2"/>
      <c r="L100" s="2"/>
      <c r="M100" s="2"/>
      <c r="N100" s="2"/>
      <c r="O100" s="2"/>
      <c r="P100" s="2"/>
      <c r="Q100" s="2"/>
      <c r="R100" s="2"/>
      <c r="S100" s="2"/>
      <c r="T100" s="2"/>
      <c r="U100" s="2"/>
      <c r="V100" s="2"/>
      <c r="W100" s="2"/>
      <c r="X100" s="2"/>
      <c r="Y100" s="2"/>
    </row>
    <row r="101" spans="1:25" x14ac:dyDescent="0.25">
      <c r="A101" s="2"/>
      <c r="B101" s="9"/>
      <c r="C101" s="2" t="s">
        <v>93</v>
      </c>
      <c r="D101" s="2" t="s">
        <v>94</v>
      </c>
      <c r="E101" s="2" t="s">
        <v>95</v>
      </c>
      <c r="F101" s="2"/>
      <c r="G101" s="2"/>
      <c r="H101" s="2" t="s">
        <v>96</v>
      </c>
      <c r="I101" s="2"/>
      <c r="J101" s="2" t="s">
        <v>97</v>
      </c>
      <c r="K101" s="2"/>
      <c r="L101" s="2"/>
      <c r="M101" s="2"/>
      <c r="N101" s="2"/>
      <c r="O101" s="2"/>
      <c r="P101" s="2"/>
      <c r="Q101" s="2"/>
      <c r="R101" s="2"/>
      <c r="S101" s="2"/>
      <c r="T101" s="2"/>
      <c r="U101" s="2"/>
      <c r="V101" s="2"/>
      <c r="W101" s="2"/>
      <c r="X101" s="2"/>
      <c r="Y101" s="2"/>
    </row>
    <row r="102" spans="1:25" x14ac:dyDescent="0.25">
      <c r="A102" s="2"/>
      <c r="B102" s="9"/>
      <c r="C102" s="2" t="s">
        <v>98</v>
      </c>
      <c r="D102" s="2" t="s">
        <v>99</v>
      </c>
      <c r="E102" s="2" t="s">
        <v>100</v>
      </c>
      <c r="F102" s="2"/>
      <c r="G102" s="2"/>
      <c r="H102" s="2" t="s">
        <v>101</v>
      </c>
      <c r="I102" s="2"/>
      <c r="J102" s="2"/>
      <c r="K102" s="2"/>
      <c r="L102" s="2"/>
      <c r="M102" s="2"/>
      <c r="N102" s="2"/>
      <c r="O102" s="2"/>
      <c r="P102" s="2"/>
      <c r="Q102" s="2"/>
      <c r="R102" s="2"/>
      <c r="S102" s="2"/>
      <c r="T102" s="2"/>
      <c r="U102" s="2"/>
      <c r="V102" s="2"/>
      <c r="W102" s="2"/>
      <c r="X102" s="2"/>
      <c r="Y102" s="2"/>
    </row>
    <row r="103" spans="1:25" x14ac:dyDescent="0.25">
      <c r="A103" s="2"/>
      <c r="B103" s="9"/>
      <c r="C103" s="2" t="s">
        <v>102</v>
      </c>
      <c r="D103" s="2" t="s">
        <v>103</v>
      </c>
      <c r="E103" s="2" t="s">
        <v>104</v>
      </c>
      <c r="F103" s="2"/>
      <c r="G103" s="2"/>
      <c r="H103" s="2" t="s">
        <v>105</v>
      </c>
      <c r="I103" s="2"/>
      <c r="J103" s="2"/>
      <c r="K103" s="2"/>
      <c r="L103" s="2"/>
      <c r="M103" s="2"/>
      <c r="N103" s="2"/>
      <c r="O103" s="2"/>
      <c r="P103" s="2"/>
      <c r="Q103" s="2"/>
      <c r="R103" s="2"/>
      <c r="S103" s="2"/>
      <c r="T103" s="2"/>
      <c r="U103" s="2"/>
      <c r="V103" s="2"/>
      <c r="W103" s="2"/>
      <c r="X103" s="2"/>
      <c r="Y103" s="2"/>
    </row>
    <row r="104" spans="1:25" x14ac:dyDescent="0.25">
      <c r="A104" s="2"/>
      <c r="B104" s="9"/>
      <c r="C104" s="2" t="s">
        <v>106</v>
      </c>
      <c r="D104" s="2"/>
      <c r="E104" s="2" t="s">
        <v>107</v>
      </c>
      <c r="F104" s="2"/>
      <c r="G104" s="2"/>
      <c r="H104" s="2" t="s">
        <v>107</v>
      </c>
      <c r="I104" s="2"/>
      <c r="J104" s="2"/>
      <c r="K104" s="2"/>
      <c r="L104" s="2"/>
      <c r="M104" s="2"/>
      <c r="N104" s="2"/>
      <c r="O104" s="2"/>
      <c r="P104" s="2"/>
      <c r="Q104" s="2"/>
      <c r="R104" s="2"/>
      <c r="S104" s="2"/>
      <c r="T104" s="2"/>
      <c r="U104" s="2"/>
      <c r="V104" s="2"/>
      <c r="W104" s="2"/>
      <c r="X104" s="2"/>
      <c r="Y104" s="2"/>
    </row>
    <row r="105" spans="1:25" x14ac:dyDescent="0.25">
      <c r="A105" s="2"/>
      <c r="B105" s="9"/>
      <c r="C105" s="2" t="s">
        <v>108</v>
      </c>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t="s">
        <v>109</v>
      </c>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t="s">
        <v>110</v>
      </c>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9"/>
      <c r="C108" s="17" t="s">
        <v>111</v>
      </c>
      <c r="D108" s="2"/>
      <c r="E108" s="2"/>
      <c r="F108" s="2"/>
      <c r="G108" s="2"/>
      <c r="H108" s="2"/>
      <c r="I108" s="2"/>
      <c r="J108" s="2"/>
      <c r="K108" s="2"/>
      <c r="L108" s="2"/>
      <c r="M108" s="2"/>
      <c r="N108" s="2"/>
      <c r="O108" s="2"/>
      <c r="P108" s="2"/>
      <c r="Q108" s="2"/>
      <c r="R108" s="2"/>
      <c r="S108" s="2"/>
      <c r="T108" s="2"/>
      <c r="U108" s="2"/>
      <c r="V108" s="2"/>
      <c r="W108" s="2"/>
      <c r="X108" s="2"/>
      <c r="Y108" s="2"/>
    </row>
  </sheetData>
  <sheetProtection formatCells="0" formatRows="0" insertRows="0" insertHyperlinks="0" deleteRows="0" selectLockedCells="1"/>
  <mergeCells count="41">
    <mergeCell ref="N40:P40"/>
    <mergeCell ref="N41:P41"/>
    <mergeCell ref="N37:P37"/>
    <mergeCell ref="N36:P36"/>
    <mergeCell ref="N35:P35"/>
    <mergeCell ref="N38:P38"/>
    <mergeCell ref="N39:P39"/>
    <mergeCell ref="N30:P30"/>
    <mergeCell ref="B32:P32"/>
    <mergeCell ref="N34:P34"/>
    <mergeCell ref="N28:P28"/>
    <mergeCell ref="N29:P29"/>
    <mergeCell ref="N27:P27"/>
    <mergeCell ref="B17:C17"/>
    <mergeCell ref="D17:E17"/>
    <mergeCell ref="B20:P20"/>
    <mergeCell ref="J22:P22"/>
    <mergeCell ref="B25:P25"/>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35:H41 H28:H29">
    <cfRule type="cellIs" dxfId="1" priority="2" stopIfTrue="1" operator="equal">
      <formula>0</formula>
    </cfRule>
  </conditionalFormatting>
  <conditionalFormatting sqref="G35:G41 G28:G29">
    <cfRule type="cellIs" dxfId="0" priority="1" stopIfTrue="1" operator="equal">
      <formula>1</formula>
    </cfRule>
  </conditionalFormatting>
  <dataValidations count="7">
    <dataValidation type="list" allowBlank="1" showInputMessage="1" showErrorMessage="1" sqref="L28:L29 L35:L39">
      <formula1>$H$99:$H$104</formula1>
    </dataValidation>
    <dataValidation type="list" allowBlank="1" showInputMessage="1" showErrorMessage="1" sqref="K28:K29 K35:K39">
      <formula1>$J$99:$J$101</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$C$99:$C$108</formula1>
    </dataValidation>
    <dataValidation type="list" allowBlank="1" showInputMessage="1" showErrorMessage="1" sqref="D14:E14">
      <formula1>$D$99:$D$103</formula1>
    </dataValidation>
    <dataValidation type="list" allowBlank="1" showInputMessage="1" showErrorMessage="1" sqref="D16:E16">
      <formula1>$E$99:$E$104</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8" r:id="rId4" name="CheckBox3">
          <controlPr defaultSize="0" autoFill="0" autoLine="0" r:id="rId5">
            <anchor moveWithCells="1">
              <from>
                <xdr:col>3</xdr:col>
                <xdr:colOff>2752725</xdr:colOff>
                <xdr:row>16</xdr:row>
                <xdr:rowOff>38100</xdr:rowOff>
              </from>
              <to>
                <xdr:col>4</xdr:col>
                <xdr:colOff>781050</xdr:colOff>
                <xdr:row>16</xdr:row>
                <xdr:rowOff>266700</xdr:rowOff>
              </to>
            </anchor>
          </controlPr>
        </control>
      </mc:Choice>
      <mc:Fallback>
        <control shapeId="1028" r:id="rId4" name="CheckBox3"/>
      </mc:Fallback>
    </mc:AlternateContent>
    <mc:AlternateContent xmlns:mc="http://schemas.openxmlformats.org/markup-compatibility/2006">
      <mc:Choice Requires="x14">
        <control shapeId="1027" r:id="rId6" name="CheckBox2">
          <controlPr defaultSize="0" autoFill="0" autoLine="0" r:id="rId7">
            <anchor moveWithCells="1">
              <from>
                <xdr:col>3</xdr:col>
                <xdr:colOff>1762125</xdr:colOff>
                <xdr:row>16</xdr:row>
                <xdr:rowOff>38100</xdr:rowOff>
              </from>
              <to>
                <xdr:col>3</xdr:col>
                <xdr:colOff>2724150</xdr:colOff>
                <xdr:row>16</xdr:row>
                <xdr:rowOff>266700</xdr:rowOff>
              </to>
            </anchor>
          </controlPr>
        </control>
      </mc:Choice>
      <mc:Fallback>
        <control shapeId="1027" r:id="rId6" name="CheckBox2"/>
      </mc:Fallback>
    </mc:AlternateContent>
    <mc:AlternateContent xmlns:mc="http://schemas.openxmlformats.org/markup-compatibility/2006">
      <mc:Choice Requires="x14">
        <control shapeId="1026" r:id="rId8" name="CheckBox1">
          <controlPr defaultSize="0" autoFill="0" autoLine="0" r:id="rId9">
            <anchor moveWithCells="1">
              <from>
                <xdr:col>3</xdr:col>
                <xdr:colOff>828675</xdr:colOff>
                <xdr:row>16</xdr:row>
                <xdr:rowOff>38100</xdr:rowOff>
              </from>
              <to>
                <xdr:col>3</xdr:col>
                <xdr:colOff>1704975</xdr:colOff>
                <xdr:row>16</xdr:row>
                <xdr:rowOff>266700</xdr:rowOff>
              </to>
            </anchor>
          </controlPr>
        </control>
      </mc:Choice>
      <mc:Fallback>
        <control shapeId="1026" r:id="rId8" name="CheckBox1"/>
      </mc:Fallback>
    </mc:AlternateContent>
    <mc:AlternateContent xmlns:mc="http://schemas.openxmlformats.org/markup-compatibility/2006">
      <mc:Choice Requires="x14">
        <control shapeId="1025" r:id="rId10" name="Process">
          <controlPr defaultSize="0" autoFill="0" autoLine="0" r:id="rId11">
            <anchor moveWithCells="1">
              <from>
                <xdr:col>3</xdr:col>
                <xdr:colOff>95250</xdr:colOff>
                <xdr:row>16</xdr:row>
                <xdr:rowOff>38100</xdr:rowOff>
              </from>
              <to>
                <xdr:col>3</xdr:col>
                <xdr:colOff>1000125</xdr:colOff>
                <xdr:row>16</xdr:row>
                <xdr:rowOff>266700</xdr:rowOff>
              </to>
            </anchor>
          </controlPr>
        </control>
      </mc:Choice>
      <mc:Fallback>
        <control shapeId="1025"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22"/>
  <sheetViews>
    <sheetView workbookViewId="0">
      <selection sqref="A1:I1"/>
    </sheetView>
  </sheetViews>
  <sheetFormatPr defaultColWidth="9.140625" defaultRowHeight="15" x14ac:dyDescent="0.25"/>
  <cols>
    <col min="1" max="1" width="2.5703125" customWidth="1"/>
    <col min="2" max="2" width="39.85546875" bestFit="1" customWidth="1"/>
    <col min="3" max="3" width="41.140625" customWidth="1"/>
    <col min="4" max="4" width="20.28515625" customWidth="1"/>
    <col min="5" max="5" width="24.28515625" customWidth="1"/>
    <col min="6" max="6" width="83.85546875" customWidth="1"/>
    <col min="256" max="256" width="2.5703125" customWidth="1"/>
    <col min="257" max="257" width="24.42578125" customWidth="1"/>
    <col min="258" max="258" width="32.140625" customWidth="1"/>
    <col min="259" max="261" width="16.5703125" customWidth="1"/>
    <col min="262" max="262" width="83.85546875" customWidth="1"/>
    <col min="512" max="512" width="2.5703125" customWidth="1"/>
    <col min="513" max="513" width="24.42578125" customWidth="1"/>
    <col min="514" max="514" width="32.140625" customWidth="1"/>
    <col min="515" max="517" width="16.5703125" customWidth="1"/>
    <col min="518" max="518" width="83.85546875" customWidth="1"/>
    <col min="768" max="768" width="2.5703125" customWidth="1"/>
    <col min="769" max="769" width="24.42578125" customWidth="1"/>
    <col min="770" max="770" width="32.140625" customWidth="1"/>
    <col min="771" max="773" width="16.5703125" customWidth="1"/>
    <col min="774" max="774" width="83.85546875" customWidth="1"/>
    <col min="1024" max="1024" width="2.5703125" customWidth="1"/>
    <col min="1025" max="1025" width="24.42578125" customWidth="1"/>
    <col min="1026" max="1026" width="32.140625" customWidth="1"/>
    <col min="1027" max="1029" width="16.5703125" customWidth="1"/>
    <col min="1030" max="1030" width="83.85546875" customWidth="1"/>
    <col min="1280" max="1280" width="2.5703125" customWidth="1"/>
    <col min="1281" max="1281" width="24.42578125" customWidth="1"/>
    <col min="1282" max="1282" width="32.140625" customWidth="1"/>
    <col min="1283" max="1285" width="16.5703125" customWidth="1"/>
    <col min="1286" max="1286" width="83.85546875" customWidth="1"/>
    <col min="1536" max="1536" width="2.5703125" customWidth="1"/>
    <col min="1537" max="1537" width="24.42578125" customWidth="1"/>
    <col min="1538" max="1538" width="32.140625" customWidth="1"/>
    <col min="1539" max="1541" width="16.5703125" customWidth="1"/>
    <col min="1542" max="1542" width="83.85546875" customWidth="1"/>
    <col min="1792" max="1792" width="2.5703125" customWidth="1"/>
    <col min="1793" max="1793" width="24.42578125" customWidth="1"/>
    <col min="1794" max="1794" width="32.140625" customWidth="1"/>
    <col min="1795" max="1797" width="16.5703125" customWidth="1"/>
    <col min="1798" max="1798" width="83.85546875" customWidth="1"/>
    <col min="2048" max="2048" width="2.5703125" customWidth="1"/>
    <col min="2049" max="2049" width="24.42578125" customWidth="1"/>
    <col min="2050" max="2050" width="32.140625" customWidth="1"/>
    <col min="2051" max="2053" width="16.5703125" customWidth="1"/>
    <col min="2054" max="2054" width="83.85546875" customWidth="1"/>
    <col min="2304" max="2304" width="2.5703125" customWidth="1"/>
    <col min="2305" max="2305" width="24.42578125" customWidth="1"/>
    <col min="2306" max="2306" width="32.140625" customWidth="1"/>
    <col min="2307" max="2309" width="16.5703125" customWidth="1"/>
    <col min="2310" max="2310" width="83.85546875" customWidth="1"/>
    <col min="2560" max="2560" width="2.5703125" customWidth="1"/>
    <col min="2561" max="2561" width="24.42578125" customWidth="1"/>
    <col min="2562" max="2562" width="32.140625" customWidth="1"/>
    <col min="2563" max="2565" width="16.5703125" customWidth="1"/>
    <col min="2566" max="2566" width="83.85546875" customWidth="1"/>
    <col min="2816" max="2816" width="2.5703125" customWidth="1"/>
    <col min="2817" max="2817" width="24.42578125" customWidth="1"/>
    <col min="2818" max="2818" width="32.140625" customWidth="1"/>
    <col min="2819" max="2821" width="16.5703125" customWidth="1"/>
    <col min="2822" max="2822" width="83.85546875" customWidth="1"/>
    <col min="3072" max="3072" width="2.5703125" customWidth="1"/>
    <col min="3073" max="3073" width="24.42578125" customWidth="1"/>
    <col min="3074" max="3074" width="32.140625" customWidth="1"/>
    <col min="3075" max="3077" width="16.5703125" customWidth="1"/>
    <col min="3078" max="3078" width="83.85546875" customWidth="1"/>
    <col min="3328" max="3328" width="2.5703125" customWidth="1"/>
    <col min="3329" max="3329" width="24.42578125" customWidth="1"/>
    <col min="3330" max="3330" width="32.140625" customWidth="1"/>
    <col min="3331" max="3333" width="16.5703125" customWidth="1"/>
    <col min="3334" max="3334" width="83.85546875" customWidth="1"/>
    <col min="3584" max="3584" width="2.5703125" customWidth="1"/>
    <col min="3585" max="3585" width="24.42578125" customWidth="1"/>
    <col min="3586" max="3586" width="32.140625" customWidth="1"/>
    <col min="3587" max="3589" width="16.5703125" customWidth="1"/>
    <col min="3590" max="3590" width="83.85546875" customWidth="1"/>
    <col min="3840" max="3840" width="2.5703125" customWidth="1"/>
    <col min="3841" max="3841" width="24.42578125" customWidth="1"/>
    <col min="3842" max="3842" width="32.140625" customWidth="1"/>
    <col min="3843" max="3845" width="16.5703125" customWidth="1"/>
    <col min="3846" max="3846" width="83.85546875" customWidth="1"/>
    <col min="4096" max="4096" width="2.5703125" customWidth="1"/>
    <col min="4097" max="4097" width="24.42578125" customWidth="1"/>
    <col min="4098" max="4098" width="32.140625" customWidth="1"/>
    <col min="4099" max="4101" width="16.5703125" customWidth="1"/>
    <col min="4102" max="4102" width="83.85546875" customWidth="1"/>
    <col min="4352" max="4352" width="2.5703125" customWidth="1"/>
    <col min="4353" max="4353" width="24.42578125" customWidth="1"/>
    <col min="4354" max="4354" width="32.140625" customWidth="1"/>
    <col min="4355" max="4357" width="16.5703125" customWidth="1"/>
    <col min="4358" max="4358" width="83.85546875" customWidth="1"/>
    <col min="4608" max="4608" width="2.5703125" customWidth="1"/>
    <col min="4609" max="4609" width="24.42578125" customWidth="1"/>
    <col min="4610" max="4610" width="32.140625" customWidth="1"/>
    <col min="4611" max="4613" width="16.5703125" customWidth="1"/>
    <col min="4614" max="4614" width="83.85546875" customWidth="1"/>
    <col min="4864" max="4864" width="2.5703125" customWidth="1"/>
    <col min="4865" max="4865" width="24.42578125" customWidth="1"/>
    <col min="4866" max="4866" width="32.140625" customWidth="1"/>
    <col min="4867" max="4869" width="16.5703125" customWidth="1"/>
    <col min="4870" max="4870" width="83.85546875" customWidth="1"/>
    <col min="5120" max="5120" width="2.5703125" customWidth="1"/>
    <col min="5121" max="5121" width="24.42578125" customWidth="1"/>
    <col min="5122" max="5122" width="32.140625" customWidth="1"/>
    <col min="5123" max="5125" width="16.5703125" customWidth="1"/>
    <col min="5126" max="5126" width="83.85546875" customWidth="1"/>
    <col min="5376" max="5376" width="2.5703125" customWidth="1"/>
    <col min="5377" max="5377" width="24.42578125" customWidth="1"/>
    <col min="5378" max="5378" width="32.140625" customWidth="1"/>
    <col min="5379" max="5381" width="16.5703125" customWidth="1"/>
    <col min="5382" max="5382" width="83.85546875" customWidth="1"/>
    <col min="5632" max="5632" width="2.5703125" customWidth="1"/>
    <col min="5633" max="5633" width="24.42578125" customWidth="1"/>
    <col min="5634" max="5634" width="32.140625" customWidth="1"/>
    <col min="5635" max="5637" width="16.5703125" customWidth="1"/>
    <col min="5638" max="5638" width="83.85546875" customWidth="1"/>
    <col min="5888" max="5888" width="2.5703125" customWidth="1"/>
    <col min="5889" max="5889" width="24.42578125" customWidth="1"/>
    <col min="5890" max="5890" width="32.140625" customWidth="1"/>
    <col min="5891" max="5893" width="16.5703125" customWidth="1"/>
    <col min="5894" max="5894" width="83.85546875" customWidth="1"/>
    <col min="6144" max="6144" width="2.5703125" customWidth="1"/>
    <col min="6145" max="6145" width="24.42578125" customWidth="1"/>
    <col min="6146" max="6146" width="32.140625" customWidth="1"/>
    <col min="6147" max="6149" width="16.5703125" customWidth="1"/>
    <col min="6150" max="6150" width="83.85546875" customWidth="1"/>
    <col min="6400" max="6400" width="2.5703125" customWidth="1"/>
    <col min="6401" max="6401" width="24.42578125" customWidth="1"/>
    <col min="6402" max="6402" width="32.140625" customWidth="1"/>
    <col min="6403" max="6405" width="16.5703125" customWidth="1"/>
    <col min="6406" max="6406" width="83.85546875" customWidth="1"/>
    <col min="6656" max="6656" width="2.5703125" customWidth="1"/>
    <col min="6657" max="6657" width="24.42578125" customWidth="1"/>
    <col min="6658" max="6658" width="32.140625" customWidth="1"/>
    <col min="6659" max="6661" width="16.5703125" customWidth="1"/>
    <col min="6662" max="6662" width="83.85546875" customWidth="1"/>
    <col min="6912" max="6912" width="2.5703125" customWidth="1"/>
    <col min="6913" max="6913" width="24.42578125" customWidth="1"/>
    <col min="6914" max="6914" width="32.140625" customWidth="1"/>
    <col min="6915" max="6917" width="16.5703125" customWidth="1"/>
    <col min="6918" max="6918" width="83.85546875" customWidth="1"/>
    <col min="7168" max="7168" width="2.5703125" customWidth="1"/>
    <col min="7169" max="7169" width="24.42578125" customWidth="1"/>
    <col min="7170" max="7170" width="32.140625" customWidth="1"/>
    <col min="7171" max="7173" width="16.5703125" customWidth="1"/>
    <col min="7174" max="7174" width="83.85546875" customWidth="1"/>
    <col min="7424" max="7424" width="2.5703125" customWidth="1"/>
    <col min="7425" max="7425" width="24.42578125" customWidth="1"/>
    <col min="7426" max="7426" width="32.140625" customWidth="1"/>
    <col min="7427" max="7429" width="16.5703125" customWidth="1"/>
    <col min="7430" max="7430" width="83.85546875" customWidth="1"/>
    <col min="7680" max="7680" width="2.5703125" customWidth="1"/>
    <col min="7681" max="7681" width="24.42578125" customWidth="1"/>
    <col min="7682" max="7682" width="32.140625" customWidth="1"/>
    <col min="7683" max="7685" width="16.5703125" customWidth="1"/>
    <col min="7686" max="7686" width="83.85546875" customWidth="1"/>
    <col min="7936" max="7936" width="2.5703125" customWidth="1"/>
    <col min="7937" max="7937" width="24.42578125" customWidth="1"/>
    <col min="7938" max="7938" width="32.140625" customWidth="1"/>
    <col min="7939" max="7941" width="16.5703125" customWidth="1"/>
    <col min="7942" max="7942" width="83.85546875" customWidth="1"/>
    <col min="8192" max="8192" width="2.5703125" customWidth="1"/>
    <col min="8193" max="8193" width="24.42578125" customWidth="1"/>
    <col min="8194" max="8194" width="32.140625" customWidth="1"/>
    <col min="8195" max="8197" width="16.5703125" customWidth="1"/>
    <col min="8198" max="8198" width="83.85546875" customWidth="1"/>
    <col min="8448" max="8448" width="2.5703125" customWidth="1"/>
    <col min="8449" max="8449" width="24.42578125" customWidth="1"/>
    <col min="8450" max="8450" width="32.140625" customWidth="1"/>
    <col min="8451" max="8453" width="16.5703125" customWidth="1"/>
    <col min="8454" max="8454" width="83.85546875" customWidth="1"/>
    <col min="8704" max="8704" width="2.5703125" customWidth="1"/>
    <col min="8705" max="8705" width="24.42578125" customWidth="1"/>
    <col min="8706" max="8706" width="32.140625" customWidth="1"/>
    <col min="8707" max="8709" width="16.5703125" customWidth="1"/>
    <col min="8710" max="8710" width="83.85546875" customWidth="1"/>
    <col min="8960" max="8960" width="2.5703125" customWidth="1"/>
    <col min="8961" max="8961" width="24.42578125" customWidth="1"/>
    <col min="8962" max="8962" width="32.140625" customWidth="1"/>
    <col min="8963" max="8965" width="16.5703125" customWidth="1"/>
    <col min="8966" max="8966" width="83.85546875" customWidth="1"/>
    <col min="9216" max="9216" width="2.5703125" customWidth="1"/>
    <col min="9217" max="9217" width="24.42578125" customWidth="1"/>
    <col min="9218" max="9218" width="32.140625" customWidth="1"/>
    <col min="9219" max="9221" width="16.5703125" customWidth="1"/>
    <col min="9222" max="9222" width="83.85546875" customWidth="1"/>
    <col min="9472" max="9472" width="2.5703125" customWidth="1"/>
    <col min="9473" max="9473" width="24.42578125" customWidth="1"/>
    <col min="9474" max="9474" width="32.140625" customWidth="1"/>
    <col min="9475" max="9477" width="16.5703125" customWidth="1"/>
    <col min="9478" max="9478" width="83.85546875" customWidth="1"/>
    <col min="9728" max="9728" width="2.5703125" customWidth="1"/>
    <col min="9729" max="9729" width="24.42578125" customWidth="1"/>
    <col min="9730" max="9730" width="32.140625" customWidth="1"/>
    <col min="9731" max="9733" width="16.5703125" customWidth="1"/>
    <col min="9734" max="9734" width="83.85546875" customWidth="1"/>
    <col min="9984" max="9984" width="2.5703125" customWidth="1"/>
    <col min="9985" max="9985" width="24.42578125" customWidth="1"/>
    <col min="9986" max="9986" width="32.140625" customWidth="1"/>
    <col min="9987" max="9989" width="16.5703125" customWidth="1"/>
    <col min="9990" max="9990" width="83.85546875" customWidth="1"/>
    <col min="10240" max="10240" width="2.5703125" customWidth="1"/>
    <col min="10241" max="10241" width="24.42578125" customWidth="1"/>
    <col min="10242" max="10242" width="32.140625" customWidth="1"/>
    <col min="10243" max="10245" width="16.5703125" customWidth="1"/>
    <col min="10246" max="10246" width="83.85546875" customWidth="1"/>
    <col min="10496" max="10496" width="2.5703125" customWidth="1"/>
    <col min="10497" max="10497" width="24.42578125" customWidth="1"/>
    <col min="10498" max="10498" width="32.140625" customWidth="1"/>
    <col min="10499" max="10501" width="16.5703125" customWidth="1"/>
    <col min="10502" max="10502" width="83.85546875" customWidth="1"/>
    <col min="10752" max="10752" width="2.5703125" customWidth="1"/>
    <col min="10753" max="10753" width="24.42578125" customWidth="1"/>
    <col min="10754" max="10754" width="32.140625" customWidth="1"/>
    <col min="10755" max="10757" width="16.5703125" customWidth="1"/>
    <col min="10758" max="10758" width="83.85546875" customWidth="1"/>
    <col min="11008" max="11008" width="2.5703125" customWidth="1"/>
    <col min="11009" max="11009" width="24.42578125" customWidth="1"/>
    <col min="11010" max="11010" width="32.140625" customWidth="1"/>
    <col min="11011" max="11013" width="16.5703125" customWidth="1"/>
    <col min="11014" max="11014" width="83.85546875" customWidth="1"/>
    <col min="11264" max="11264" width="2.5703125" customWidth="1"/>
    <col min="11265" max="11265" width="24.42578125" customWidth="1"/>
    <col min="11266" max="11266" width="32.140625" customWidth="1"/>
    <col min="11267" max="11269" width="16.5703125" customWidth="1"/>
    <col min="11270" max="11270" width="83.85546875" customWidth="1"/>
    <col min="11520" max="11520" width="2.5703125" customWidth="1"/>
    <col min="11521" max="11521" width="24.42578125" customWidth="1"/>
    <col min="11522" max="11522" width="32.140625" customWidth="1"/>
    <col min="11523" max="11525" width="16.5703125" customWidth="1"/>
    <col min="11526" max="11526" width="83.85546875" customWidth="1"/>
    <col min="11776" max="11776" width="2.5703125" customWidth="1"/>
    <col min="11777" max="11777" width="24.42578125" customWidth="1"/>
    <col min="11778" max="11778" width="32.140625" customWidth="1"/>
    <col min="11779" max="11781" width="16.5703125" customWidth="1"/>
    <col min="11782" max="11782" width="83.85546875" customWidth="1"/>
    <col min="12032" max="12032" width="2.5703125" customWidth="1"/>
    <col min="12033" max="12033" width="24.42578125" customWidth="1"/>
    <col min="12034" max="12034" width="32.140625" customWidth="1"/>
    <col min="12035" max="12037" width="16.5703125" customWidth="1"/>
    <col min="12038" max="12038" width="83.85546875" customWidth="1"/>
    <col min="12288" max="12288" width="2.5703125" customWidth="1"/>
    <col min="12289" max="12289" width="24.42578125" customWidth="1"/>
    <col min="12290" max="12290" width="32.140625" customWidth="1"/>
    <col min="12291" max="12293" width="16.5703125" customWidth="1"/>
    <col min="12294" max="12294" width="83.85546875" customWidth="1"/>
    <col min="12544" max="12544" width="2.5703125" customWidth="1"/>
    <col min="12545" max="12545" width="24.42578125" customWidth="1"/>
    <col min="12546" max="12546" width="32.140625" customWidth="1"/>
    <col min="12547" max="12549" width="16.5703125" customWidth="1"/>
    <col min="12550" max="12550" width="83.85546875" customWidth="1"/>
    <col min="12800" max="12800" width="2.5703125" customWidth="1"/>
    <col min="12801" max="12801" width="24.42578125" customWidth="1"/>
    <col min="12802" max="12802" width="32.140625" customWidth="1"/>
    <col min="12803" max="12805" width="16.5703125" customWidth="1"/>
    <col min="12806" max="12806" width="83.85546875" customWidth="1"/>
    <col min="13056" max="13056" width="2.5703125" customWidth="1"/>
    <col min="13057" max="13057" width="24.42578125" customWidth="1"/>
    <col min="13058" max="13058" width="32.140625" customWidth="1"/>
    <col min="13059" max="13061" width="16.5703125" customWidth="1"/>
    <col min="13062" max="13062" width="83.85546875" customWidth="1"/>
    <col min="13312" max="13312" width="2.5703125" customWidth="1"/>
    <col min="13313" max="13313" width="24.42578125" customWidth="1"/>
    <col min="13314" max="13314" width="32.140625" customWidth="1"/>
    <col min="13315" max="13317" width="16.5703125" customWidth="1"/>
    <col min="13318" max="13318" width="83.85546875" customWidth="1"/>
    <col min="13568" max="13568" width="2.5703125" customWidth="1"/>
    <col min="13569" max="13569" width="24.42578125" customWidth="1"/>
    <col min="13570" max="13570" width="32.140625" customWidth="1"/>
    <col min="13571" max="13573" width="16.5703125" customWidth="1"/>
    <col min="13574" max="13574" width="83.85546875" customWidth="1"/>
    <col min="13824" max="13824" width="2.5703125" customWidth="1"/>
    <col min="13825" max="13825" width="24.42578125" customWidth="1"/>
    <col min="13826" max="13826" width="32.140625" customWidth="1"/>
    <col min="13827" max="13829" width="16.5703125" customWidth="1"/>
    <col min="13830" max="13830" width="83.85546875" customWidth="1"/>
    <col min="14080" max="14080" width="2.5703125" customWidth="1"/>
    <col min="14081" max="14081" width="24.42578125" customWidth="1"/>
    <col min="14082" max="14082" width="32.140625" customWidth="1"/>
    <col min="14083" max="14085" width="16.5703125" customWidth="1"/>
    <col min="14086" max="14086" width="83.85546875" customWidth="1"/>
    <col min="14336" max="14336" width="2.5703125" customWidth="1"/>
    <col min="14337" max="14337" width="24.42578125" customWidth="1"/>
    <col min="14338" max="14338" width="32.140625" customWidth="1"/>
    <col min="14339" max="14341" width="16.5703125" customWidth="1"/>
    <col min="14342" max="14342" width="83.85546875" customWidth="1"/>
    <col min="14592" max="14592" width="2.5703125" customWidth="1"/>
    <col min="14593" max="14593" width="24.42578125" customWidth="1"/>
    <col min="14594" max="14594" width="32.140625" customWidth="1"/>
    <col min="14595" max="14597" width="16.5703125" customWidth="1"/>
    <col min="14598" max="14598" width="83.85546875" customWidth="1"/>
    <col min="14848" max="14848" width="2.5703125" customWidth="1"/>
    <col min="14849" max="14849" width="24.42578125" customWidth="1"/>
    <col min="14850" max="14850" width="32.140625" customWidth="1"/>
    <col min="14851" max="14853" width="16.5703125" customWidth="1"/>
    <col min="14854" max="14854" width="83.85546875" customWidth="1"/>
    <col min="15104" max="15104" width="2.5703125" customWidth="1"/>
    <col min="15105" max="15105" width="24.42578125" customWidth="1"/>
    <col min="15106" max="15106" width="32.140625" customWidth="1"/>
    <col min="15107" max="15109" width="16.5703125" customWidth="1"/>
    <col min="15110" max="15110" width="83.85546875" customWidth="1"/>
    <col min="15360" max="15360" width="2.5703125" customWidth="1"/>
    <col min="15361" max="15361" width="24.42578125" customWidth="1"/>
    <col min="15362" max="15362" width="32.140625" customWidth="1"/>
    <col min="15363" max="15365" width="16.5703125" customWidth="1"/>
    <col min="15366" max="15366" width="83.85546875" customWidth="1"/>
    <col min="15616" max="15616" width="2.5703125" customWidth="1"/>
    <col min="15617" max="15617" width="24.42578125" customWidth="1"/>
    <col min="15618" max="15618" width="32.140625" customWidth="1"/>
    <col min="15619" max="15621" width="16.5703125" customWidth="1"/>
    <col min="15622" max="15622" width="83.85546875" customWidth="1"/>
    <col min="15872" max="15872" width="2.5703125" customWidth="1"/>
    <col min="15873" max="15873" width="24.42578125" customWidth="1"/>
    <col min="15874" max="15874" width="32.140625" customWidth="1"/>
    <col min="15875" max="15877" width="16.5703125" customWidth="1"/>
    <col min="15878" max="15878" width="83.85546875" customWidth="1"/>
    <col min="16128" max="16128" width="2.5703125" customWidth="1"/>
    <col min="16129" max="16129" width="24.42578125" customWidth="1"/>
    <col min="16130" max="16130" width="32.140625" customWidth="1"/>
    <col min="16131" max="16133" width="16.5703125" customWidth="1"/>
    <col min="16134" max="16134" width="83.85546875" customWidth="1"/>
  </cols>
  <sheetData>
    <row r="1" spans="1:37" s="3" customFormat="1" ht="20.25" x14ac:dyDescent="0.3">
      <c r="A1" s="379" t="s">
        <v>13</v>
      </c>
      <c r="B1" s="379"/>
      <c r="C1" s="379"/>
      <c r="D1" s="379"/>
      <c r="E1" s="379"/>
      <c r="F1" s="379"/>
      <c r="G1" s="379"/>
      <c r="H1" s="379"/>
      <c r="I1" s="379"/>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3" customFormat="1" ht="21" thickBot="1" x14ac:dyDescent="0.35">
      <c r="A2" s="68"/>
      <c r="B2" s="68"/>
      <c r="C2" s="68"/>
      <c r="D2" s="68"/>
      <c r="E2" s="68"/>
      <c r="F2" s="68"/>
      <c r="G2" s="68"/>
      <c r="H2" s="68"/>
      <c r="I2" s="68"/>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3" customFormat="1" ht="15" customHeight="1" x14ac:dyDescent="0.3">
      <c r="A3" s="68"/>
      <c r="B3" s="380" t="s">
        <v>57</v>
      </c>
      <c r="C3" s="299" t="s">
        <v>112</v>
      </c>
      <c r="D3" s="382" t="s">
        <v>113</v>
      </c>
      <c r="E3" s="383"/>
      <c r="F3" s="384" t="s">
        <v>114</v>
      </c>
      <c r="G3" s="68"/>
      <c r="H3" s="68"/>
      <c r="I3" s="68"/>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15" customHeight="1" x14ac:dyDescent="0.25">
      <c r="B4" s="381"/>
      <c r="C4" s="300">
        <v>1</v>
      </c>
      <c r="D4" s="69">
        <v>1</v>
      </c>
      <c r="E4" s="70">
        <v>2</v>
      </c>
      <c r="F4" s="385"/>
    </row>
    <row r="5" spans="1:37" ht="15" customHeight="1" x14ac:dyDescent="0.25">
      <c r="B5" s="381"/>
      <c r="C5" s="301" t="str">
        <f>D5</f>
        <v>ORV CBTL Plant Operation Princeton</v>
      </c>
      <c r="D5" s="386" t="str">
        <f>'Data Summary'!D4</f>
        <v>ORV CBTL Plant Operation Princeton</v>
      </c>
      <c r="E5" s="387"/>
      <c r="F5" s="385"/>
    </row>
    <row r="6" spans="1:37" x14ac:dyDescent="0.25">
      <c r="B6" s="381"/>
      <c r="C6" s="302" t="str">
        <f>HLOOKUP($C$4,$D$4:$E$13,3,FALSE)</f>
        <v>MaxFuels</v>
      </c>
      <c r="D6" s="71" t="s">
        <v>305</v>
      </c>
      <c r="E6" s="303" t="s">
        <v>306</v>
      </c>
      <c r="F6" s="385"/>
    </row>
    <row r="7" spans="1:37" ht="15" customHeight="1" x14ac:dyDescent="0.25">
      <c r="B7" s="306" t="s">
        <v>230</v>
      </c>
      <c r="C7" s="292">
        <f>HLOOKUP($C$4,$D$4:$E$13,4,FALSE)</f>
        <v>4.6293285169972478</v>
      </c>
      <c r="D7" s="72">
        <f>'CBTL Plant I-O'!C80</f>
        <v>4.6293285169972478</v>
      </c>
      <c r="E7" s="73">
        <f>'CBTL Plant I-O'!D80</f>
        <v>7.8983415716459326</v>
      </c>
      <c r="F7" s="297" t="s">
        <v>309</v>
      </c>
    </row>
    <row r="8" spans="1:37" ht="15" customHeight="1" x14ac:dyDescent="0.25">
      <c r="B8" s="307" t="s">
        <v>267</v>
      </c>
      <c r="C8" s="293">
        <f>HLOOKUP($C$4,$D$4:$E$13,5,FALSE)</f>
        <v>1.6585718633034534</v>
      </c>
      <c r="D8" s="72">
        <f>'CBTL Plant I-O'!C81</f>
        <v>1.6585718633034534</v>
      </c>
      <c r="E8" s="73">
        <f>'CBTL Plant I-O'!D81</f>
        <v>0.28648456217487045</v>
      </c>
      <c r="F8" s="297" t="s">
        <v>310</v>
      </c>
    </row>
    <row r="9" spans="1:37" ht="15" customHeight="1" x14ac:dyDescent="0.25">
      <c r="B9" s="308" t="s">
        <v>232</v>
      </c>
      <c r="C9" s="294">
        <f>HLOOKUP($C$4,$D$4:$E$13,6,FALSE)</f>
        <v>1</v>
      </c>
      <c r="D9" s="72">
        <f>'CBTL Plant I-O'!C82</f>
        <v>1</v>
      </c>
      <c r="E9" s="73">
        <f>'CBTL Plant I-O'!D82</f>
        <v>1</v>
      </c>
      <c r="F9" s="297" t="s">
        <v>311</v>
      </c>
    </row>
    <row r="10" spans="1:37" ht="15" customHeight="1" x14ac:dyDescent="0.25">
      <c r="B10" s="309" t="s">
        <v>233</v>
      </c>
      <c r="C10" s="294">
        <f>HLOOKUP($C$4,$D$4:$E$13,7,FALSE)</f>
        <v>0.5551479394196942</v>
      </c>
      <c r="D10" s="72">
        <f>'CBTL Plant I-O'!C83</f>
        <v>0.5551479394196942</v>
      </c>
      <c r="E10" s="73">
        <f>'CBTL Plant I-O'!D83</f>
        <v>0.5551479394196942</v>
      </c>
      <c r="F10" s="297" t="s">
        <v>312</v>
      </c>
    </row>
    <row r="11" spans="1:37" ht="15" customHeight="1" x14ac:dyDescent="0.25">
      <c r="B11" s="310" t="s">
        <v>231</v>
      </c>
      <c r="C11" s="295">
        <f>HLOOKUP($C$4,$D$4:$E$13,8,FALSE)</f>
        <v>1.6374537881468768E-3</v>
      </c>
      <c r="D11" s="72">
        <f>'CBTL Plant I-O'!C84</f>
        <v>1.6374537881468768E-3</v>
      </c>
      <c r="E11" s="73">
        <f>'CBTL Plant I-O'!D84</f>
        <v>6.8744641929888153E-3</v>
      </c>
      <c r="F11" s="297" t="s">
        <v>313</v>
      </c>
    </row>
    <row r="12" spans="1:37" ht="15" customHeight="1" x14ac:dyDescent="0.25">
      <c r="B12" s="309" t="s">
        <v>235</v>
      </c>
      <c r="C12" s="295">
        <f>HLOOKUP($C$4,$D$4:$E$13,9,FALSE)</f>
        <v>7.1435204264024579</v>
      </c>
      <c r="D12" s="72">
        <f>'CBTL Plant I-O'!C85</f>
        <v>7.1435204264024579</v>
      </c>
      <c r="E12" s="73">
        <f>'CBTL Plant I-O'!D85</f>
        <v>12.102131830606126</v>
      </c>
      <c r="F12" s="297" t="s">
        <v>312</v>
      </c>
    </row>
    <row r="13" spans="1:37" ht="15" customHeight="1" thickBot="1" x14ac:dyDescent="0.3">
      <c r="B13" s="311" t="s">
        <v>82</v>
      </c>
      <c r="C13" s="296">
        <f>HLOOKUP($C$4,$D$4:$E$13,10,FALSE)</f>
        <v>1.3238921963037891</v>
      </c>
      <c r="D13" s="304">
        <f>'CBTL Plant I-O'!C86</f>
        <v>1.3238921963037891</v>
      </c>
      <c r="E13" s="305">
        <f>'CBTL Plant I-O'!D86</f>
        <v>1.4757620333268902</v>
      </c>
      <c r="F13" s="298" t="s">
        <v>314</v>
      </c>
    </row>
    <row r="14" spans="1:37" ht="15" customHeight="1" x14ac:dyDescent="0.25"/>
    <row r="15" spans="1:37" ht="15" customHeight="1" x14ac:dyDescent="0.25"/>
    <row r="16" spans="1:37" ht="15" customHeight="1" x14ac:dyDescent="0.25"/>
    <row r="17" spans="2:6" ht="15" customHeight="1" x14ac:dyDescent="0.25"/>
    <row r="18" spans="2:6" ht="15" customHeight="1" x14ac:dyDescent="0.25"/>
    <row r="19" spans="2:6" ht="18.75" x14ac:dyDescent="0.3">
      <c r="B19" s="74" t="s">
        <v>115</v>
      </c>
    </row>
    <row r="20" spans="2:6" x14ac:dyDescent="0.25">
      <c r="B20" s="75" t="s">
        <v>113</v>
      </c>
      <c r="C20" s="388" t="s">
        <v>9</v>
      </c>
      <c r="D20" s="388"/>
      <c r="E20" s="388"/>
      <c r="F20" s="388"/>
    </row>
    <row r="21" spans="2:6" ht="30" customHeight="1" x14ac:dyDescent="0.25">
      <c r="B21" s="76">
        <v>1</v>
      </c>
      <c r="C21" s="376" t="s">
        <v>307</v>
      </c>
      <c r="D21" s="377"/>
      <c r="E21" s="377"/>
      <c r="F21" s="377"/>
    </row>
    <row r="22" spans="2:6" ht="30" customHeight="1" x14ac:dyDescent="0.25">
      <c r="B22" s="76">
        <v>2</v>
      </c>
      <c r="C22" s="378" t="s">
        <v>308</v>
      </c>
      <c r="D22" s="378"/>
      <c r="E22" s="378"/>
      <c r="F22" s="378"/>
    </row>
  </sheetData>
  <mergeCells count="8">
    <mergeCell ref="C21:F21"/>
    <mergeCell ref="C22:F22"/>
    <mergeCell ref="A1:I1"/>
    <mergeCell ref="B3:B6"/>
    <mergeCell ref="D3:E3"/>
    <mergeCell ref="F3:F6"/>
    <mergeCell ref="D5:E5"/>
    <mergeCell ref="C20:F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heetViews>
  <sheetFormatPr defaultColWidth="36.85546875" defaultRowHeight="12.75" customHeight="1" x14ac:dyDescent="0.25"/>
  <cols>
    <col min="1" max="1" width="18.5703125" style="136" customWidth="1"/>
    <col min="2" max="10" width="31.42578125" style="135" customWidth="1"/>
    <col min="11" max="27" width="36.85546875" style="135" customWidth="1"/>
    <col min="28" max="28" width="37" style="135" customWidth="1"/>
    <col min="29" max="35" width="36.85546875" style="135" customWidth="1"/>
    <col min="36" max="44" width="36.85546875" style="136" customWidth="1"/>
    <col min="45" max="45" width="37.140625" style="136" customWidth="1"/>
    <col min="46" max="47" width="36.85546875" style="136" customWidth="1"/>
    <col min="48" max="48" width="36.5703125" style="136" customWidth="1"/>
    <col min="49" max="50" width="36.85546875" style="136" customWidth="1"/>
    <col min="51" max="51" width="36.5703125" style="136" customWidth="1"/>
    <col min="52" max="52" width="37" style="136" customWidth="1"/>
    <col min="53" max="71" width="36.85546875" style="136" customWidth="1"/>
    <col min="72" max="72" width="37" style="136" customWidth="1"/>
    <col min="73" max="90" width="36.85546875" style="136" customWidth="1"/>
    <col min="91" max="91" width="36.5703125" style="136" customWidth="1"/>
    <col min="92" max="104" width="36.85546875" style="136" customWidth="1"/>
    <col min="105" max="105" width="36.5703125" style="136" customWidth="1"/>
    <col min="106" max="108" width="36.85546875" style="136" customWidth="1"/>
    <col min="109" max="109" width="36.5703125" style="136" customWidth="1"/>
    <col min="110" max="117" width="36.85546875" style="136" customWidth="1"/>
    <col min="118" max="118" width="36.5703125" style="136" customWidth="1"/>
    <col min="119" max="256" width="36.85546875" style="136"/>
    <col min="257" max="257" width="18.5703125" style="136" customWidth="1"/>
    <col min="258" max="266" width="31.42578125" style="136" customWidth="1"/>
    <col min="267" max="283" width="36.85546875" style="136" customWidth="1"/>
    <col min="284" max="284" width="37" style="136" customWidth="1"/>
    <col min="285" max="300" width="36.85546875" style="136" customWidth="1"/>
    <col min="301" max="301" width="37.140625" style="136" customWidth="1"/>
    <col min="302" max="303" width="36.85546875" style="136" customWidth="1"/>
    <col min="304" max="304" width="36.5703125" style="136" customWidth="1"/>
    <col min="305" max="306" width="36.85546875" style="136" customWidth="1"/>
    <col min="307" max="307" width="36.5703125" style="136" customWidth="1"/>
    <col min="308" max="308" width="37" style="136" customWidth="1"/>
    <col min="309" max="327" width="36.85546875" style="136" customWidth="1"/>
    <col min="328" max="328" width="37" style="136" customWidth="1"/>
    <col min="329" max="346" width="36.85546875" style="136" customWidth="1"/>
    <col min="347" max="347" width="36.5703125" style="136" customWidth="1"/>
    <col min="348" max="360" width="36.85546875" style="136" customWidth="1"/>
    <col min="361" max="361" width="36.5703125" style="136" customWidth="1"/>
    <col min="362" max="364" width="36.85546875" style="136" customWidth="1"/>
    <col min="365" max="365" width="36.5703125" style="136" customWidth="1"/>
    <col min="366" max="373" width="36.85546875" style="136" customWidth="1"/>
    <col min="374" max="374" width="36.5703125" style="136" customWidth="1"/>
    <col min="375" max="512" width="36.85546875" style="136"/>
    <col min="513" max="513" width="18.5703125" style="136" customWidth="1"/>
    <col min="514" max="522" width="31.42578125" style="136" customWidth="1"/>
    <col min="523" max="539" width="36.85546875" style="136" customWidth="1"/>
    <col min="540" max="540" width="37" style="136" customWidth="1"/>
    <col min="541" max="556" width="36.85546875" style="136" customWidth="1"/>
    <col min="557" max="557" width="37.140625" style="136" customWidth="1"/>
    <col min="558" max="559" width="36.85546875" style="136" customWidth="1"/>
    <col min="560" max="560" width="36.5703125" style="136" customWidth="1"/>
    <col min="561" max="562" width="36.85546875" style="136" customWidth="1"/>
    <col min="563" max="563" width="36.5703125" style="136" customWidth="1"/>
    <col min="564" max="564" width="37" style="136" customWidth="1"/>
    <col min="565" max="583" width="36.85546875" style="136" customWidth="1"/>
    <col min="584" max="584" width="37" style="136" customWidth="1"/>
    <col min="585" max="602" width="36.85546875" style="136" customWidth="1"/>
    <col min="603" max="603" width="36.5703125" style="136" customWidth="1"/>
    <col min="604" max="616" width="36.85546875" style="136" customWidth="1"/>
    <col min="617" max="617" width="36.5703125" style="136" customWidth="1"/>
    <col min="618" max="620" width="36.85546875" style="136" customWidth="1"/>
    <col min="621" max="621" width="36.5703125" style="136" customWidth="1"/>
    <col min="622" max="629" width="36.85546875" style="136" customWidth="1"/>
    <col min="630" max="630" width="36.5703125" style="136" customWidth="1"/>
    <col min="631" max="768" width="36.85546875" style="136"/>
    <col min="769" max="769" width="18.5703125" style="136" customWidth="1"/>
    <col min="770" max="778" width="31.42578125" style="136" customWidth="1"/>
    <col min="779" max="795" width="36.85546875" style="136" customWidth="1"/>
    <col min="796" max="796" width="37" style="136" customWidth="1"/>
    <col min="797" max="812" width="36.85546875" style="136" customWidth="1"/>
    <col min="813" max="813" width="37.140625" style="136" customWidth="1"/>
    <col min="814" max="815" width="36.85546875" style="136" customWidth="1"/>
    <col min="816" max="816" width="36.5703125" style="136" customWidth="1"/>
    <col min="817" max="818" width="36.85546875" style="136" customWidth="1"/>
    <col min="819" max="819" width="36.5703125" style="136" customWidth="1"/>
    <col min="820" max="820" width="37" style="136" customWidth="1"/>
    <col min="821" max="839" width="36.85546875" style="136" customWidth="1"/>
    <col min="840" max="840" width="37" style="136" customWidth="1"/>
    <col min="841" max="858" width="36.85546875" style="136" customWidth="1"/>
    <col min="859" max="859" width="36.5703125" style="136" customWidth="1"/>
    <col min="860" max="872" width="36.85546875" style="136" customWidth="1"/>
    <col min="873" max="873" width="36.5703125" style="136" customWidth="1"/>
    <col min="874" max="876" width="36.85546875" style="136" customWidth="1"/>
    <col min="877" max="877" width="36.5703125" style="136" customWidth="1"/>
    <col min="878" max="885" width="36.85546875" style="136" customWidth="1"/>
    <col min="886" max="886" width="36.5703125" style="136" customWidth="1"/>
    <col min="887" max="1024" width="36.85546875" style="136"/>
    <col min="1025" max="1025" width="18.5703125" style="136" customWidth="1"/>
    <col min="1026" max="1034" width="31.42578125" style="136" customWidth="1"/>
    <col min="1035" max="1051" width="36.85546875" style="136" customWidth="1"/>
    <col min="1052" max="1052" width="37" style="136" customWidth="1"/>
    <col min="1053" max="1068" width="36.85546875" style="136" customWidth="1"/>
    <col min="1069" max="1069" width="37.140625" style="136" customWidth="1"/>
    <col min="1070" max="1071" width="36.85546875" style="136" customWidth="1"/>
    <col min="1072" max="1072" width="36.5703125" style="136" customWidth="1"/>
    <col min="1073" max="1074" width="36.85546875" style="136" customWidth="1"/>
    <col min="1075" max="1075" width="36.5703125" style="136" customWidth="1"/>
    <col min="1076" max="1076" width="37" style="136" customWidth="1"/>
    <col min="1077" max="1095" width="36.85546875" style="136" customWidth="1"/>
    <col min="1096" max="1096" width="37" style="136" customWidth="1"/>
    <col min="1097" max="1114" width="36.85546875" style="136" customWidth="1"/>
    <col min="1115" max="1115" width="36.5703125" style="136" customWidth="1"/>
    <col min="1116" max="1128" width="36.85546875" style="136" customWidth="1"/>
    <col min="1129" max="1129" width="36.5703125" style="136" customWidth="1"/>
    <col min="1130" max="1132" width="36.85546875" style="136" customWidth="1"/>
    <col min="1133" max="1133" width="36.5703125" style="136" customWidth="1"/>
    <col min="1134" max="1141" width="36.85546875" style="136" customWidth="1"/>
    <col min="1142" max="1142" width="36.5703125" style="136" customWidth="1"/>
    <col min="1143" max="1280" width="36.85546875" style="136"/>
    <col min="1281" max="1281" width="18.5703125" style="136" customWidth="1"/>
    <col min="1282" max="1290" width="31.42578125" style="136" customWidth="1"/>
    <col min="1291" max="1307" width="36.85546875" style="136" customWidth="1"/>
    <col min="1308" max="1308" width="37" style="136" customWidth="1"/>
    <col min="1309" max="1324" width="36.85546875" style="136" customWidth="1"/>
    <col min="1325" max="1325" width="37.140625" style="136" customWidth="1"/>
    <col min="1326" max="1327" width="36.85546875" style="136" customWidth="1"/>
    <col min="1328" max="1328" width="36.5703125" style="136" customWidth="1"/>
    <col min="1329" max="1330" width="36.85546875" style="136" customWidth="1"/>
    <col min="1331" max="1331" width="36.5703125" style="136" customWidth="1"/>
    <col min="1332" max="1332" width="37" style="136" customWidth="1"/>
    <col min="1333" max="1351" width="36.85546875" style="136" customWidth="1"/>
    <col min="1352" max="1352" width="37" style="136" customWidth="1"/>
    <col min="1353" max="1370" width="36.85546875" style="136" customWidth="1"/>
    <col min="1371" max="1371" width="36.5703125" style="136" customWidth="1"/>
    <col min="1372" max="1384" width="36.85546875" style="136" customWidth="1"/>
    <col min="1385" max="1385" width="36.5703125" style="136" customWidth="1"/>
    <col min="1386" max="1388" width="36.85546875" style="136" customWidth="1"/>
    <col min="1389" max="1389" width="36.5703125" style="136" customWidth="1"/>
    <col min="1390" max="1397" width="36.85546875" style="136" customWidth="1"/>
    <col min="1398" max="1398" width="36.5703125" style="136" customWidth="1"/>
    <col min="1399" max="1536" width="36.85546875" style="136"/>
    <col min="1537" max="1537" width="18.5703125" style="136" customWidth="1"/>
    <col min="1538" max="1546" width="31.42578125" style="136" customWidth="1"/>
    <col min="1547" max="1563" width="36.85546875" style="136" customWidth="1"/>
    <col min="1564" max="1564" width="37" style="136" customWidth="1"/>
    <col min="1565" max="1580" width="36.85546875" style="136" customWidth="1"/>
    <col min="1581" max="1581" width="37.140625" style="136" customWidth="1"/>
    <col min="1582" max="1583" width="36.85546875" style="136" customWidth="1"/>
    <col min="1584" max="1584" width="36.5703125" style="136" customWidth="1"/>
    <col min="1585" max="1586" width="36.85546875" style="136" customWidth="1"/>
    <col min="1587" max="1587" width="36.5703125" style="136" customWidth="1"/>
    <col min="1588" max="1588" width="37" style="136" customWidth="1"/>
    <col min="1589" max="1607" width="36.85546875" style="136" customWidth="1"/>
    <col min="1608" max="1608" width="37" style="136" customWidth="1"/>
    <col min="1609" max="1626" width="36.85546875" style="136" customWidth="1"/>
    <col min="1627" max="1627" width="36.5703125" style="136" customWidth="1"/>
    <col min="1628" max="1640" width="36.85546875" style="136" customWidth="1"/>
    <col min="1641" max="1641" width="36.5703125" style="136" customWidth="1"/>
    <col min="1642" max="1644" width="36.85546875" style="136" customWidth="1"/>
    <col min="1645" max="1645" width="36.5703125" style="136" customWidth="1"/>
    <col min="1646" max="1653" width="36.85546875" style="136" customWidth="1"/>
    <col min="1654" max="1654" width="36.5703125" style="136" customWidth="1"/>
    <col min="1655" max="1792" width="36.85546875" style="136"/>
    <col min="1793" max="1793" width="18.5703125" style="136" customWidth="1"/>
    <col min="1794" max="1802" width="31.42578125" style="136" customWidth="1"/>
    <col min="1803" max="1819" width="36.85546875" style="136" customWidth="1"/>
    <col min="1820" max="1820" width="37" style="136" customWidth="1"/>
    <col min="1821" max="1836" width="36.85546875" style="136" customWidth="1"/>
    <col min="1837" max="1837" width="37.140625" style="136" customWidth="1"/>
    <col min="1838" max="1839" width="36.85546875" style="136" customWidth="1"/>
    <col min="1840" max="1840" width="36.5703125" style="136" customWidth="1"/>
    <col min="1841" max="1842" width="36.85546875" style="136" customWidth="1"/>
    <col min="1843" max="1843" width="36.5703125" style="136" customWidth="1"/>
    <col min="1844" max="1844" width="37" style="136" customWidth="1"/>
    <col min="1845" max="1863" width="36.85546875" style="136" customWidth="1"/>
    <col min="1864" max="1864" width="37" style="136" customWidth="1"/>
    <col min="1865" max="1882" width="36.85546875" style="136" customWidth="1"/>
    <col min="1883" max="1883" width="36.5703125" style="136" customWidth="1"/>
    <col min="1884" max="1896" width="36.85546875" style="136" customWidth="1"/>
    <col min="1897" max="1897" width="36.5703125" style="136" customWidth="1"/>
    <col min="1898" max="1900" width="36.85546875" style="136" customWidth="1"/>
    <col min="1901" max="1901" width="36.5703125" style="136" customWidth="1"/>
    <col min="1902" max="1909" width="36.85546875" style="136" customWidth="1"/>
    <col min="1910" max="1910" width="36.5703125" style="136" customWidth="1"/>
    <col min="1911" max="2048" width="36.85546875" style="136"/>
    <col min="2049" max="2049" width="18.5703125" style="136" customWidth="1"/>
    <col min="2050" max="2058" width="31.42578125" style="136" customWidth="1"/>
    <col min="2059" max="2075" width="36.85546875" style="136" customWidth="1"/>
    <col min="2076" max="2076" width="37" style="136" customWidth="1"/>
    <col min="2077" max="2092" width="36.85546875" style="136" customWidth="1"/>
    <col min="2093" max="2093" width="37.140625" style="136" customWidth="1"/>
    <col min="2094" max="2095" width="36.85546875" style="136" customWidth="1"/>
    <col min="2096" max="2096" width="36.5703125" style="136" customWidth="1"/>
    <col min="2097" max="2098" width="36.85546875" style="136" customWidth="1"/>
    <col min="2099" max="2099" width="36.5703125" style="136" customWidth="1"/>
    <col min="2100" max="2100" width="37" style="136" customWidth="1"/>
    <col min="2101" max="2119" width="36.85546875" style="136" customWidth="1"/>
    <col min="2120" max="2120" width="37" style="136" customWidth="1"/>
    <col min="2121" max="2138" width="36.85546875" style="136" customWidth="1"/>
    <col min="2139" max="2139" width="36.5703125" style="136" customWidth="1"/>
    <col min="2140" max="2152" width="36.85546875" style="136" customWidth="1"/>
    <col min="2153" max="2153" width="36.5703125" style="136" customWidth="1"/>
    <col min="2154" max="2156" width="36.85546875" style="136" customWidth="1"/>
    <col min="2157" max="2157" width="36.5703125" style="136" customWidth="1"/>
    <col min="2158" max="2165" width="36.85546875" style="136" customWidth="1"/>
    <col min="2166" max="2166" width="36.5703125" style="136" customWidth="1"/>
    <col min="2167" max="2304" width="36.85546875" style="136"/>
    <col min="2305" max="2305" width="18.5703125" style="136" customWidth="1"/>
    <col min="2306" max="2314" width="31.42578125" style="136" customWidth="1"/>
    <col min="2315" max="2331" width="36.85546875" style="136" customWidth="1"/>
    <col min="2332" max="2332" width="37" style="136" customWidth="1"/>
    <col min="2333" max="2348" width="36.85546875" style="136" customWidth="1"/>
    <col min="2349" max="2349" width="37.140625" style="136" customWidth="1"/>
    <col min="2350" max="2351" width="36.85546875" style="136" customWidth="1"/>
    <col min="2352" max="2352" width="36.5703125" style="136" customWidth="1"/>
    <col min="2353" max="2354" width="36.85546875" style="136" customWidth="1"/>
    <col min="2355" max="2355" width="36.5703125" style="136" customWidth="1"/>
    <col min="2356" max="2356" width="37" style="136" customWidth="1"/>
    <col min="2357" max="2375" width="36.85546875" style="136" customWidth="1"/>
    <col min="2376" max="2376" width="37" style="136" customWidth="1"/>
    <col min="2377" max="2394" width="36.85546875" style="136" customWidth="1"/>
    <col min="2395" max="2395" width="36.5703125" style="136" customWidth="1"/>
    <col min="2396" max="2408" width="36.85546875" style="136" customWidth="1"/>
    <col min="2409" max="2409" width="36.5703125" style="136" customWidth="1"/>
    <col min="2410" max="2412" width="36.85546875" style="136" customWidth="1"/>
    <col min="2413" max="2413" width="36.5703125" style="136" customWidth="1"/>
    <col min="2414" max="2421" width="36.85546875" style="136" customWidth="1"/>
    <col min="2422" max="2422" width="36.5703125" style="136" customWidth="1"/>
    <col min="2423" max="2560" width="36.85546875" style="136"/>
    <col min="2561" max="2561" width="18.5703125" style="136" customWidth="1"/>
    <col min="2562" max="2570" width="31.42578125" style="136" customWidth="1"/>
    <col min="2571" max="2587" width="36.85546875" style="136" customWidth="1"/>
    <col min="2588" max="2588" width="37" style="136" customWidth="1"/>
    <col min="2589" max="2604" width="36.85546875" style="136" customWidth="1"/>
    <col min="2605" max="2605" width="37.140625" style="136" customWidth="1"/>
    <col min="2606" max="2607" width="36.85546875" style="136" customWidth="1"/>
    <col min="2608" max="2608" width="36.5703125" style="136" customWidth="1"/>
    <col min="2609" max="2610" width="36.85546875" style="136" customWidth="1"/>
    <col min="2611" max="2611" width="36.5703125" style="136" customWidth="1"/>
    <col min="2612" max="2612" width="37" style="136" customWidth="1"/>
    <col min="2613" max="2631" width="36.85546875" style="136" customWidth="1"/>
    <col min="2632" max="2632" width="37" style="136" customWidth="1"/>
    <col min="2633" max="2650" width="36.85546875" style="136" customWidth="1"/>
    <col min="2651" max="2651" width="36.5703125" style="136" customWidth="1"/>
    <col min="2652" max="2664" width="36.85546875" style="136" customWidth="1"/>
    <col min="2665" max="2665" width="36.5703125" style="136" customWidth="1"/>
    <col min="2666" max="2668" width="36.85546875" style="136" customWidth="1"/>
    <col min="2669" max="2669" width="36.5703125" style="136" customWidth="1"/>
    <col min="2670" max="2677" width="36.85546875" style="136" customWidth="1"/>
    <col min="2678" max="2678" width="36.5703125" style="136" customWidth="1"/>
    <col min="2679" max="2816" width="36.85546875" style="136"/>
    <col min="2817" max="2817" width="18.5703125" style="136" customWidth="1"/>
    <col min="2818" max="2826" width="31.42578125" style="136" customWidth="1"/>
    <col min="2827" max="2843" width="36.85546875" style="136" customWidth="1"/>
    <col min="2844" max="2844" width="37" style="136" customWidth="1"/>
    <col min="2845" max="2860" width="36.85546875" style="136" customWidth="1"/>
    <col min="2861" max="2861" width="37.140625" style="136" customWidth="1"/>
    <col min="2862" max="2863" width="36.85546875" style="136" customWidth="1"/>
    <col min="2864" max="2864" width="36.5703125" style="136" customWidth="1"/>
    <col min="2865" max="2866" width="36.85546875" style="136" customWidth="1"/>
    <col min="2867" max="2867" width="36.5703125" style="136" customWidth="1"/>
    <col min="2868" max="2868" width="37" style="136" customWidth="1"/>
    <col min="2869" max="2887" width="36.85546875" style="136" customWidth="1"/>
    <col min="2888" max="2888" width="37" style="136" customWidth="1"/>
    <col min="2889" max="2906" width="36.85546875" style="136" customWidth="1"/>
    <col min="2907" max="2907" width="36.5703125" style="136" customWidth="1"/>
    <col min="2908" max="2920" width="36.85546875" style="136" customWidth="1"/>
    <col min="2921" max="2921" width="36.5703125" style="136" customWidth="1"/>
    <col min="2922" max="2924" width="36.85546875" style="136" customWidth="1"/>
    <col min="2925" max="2925" width="36.5703125" style="136" customWidth="1"/>
    <col min="2926" max="2933" width="36.85546875" style="136" customWidth="1"/>
    <col min="2934" max="2934" width="36.5703125" style="136" customWidth="1"/>
    <col min="2935" max="3072" width="36.85546875" style="136"/>
    <col min="3073" max="3073" width="18.5703125" style="136" customWidth="1"/>
    <col min="3074" max="3082" width="31.42578125" style="136" customWidth="1"/>
    <col min="3083" max="3099" width="36.85546875" style="136" customWidth="1"/>
    <col min="3100" max="3100" width="37" style="136" customWidth="1"/>
    <col min="3101" max="3116" width="36.85546875" style="136" customWidth="1"/>
    <col min="3117" max="3117" width="37.140625" style="136" customWidth="1"/>
    <col min="3118" max="3119" width="36.85546875" style="136" customWidth="1"/>
    <col min="3120" max="3120" width="36.5703125" style="136" customWidth="1"/>
    <col min="3121" max="3122" width="36.85546875" style="136" customWidth="1"/>
    <col min="3123" max="3123" width="36.5703125" style="136" customWidth="1"/>
    <col min="3124" max="3124" width="37" style="136" customWidth="1"/>
    <col min="3125" max="3143" width="36.85546875" style="136" customWidth="1"/>
    <col min="3144" max="3144" width="37" style="136" customWidth="1"/>
    <col min="3145" max="3162" width="36.85546875" style="136" customWidth="1"/>
    <col min="3163" max="3163" width="36.5703125" style="136" customWidth="1"/>
    <col min="3164" max="3176" width="36.85546875" style="136" customWidth="1"/>
    <col min="3177" max="3177" width="36.5703125" style="136" customWidth="1"/>
    <col min="3178" max="3180" width="36.85546875" style="136" customWidth="1"/>
    <col min="3181" max="3181" width="36.5703125" style="136" customWidth="1"/>
    <col min="3182" max="3189" width="36.85546875" style="136" customWidth="1"/>
    <col min="3190" max="3190" width="36.5703125" style="136" customWidth="1"/>
    <col min="3191" max="3328" width="36.85546875" style="136"/>
    <col min="3329" max="3329" width="18.5703125" style="136" customWidth="1"/>
    <col min="3330" max="3338" width="31.42578125" style="136" customWidth="1"/>
    <col min="3339" max="3355" width="36.85546875" style="136" customWidth="1"/>
    <col min="3356" max="3356" width="37" style="136" customWidth="1"/>
    <col min="3357" max="3372" width="36.85546875" style="136" customWidth="1"/>
    <col min="3373" max="3373" width="37.140625" style="136" customWidth="1"/>
    <col min="3374" max="3375" width="36.85546875" style="136" customWidth="1"/>
    <col min="3376" max="3376" width="36.5703125" style="136" customWidth="1"/>
    <col min="3377" max="3378" width="36.85546875" style="136" customWidth="1"/>
    <col min="3379" max="3379" width="36.5703125" style="136" customWidth="1"/>
    <col min="3380" max="3380" width="37" style="136" customWidth="1"/>
    <col min="3381" max="3399" width="36.85546875" style="136" customWidth="1"/>
    <col min="3400" max="3400" width="37" style="136" customWidth="1"/>
    <col min="3401" max="3418" width="36.85546875" style="136" customWidth="1"/>
    <col min="3419" max="3419" width="36.5703125" style="136" customWidth="1"/>
    <col min="3420" max="3432" width="36.85546875" style="136" customWidth="1"/>
    <col min="3433" max="3433" width="36.5703125" style="136" customWidth="1"/>
    <col min="3434" max="3436" width="36.85546875" style="136" customWidth="1"/>
    <col min="3437" max="3437" width="36.5703125" style="136" customWidth="1"/>
    <col min="3438" max="3445" width="36.85546875" style="136" customWidth="1"/>
    <col min="3446" max="3446" width="36.5703125" style="136" customWidth="1"/>
    <col min="3447" max="3584" width="36.85546875" style="136"/>
    <col min="3585" max="3585" width="18.5703125" style="136" customWidth="1"/>
    <col min="3586" max="3594" width="31.42578125" style="136" customWidth="1"/>
    <col min="3595" max="3611" width="36.85546875" style="136" customWidth="1"/>
    <col min="3612" max="3612" width="37" style="136" customWidth="1"/>
    <col min="3613" max="3628" width="36.85546875" style="136" customWidth="1"/>
    <col min="3629" max="3629" width="37.140625" style="136" customWidth="1"/>
    <col min="3630" max="3631" width="36.85546875" style="136" customWidth="1"/>
    <col min="3632" max="3632" width="36.5703125" style="136" customWidth="1"/>
    <col min="3633" max="3634" width="36.85546875" style="136" customWidth="1"/>
    <col min="3635" max="3635" width="36.5703125" style="136" customWidth="1"/>
    <col min="3636" max="3636" width="37" style="136" customWidth="1"/>
    <col min="3637" max="3655" width="36.85546875" style="136" customWidth="1"/>
    <col min="3656" max="3656" width="37" style="136" customWidth="1"/>
    <col min="3657" max="3674" width="36.85546875" style="136" customWidth="1"/>
    <col min="3675" max="3675" width="36.5703125" style="136" customWidth="1"/>
    <col min="3676" max="3688" width="36.85546875" style="136" customWidth="1"/>
    <col min="3689" max="3689" width="36.5703125" style="136" customWidth="1"/>
    <col min="3690" max="3692" width="36.85546875" style="136" customWidth="1"/>
    <col min="3693" max="3693" width="36.5703125" style="136" customWidth="1"/>
    <col min="3694" max="3701" width="36.85546875" style="136" customWidth="1"/>
    <col min="3702" max="3702" width="36.5703125" style="136" customWidth="1"/>
    <col min="3703" max="3840" width="36.85546875" style="136"/>
    <col min="3841" max="3841" width="18.5703125" style="136" customWidth="1"/>
    <col min="3842" max="3850" width="31.42578125" style="136" customWidth="1"/>
    <col min="3851" max="3867" width="36.85546875" style="136" customWidth="1"/>
    <col min="3868" max="3868" width="37" style="136" customWidth="1"/>
    <col min="3869" max="3884" width="36.85546875" style="136" customWidth="1"/>
    <col min="3885" max="3885" width="37.140625" style="136" customWidth="1"/>
    <col min="3886" max="3887" width="36.85546875" style="136" customWidth="1"/>
    <col min="3888" max="3888" width="36.5703125" style="136" customWidth="1"/>
    <col min="3889" max="3890" width="36.85546875" style="136" customWidth="1"/>
    <col min="3891" max="3891" width="36.5703125" style="136" customWidth="1"/>
    <col min="3892" max="3892" width="37" style="136" customWidth="1"/>
    <col min="3893" max="3911" width="36.85546875" style="136" customWidth="1"/>
    <col min="3912" max="3912" width="37" style="136" customWidth="1"/>
    <col min="3913" max="3930" width="36.85546875" style="136" customWidth="1"/>
    <col min="3931" max="3931" width="36.5703125" style="136" customWidth="1"/>
    <col min="3932" max="3944" width="36.85546875" style="136" customWidth="1"/>
    <col min="3945" max="3945" width="36.5703125" style="136" customWidth="1"/>
    <col min="3946" max="3948" width="36.85546875" style="136" customWidth="1"/>
    <col min="3949" max="3949" width="36.5703125" style="136" customWidth="1"/>
    <col min="3950" max="3957" width="36.85546875" style="136" customWidth="1"/>
    <col min="3958" max="3958" width="36.5703125" style="136" customWidth="1"/>
    <col min="3959" max="4096" width="36.85546875" style="136"/>
    <col min="4097" max="4097" width="18.5703125" style="136" customWidth="1"/>
    <col min="4098" max="4106" width="31.42578125" style="136" customWidth="1"/>
    <col min="4107" max="4123" width="36.85546875" style="136" customWidth="1"/>
    <col min="4124" max="4124" width="37" style="136" customWidth="1"/>
    <col min="4125" max="4140" width="36.85546875" style="136" customWidth="1"/>
    <col min="4141" max="4141" width="37.140625" style="136" customWidth="1"/>
    <col min="4142" max="4143" width="36.85546875" style="136" customWidth="1"/>
    <col min="4144" max="4144" width="36.5703125" style="136" customWidth="1"/>
    <col min="4145" max="4146" width="36.85546875" style="136" customWidth="1"/>
    <col min="4147" max="4147" width="36.5703125" style="136" customWidth="1"/>
    <col min="4148" max="4148" width="37" style="136" customWidth="1"/>
    <col min="4149" max="4167" width="36.85546875" style="136" customWidth="1"/>
    <col min="4168" max="4168" width="37" style="136" customWidth="1"/>
    <col min="4169" max="4186" width="36.85546875" style="136" customWidth="1"/>
    <col min="4187" max="4187" width="36.5703125" style="136" customWidth="1"/>
    <col min="4188" max="4200" width="36.85546875" style="136" customWidth="1"/>
    <col min="4201" max="4201" width="36.5703125" style="136" customWidth="1"/>
    <col min="4202" max="4204" width="36.85546875" style="136" customWidth="1"/>
    <col min="4205" max="4205" width="36.5703125" style="136" customWidth="1"/>
    <col min="4206" max="4213" width="36.85546875" style="136" customWidth="1"/>
    <col min="4214" max="4214" width="36.5703125" style="136" customWidth="1"/>
    <col min="4215" max="4352" width="36.85546875" style="136"/>
    <col min="4353" max="4353" width="18.5703125" style="136" customWidth="1"/>
    <col min="4354" max="4362" width="31.42578125" style="136" customWidth="1"/>
    <col min="4363" max="4379" width="36.85546875" style="136" customWidth="1"/>
    <col min="4380" max="4380" width="37" style="136" customWidth="1"/>
    <col min="4381" max="4396" width="36.85546875" style="136" customWidth="1"/>
    <col min="4397" max="4397" width="37.140625" style="136" customWidth="1"/>
    <col min="4398" max="4399" width="36.85546875" style="136" customWidth="1"/>
    <col min="4400" max="4400" width="36.5703125" style="136" customWidth="1"/>
    <col min="4401" max="4402" width="36.85546875" style="136" customWidth="1"/>
    <col min="4403" max="4403" width="36.5703125" style="136" customWidth="1"/>
    <col min="4404" max="4404" width="37" style="136" customWidth="1"/>
    <col min="4405" max="4423" width="36.85546875" style="136" customWidth="1"/>
    <col min="4424" max="4424" width="37" style="136" customWidth="1"/>
    <col min="4425" max="4442" width="36.85546875" style="136" customWidth="1"/>
    <col min="4443" max="4443" width="36.5703125" style="136" customWidth="1"/>
    <col min="4444" max="4456" width="36.85546875" style="136" customWidth="1"/>
    <col min="4457" max="4457" width="36.5703125" style="136" customWidth="1"/>
    <col min="4458" max="4460" width="36.85546875" style="136" customWidth="1"/>
    <col min="4461" max="4461" width="36.5703125" style="136" customWidth="1"/>
    <col min="4462" max="4469" width="36.85546875" style="136" customWidth="1"/>
    <col min="4470" max="4470" width="36.5703125" style="136" customWidth="1"/>
    <col min="4471" max="4608" width="36.85546875" style="136"/>
    <col min="4609" max="4609" width="18.5703125" style="136" customWidth="1"/>
    <col min="4610" max="4618" width="31.42578125" style="136" customWidth="1"/>
    <col min="4619" max="4635" width="36.85546875" style="136" customWidth="1"/>
    <col min="4636" max="4636" width="37" style="136" customWidth="1"/>
    <col min="4637" max="4652" width="36.85546875" style="136" customWidth="1"/>
    <col min="4653" max="4653" width="37.140625" style="136" customWidth="1"/>
    <col min="4654" max="4655" width="36.85546875" style="136" customWidth="1"/>
    <col min="4656" max="4656" width="36.5703125" style="136" customWidth="1"/>
    <col min="4657" max="4658" width="36.85546875" style="136" customWidth="1"/>
    <col min="4659" max="4659" width="36.5703125" style="136" customWidth="1"/>
    <col min="4660" max="4660" width="37" style="136" customWidth="1"/>
    <col min="4661" max="4679" width="36.85546875" style="136" customWidth="1"/>
    <col min="4680" max="4680" width="37" style="136" customWidth="1"/>
    <col min="4681" max="4698" width="36.85546875" style="136" customWidth="1"/>
    <col min="4699" max="4699" width="36.5703125" style="136" customWidth="1"/>
    <col min="4700" max="4712" width="36.85546875" style="136" customWidth="1"/>
    <col min="4713" max="4713" width="36.5703125" style="136" customWidth="1"/>
    <col min="4714" max="4716" width="36.85546875" style="136" customWidth="1"/>
    <col min="4717" max="4717" width="36.5703125" style="136" customWidth="1"/>
    <col min="4718" max="4725" width="36.85546875" style="136" customWidth="1"/>
    <col min="4726" max="4726" width="36.5703125" style="136" customWidth="1"/>
    <col min="4727" max="4864" width="36.85546875" style="136"/>
    <col min="4865" max="4865" width="18.5703125" style="136" customWidth="1"/>
    <col min="4866" max="4874" width="31.42578125" style="136" customWidth="1"/>
    <col min="4875" max="4891" width="36.85546875" style="136" customWidth="1"/>
    <col min="4892" max="4892" width="37" style="136" customWidth="1"/>
    <col min="4893" max="4908" width="36.85546875" style="136" customWidth="1"/>
    <col min="4909" max="4909" width="37.140625" style="136" customWidth="1"/>
    <col min="4910" max="4911" width="36.85546875" style="136" customWidth="1"/>
    <col min="4912" max="4912" width="36.5703125" style="136" customWidth="1"/>
    <col min="4913" max="4914" width="36.85546875" style="136" customWidth="1"/>
    <col min="4915" max="4915" width="36.5703125" style="136" customWidth="1"/>
    <col min="4916" max="4916" width="37" style="136" customWidth="1"/>
    <col min="4917" max="4935" width="36.85546875" style="136" customWidth="1"/>
    <col min="4936" max="4936" width="37" style="136" customWidth="1"/>
    <col min="4937" max="4954" width="36.85546875" style="136" customWidth="1"/>
    <col min="4955" max="4955" width="36.5703125" style="136" customWidth="1"/>
    <col min="4956" max="4968" width="36.85546875" style="136" customWidth="1"/>
    <col min="4969" max="4969" width="36.5703125" style="136" customWidth="1"/>
    <col min="4970" max="4972" width="36.85546875" style="136" customWidth="1"/>
    <col min="4973" max="4973" width="36.5703125" style="136" customWidth="1"/>
    <col min="4974" max="4981" width="36.85546875" style="136" customWidth="1"/>
    <col min="4982" max="4982" width="36.5703125" style="136" customWidth="1"/>
    <col min="4983" max="5120" width="36.85546875" style="136"/>
    <col min="5121" max="5121" width="18.5703125" style="136" customWidth="1"/>
    <col min="5122" max="5130" width="31.42578125" style="136" customWidth="1"/>
    <col min="5131" max="5147" width="36.85546875" style="136" customWidth="1"/>
    <col min="5148" max="5148" width="37" style="136" customWidth="1"/>
    <col min="5149" max="5164" width="36.85546875" style="136" customWidth="1"/>
    <col min="5165" max="5165" width="37.140625" style="136" customWidth="1"/>
    <col min="5166" max="5167" width="36.85546875" style="136" customWidth="1"/>
    <col min="5168" max="5168" width="36.5703125" style="136" customWidth="1"/>
    <col min="5169" max="5170" width="36.85546875" style="136" customWidth="1"/>
    <col min="5171" max="5171" width="36.5703125" style="136" customWidth="1"/>
    <col min="5172" max="5172" width="37" style="136" customWidth="1"/>
    <col min="5173" max="5191" width="36.85546875" style="136" customWidth="1"/>
    <col min="5192" max="5192" width="37" style="136" customWidth="1"/>
    <col min="5193" max="5210" width="36.85546875" style="136" customWidth="1"/>
    <col min="5211" max="5211" width="36.5703125" style="136" customWidth="1"/>
    <col min="5212" max="5224" width="36.85546875" style="136" customWidth="1"/>
    <col min="5225" max="5225" width="36.5703125" style="136" customWidth="1"/>
    <col min="5226" max="5228" width="36.85546875" style="136" customWidth="1"/>
    <col min="5229" max="5229" width="36.5703125" style="136" customWidth="1"/>
    <col min="5230" max="5237" width="36.85546875" style="136" customWidth="1"/>
    <col min="5238" max="5238" width="36.5703125" style="136" customWidth="1"/>
    <col min="5239" max="5376" width="36.85546875" style="136"/>
    <col min="5377" max="5377" width="18.5703125" style="136" customWidth="1"/>
    <col min="5378" max="5386" width="31.42578125" style="136" customWidth="1"/>
    <col min="5387" max="5403" width="36.85546875" style="136" customWidth="1"/>
    <col min="5404" max="5404" width="37" style="136" customWidth="1"/>
    <col min="5405" max="5420" width="36.85546875" style="136" customWidth="1"/>
    <col min="5421" max="5421" width="37.140625" style="136" customWidth="1"/>
    <col min="5422" max="5423" width="36.85546875" style="136" customWidth="1"/>
    <col min="5424" max="5424" width="36.5703125" style="136" customWidth="1"/>
    <col min="5425" max="5426" width="36.85546875" style="136" customWidth="1"/>
    <col min="5427" max="5427" width="36.5703125" style="136" customWidth="1"/>
    <col min="5428" max="5428" width="37" style="136" customWidth="1"/>
    <col min="5429" max="5447" width="36.85546875" style="136" customWidth="1"/>
    <col min="5448" max="5448" width="37" style="136" customWidth="1"/>
    <col min="5449" max="5466" width="36.85546875" style="136" customWidth="1"/>
    <col min="5467" max="5467" width="36.5703125" style="136" customWidth="1"/>
    <col min="5468" max="5480" width="36.85546875" style="136" customWidth="1"/>
    <col min="5481" max="5481" width="36.5703125" style="136" customWidth="1"/>
    <col min="5482" max="5484" width="36.85546875" style="136" customWidth="1"/>
    <col min="5485" max="5485" width="36.5703125" style="136" customWidth="1"/>
    <col min="5486" max="5493" width="36.85546875" style="136" customWidth="1"/>
    <col min="5494" max="5494" width="36.5703125" style="136" customWidth="1"/>
    <col min="5495" max="5632" width="36.85546875" style="136"/>
    <col min="5633" max="5633" width="18.5703125" style="136" customWidth="1"/>
    <col min="5634" max="5642" width="31.42578125" style="136" customWidth="1"/>
    <col min="5643" max="5659" width="36.85546875" style="136" customWidth="1"/>
    <col min="5660" max="5660" width="37" style="136" customWidth="1"/>
    <col min="5661" max="5676" width="36.85546875" style="136" customWidth="1"/>
    <col min="5677" max="5677" width="37.140625" style="136" customWidth="1"/>
    <col min="5678" max="5679" width="36.85546875" style="136" customWidth="1"/>
    <col min="5680" max="5680" width="36.5703125" style="136" customWidth="1"/>
    <col min="5681" max="5682" width="36.85546875" style="136" customWidth="1"/>
    <col min="5683" max="5683" width="36.5703125" style="136" customWidth="1"/>
    <col min="5684" max="5684" width="37" style="136" customWidth="1"/>
    <col min="5685" max="5703" width="36.85546875" style="136" customWidth="1"/>
    <col min="5704" max="5704" width="37" style="136" customWidth="1"/>
    <col min="5705" max="5722" width="36.85546875" style="136" customWidth="1"/>
    <col min="5723" max="5723" width="36.5703125" style="136" customWidth="1"/>
    <col min="5724" max="5736" width="36.85546875" style="136" customWidth="1"/>
    <col min="5737" max="5737" width="36.5703125" style="136" customWidth="1"/>
    <col min="5738" max="5740" width="36.85546875" style="136" customWidth="1"/>
    <col min="5741" max="5741" width="36.5703125" style="136" customWidth="1"/>
    <col min="5742" max="5749" width="36.85546875" style="136" customWidth="1"/>
    <col min="5750" max="5750" width="36.5703125" style="136" customWidth="1"/>
    <col min="5751" max="5888" width="36.85546875" style="136"/>
    <col min="5889" max="5889" width="18.5703125" style="136" customWidth="1"/>
    <col min="5890" max="5898" width="31.42578125" style="136" customWidth="1"/>
    <col min="5899" max="5915" width="36.85546875" style="136" customWidth="1"/>
    <col min="5916" max="5916" width="37" style="136" customWidth="1"/>
    <col min="5917" max="5932" width="36.85546875" style="136" customWidth="1"/>
    <col min="5933" max="5933" width="37.140625" style="136" customWidth="1"/>
    <col min="5934" max="5935" width="36.85546875" style="136" customWidth="1"/>
    <col min="5936" max="5936" width="36.5703125" style="136" customWidth="1"/>
    <col min="5937" max="5938" width="36.85546875" style="136" customWidth="1"/>
    <col min="5939" max="5939" width="36.5703125" style="136" customWidth="1"/>
    <col min="5940" max="5940" width="37" style="136" customWidth="1"/>
    <col min="5941" max="5959" width="36.85546875" style="136" customWidth="1"/>
    <col min="5960" max="5960" width="37" style="136" customWidth="1"/>
    <col min="5961" max="5978" width="36.85546875" style="136" customWidth="1"/>
    <col min="5979" max="5979" width="36.5703125" style="136" customWidth="1"/>
    <col min="5980" max="5992" width="36.85546875" style="136" customWidth="1"/>
    <col min="5993" max="5993" width="36.5703125" style="136" customWidth="1"/>
    <col min="5994" max="5996" width="36.85546875" style="136" customWidth="1"/>
    <col min="5997" max="5997" width="36.5703125" style="136" customWidth="1"/>
    <col min="5998" max="6005" width="36.85546875" style="136" customWidth="1"/>
    <col min="6006" max="6006" width="36.5703125" style="136" customWidth="1"/>
    <col min="6007" max="6144" width="36.85546875" style="136"/>
    <col min="6145" max="6145" width="18.5703125" style="136" customWidth="1"/>
    <col min="6146" max="6154" width="31.42578125" style="136" customWidth="1"/>
    <col min="6155" max="6171" width="36.85546875" style="136" customWidth="1"/>
    <col min="6172" max="6172" width="37" style="136" customWidth="1"/>
    <col min="6173" max="6188" width="36.85546875" style="136" customWidth="1"/>
    <col min="6189" max="6189" width="37.140625" style="136" customWidth="1"/>
    <col min="6190" max="6191" width="36.85546875" style="136" customWidth="1"/>
    <col min="6192" max="6192" width="36.5703125" style="136" customWidth="1"/>
    <col min="6193" max="6194" width="36.85546875" style="136" customWidth="1"/>
    <col min="6195" max="6195" width="36.5703125" style="136" customWidth="1"/>
    <col min="6196" max="6196" width="37" style="136" customWidth="1"/>
    <col min="6197" max="6215" width="36.85546875" style="136" customWidth="1"/>
    <col min="6216" max="6216" width="37" style="136" customWidth="1"/>
    <col min="6217" max="6234" width="36.85546875" style="136" customWidth="1"/>
    <col min="6235" max="6235" width="36.5703125" style="136" customWidth="1"/>
    <col min="6236" max="6248" width="36.85546875" style="136" customWidth="1"/>
    <col min="6249" max="6249" width="36.5703125" style="136" customWidth="1"/>
    <col min="6250" max="6252" width="36.85546875" style="136" customWidth="1"/>
    <col min="6253" max="6253" width="36.5703125" style="136" customWidth="1"/>
    <col min="6254" max="6261" width="36.85546875" style="136" customWidth="1"/>
    <col min="6262" max="6262" width="36.5703125" style="136" customWidth="1"/>
    <col min="6263" max="6400" width="36.85546875" style="136"/>
    <col min="6401" max="6401" width="18.5703125" style="136" customWidth="1"/>
    <col min="6402" max="6410" width="31.42578125" style="136" customWidth="1"/>
    <col min="6411" max="6427" width="36.85546875" style="136" customWidth="1"/>
    <col min="6428" max="6428" width="37" style="136" customWidth="1"/>
    <col min="6429" max="6444" width="36.85546875" style="136" customWidth="1"/>
    <col min="6445" max="6445" width="37.140625" style="136" customWidth="1"/>
    <col min="6446" max="6447" width="36.85546875" style="136" customWidth="1"/>
    <col min="6448" max="6448" width="36.5703125" style="136" customWidth="1"/>
    <col min="6449" max="6450" width="36.85546875" style="136" customWidth="1"/>
    <col min="6451" max="6451" width="36.5703125" style="136" customWidth="1"/>
    <col min="6452" max="6452" width="37" style="136" customWidth="1"/>
    <col min="6453" max="6471" width="36.85546875" style="136" customWidth="1"/>
    <col min="6472" max="6472" width="37" style="136" customWidth="1"/>
    <col min="6473" max="6490" width="36.85546875" style="136" customWidth="1"/>
    <col min="6491" max="6491" width="36.5703125" style="136" customWidth="1"/>
    <col min="6492" max="6504" width="36.85546875" style="136" customWidth="1"/>
    <col min="6505" max="6505" width="36.5703125" style="136" customWidth="1"/>
    <col min="6506" max="6508" width="36.85546875" style="136" customWidth="1"/>
    <col min="6509" max="6509" width="36.5703125" style="136" customWidth="1"/>
    <col min="6510" max="6517" width="36.85546875" style="136" customWidth="1"/>
    <col min="6518" max="6518" width="36.5703125" style="136" customWidth="1"/>
    <col min="6519" max="6656" width="36.85546875" style="136"/>
    <col min="6657" max="6657" width="18.5703125" style="136" customWidth="1"/>
    <col min="6658" max="6666" width="31.42578125" style="136" customWidth="1"/>
    <col min="6667" max="6683" width="36.85546875" style="136" customWidth="1"/>
    <col min="6684" max="6684" width="37" style="136" customWidth="1"/>
    <col min="6685" max="6700" width="36.85546875" style="136" customWidth="1"/>
    <col min="6701" max="6701" width="37.140625" style="136" customWidth="1"/>
    <col min="6702" max="6703" width="36.85546875" style="136" customWidth="1"/>
    <col min="6704" max="6704" width="36.5703125" style="136" customWidth="1"/>
    <col min="6705" max="6706" width="36.85546875" style="136" customWidth="1"/>
    <col min="6707" max="6707" width="36.5703125" style="136" customWidth="1"/>
    <col min="6708" max="6708" width="37" style="136" customWidth="1"/>
    <col min="6709" max="6727" width="36.85546875" style="136" customWidth="1"/>
    <col min="6728" max="6728" width="37" style="136" customWidth="1"/>
    <col min="6729" max="6746" width="36.85546875" style="136" customWidth="1"/>
    <col min="6747" max="6747" width="36.5703125" style="136" customWidth="1"/>
    <col min="6748" max="6760" width="36.85546875" style="136" customWidth="1"/>
    <col min="6761" max="6761" width="36.5703125" style="136" customWidth="1"/>
    <col min="6762" max="6764" width="36.85546875" style="136" customWidth="1"/>
    <col min="6765" max="6765" width="36.5703125" style="136" customWidth="1"/>
    <col min="6766" max="6773" width="36.85546875" style="136" customWidth="1"/>
    <col min="6774" max="6774" width="36.5703125" style="136" customWidth="1"/>
    <col min="6775" max="6912" width="36.85546875" style="136"/>
    <col min="6913" max="6913" width="18.5703125" style="136" customWidth="1"/>
    <col min="6914" max="6922" width="31.42578125" style="136" customWidth="1"/>
    <col min="6923" max="6939" width="36.85546875" style="136" customWidth="1"/>
    <col min="6940" max="6940" width="37" style="136" customWidth="1"/>
    <col min="6941" max="6956" width="36.85546875" style="136" customWidth="1"/>
    <col min="6957" max="6957" width="37.140625" style="136" customWidth="1"/>
    <col min="6958" max="6959" width="36.85546875" style="136" customWidth="1"/>
    <col min="6960" max="6960" width="36.5703125" style="136" customWidth="1"/>
    <col min="6961" max="6962" width="36.85546875" style="136" customWidth="1"/>
    <col min="6963" max="6963" width="36.5703125" style="136" customWidth="1"/>
    <col min="6964" max="6964" width="37" style="136" customWidth="1"/>
    <col min="6965" max="6983" width="36.85546875" style="136" customWidth="1"/>
    <col min="6984" max="6984" width="37" style="136" customWidth="1"/>
    <col min="6985" max="7002" width="36.85546875" style="136" customWidth="1"/>
    <col min="7003" max="7003" width="36.5703125" style="136" customWidth="1"/>
    <col min="7004" max="7016" width="36.85546875" style="136" customWidth="1"/>
    <col min="7017" max="7017" width="36.5703125" style="136" customWidth="1"/>
    <col min="7018" max="7020" width="36.85546875" style="136" customWidth="1"/>
    <col min="7021" max="7021" width="36.5703125" style="136" customWidth="1"/>
    <col min="7022" max="7029" width="36.85546875" style="136" customWidth="1"/>
    <col min="7030" max="7030" width="36.5703125" style="136" customWidth="1"/>
    <col min="7031" max="7168" width="36.85546875" style="136"/>
    <col min="7169" max="7169" width="18.5703125" style="136" customWidth="1"/>
    <col min="7170" max="7178" width="31.42578125" style="136" customWidth="1"/>
    <col min="7179" max="7195" width="36.85546875" style="136" customWidth="1"/>
    <col min="7196" max="7196" width="37" style="136" customWidth="1"/>
    <col min="7197" max="7212" width="36.85546875" style="136" customWidth="1"/>
    <col min="7213" max="7213" width="37.140625" style="136" customWidth="1"/>
    <col min="7214" max="7215" width="36.85546875" style="136" customWidth="1"/>
    <col min="7216" max="7216" width="36.5703125" style="136" customWidth="1"/>
    <col min="7217" max="7218" width="36.85546875" style="136" customWidth="1"/>
    <col min="7219" max="7219" width="36.5703125" style="136" customWidth="1"/>
    <col min="7220" max="7220" width="37" style="136" customWidth="1"/>
    <col min="7221" max="7239" width="36.85546875" style="136" customWidth="1"/>
    <col min="7240" max="7240" width="37" style="136" customWidth="1"/>
    <col min="7241" max="7258" width="36.85546875" style="136" customWidth="1"/>
    <col min="7259" max="7259" width="36.5703125" style="136" customWidth="1"/>
    <col min="7260" max="7272" width="36.85546875" style="136" customWidth="1"/>
    <col min="7273" max="7273" width="36.5703125" style="136" customWidth="1"/>
    <col min="7274" max="7276" width="36.85546875" style="136" customWidth="1"/>
    <col min="7277" max="7277" width="36.5703125" style="136" customWidth="1"/>
    <col min="7278" max="7285" width="36.85546875" style="136" customWidth="1"/>
    <col min="7286" max="7286" width="36.5703125" style="136" customWidth="1"/>
    <col min="7287" max="7424" width="36.85546875" style="136"/>
    <col min="7425" max="7425" width="18.5703125" style="136" customWidth="1"/>
    <col min="7426" max="7434" width="31.42578125" style="136" customWidth="1"/>
    <col min="7435" max="7451" width="36.85546875" style="136" customWidth="1"/>
    <col min="7452" max="7452" width="37" style="136" customWidth="1"/>
    <col min="7453" max="7468" width="36.85546875" style="136" customWidth="1"/>
    <col min="7469" max="7469" width="37.140625" style="136" customWidth="1"/>
    <col min="7470" max="7471" width="36.85546875" style="136" customWidth="1"/>
    <col min="7472" max="7472" width="36.5703125" style="136" customWidth="1"/>
    <col min="7473" max="7474" width="36.85546875" style="136" customWidth="1"/>
    <col min="7475" max="7475" width="36.5703125" style="136" customWidth="1"/>
    <col min="7476" max="7476" width="37" style="136" customWidth="1"/>
    <col min="7477" max="7495" width="36.85546875" style="136" customWidth="1"/>
    <col min="7496" max="7496" width="37" style="136" customWidth="1"/>
    <col min="7497" max="7514" width="36.85546875" style="136" customWidth="1"/>
    <col min="7515" max="7515" width="36.5703125" style="136" customWidth="1"/>
    <col min="7516" max="7528" width="36.85546875" style="136" customWidth="1"/>
    <col min="7529" max="7529" width="36.5703125" style="136" customWidth="1"/>
    <col min="7530" max="7532" width="36.85546875" style="136" customWidth="1"/>
    <col min="7533" max="7533" width="36.5703125" style="136" customWidth="1"/>
    <col min="7534" max="7541" width="36.85546875" style="136" customWidth="1"/>
    <col min="7542" max="7542" width="36.5703125" style="136" customWidth="1"/>
    <col min="7543" max="7680" width="36.85546875" style="136"/>
    <col min="7681" max="7681" width="18.5703125" style="136" customWidth="1"/>
    <col min="7682" max="7690" width="31.42578125" style="136" customWidth="1"/>
    <col min="7691" max="7707" width="36.85546875" style="136" customWidth="1"/>
    <col min="7708" max="7708" width="37" style="136" customWidth="1"/>
    <col min="7709" max="7724" width="36.85546875" style="136" customWidth="1"/>
    <col min="7725" max="7725" width="37.140625" style="136" customWidth="1"/>
    <col min="7726" max="7727" width="36.85546875" style="136" customWidth="1"/>
    <col min="7728" max="7728" width="36.5703125" style="136" customWidth="1"/>
    <col min="7729" max="7730" width="36.85546875" style="136" customWidth="1"/>
    <col min="7731" max="7731" width="36.5703125" style="136" customWidth="1"/>
    <col min="7732" max="7732" width="37" style="136" customWidth="1"/>
    <col min="7733" max="7751" width="36.85546875" style="136" customWidth="1"/>
    <col min="7752" max="7752" width="37" style="136" customWidth="1"/>
    <col min="7753" max="7770" width="36.85546875" style="136" customWidth="1"/>
    <col min="7771" max="7771" width="36.5703125" style="136" customWidth="1"/>
    <col min="7772" max="7784" width="36.85546875" style="136" customWidth="1"/>
    <col min="7785" max="7785" width="36.5703125" style="136" customWidth="1"/>
    <col min="7786" max="7788" width="36.85546875" style="136" customWidth="1"/>
    <col min="7789" max="7789" width="36.5703125" style="136" customWidth="1"/>
    <col min="7790" max="7797" width="36.85546875" style="136" customWidth="1"/>
    <col min="7798" max="7798" width="36.5703125" style="136" customWidth="1"/>
    <col min="7799" max="7936" width="36.85546875" style="136"/>
    <col min="7937" max="7937" width="18.5703125" style="136" customWidth="1"/>
    <col min="7938" max="7946" width="31.42578125" style="136" customWidth="1"/>
    <col min="7947" max="7963" width="36.85546875" style="136" customWidth="1"/>
    <col min="7964" max="7964" width="37" style="136" customWidth="1"/>
    <col min="7965" max="7980" width="36.85546875" style="136" customWidth="1"/>
    <col min="7981" max="7981" width="37.140625" style="136" customWidth="1"/>
    <col min="7982" max="7983" width="36.85546875" style="136" customWidth="1"/>
    <col min="7984" max="7984" width="36.5703125" style="136" customWidth="1"/>
    <col min="7985" max="7986" width="36.85546875" style="136" customWidth="1"/>
    <col min="7987" max="7987" width="36.5703125" style="136" customWidth="1"/>
    <col min="7988" max="7988" width="37" style="136" customWidth="1"/>
    <col min="7989" max="8007" width="36.85546875" style="136" customWidth="1"/>
    <col min="8008" max="8008" width="37" style="136" customWidth="1"/>
    <col min="8009" max="8026" width="36.85546875" style="136" customWidth="1"/>
    <col min="8027" max="8027" width="36.5703125" style="136" customWidth="1"/>
    <col min="8028" max="8040" width="36.85546875" style="136" customWidth="1"/>
    <col min="8041" max="8041" width="36.5703125" style="136" customWidth="1"/>
    <col min="8042" max="8044" width="36.85546875" style="136" customWidth="1"/>
    <col min="8045" max="8045" width="36.5703125" style="136" customWidth="1"/>
    <col min="8046" max="8053" width="36.85546875" style="136" customWidth="1"/>
    <col min="8054" max="8054" width="36.5703125" style="136" customWidth="1"/>
    <col min="8055" max="8192" width="36.85546875" style="136"/>
    <col min="8193" max="8193" width="18.5703125" style="136" customWidth="1"/>
    <col min="8194" max="8202" width="31.42578125" style="136" customWidth="1"/>
    <col min="8203" max="8219" width="36.85546875" style="136" customWidth="1"/>
    <col min="8220" max="8220" width="37" style="136" customWidth="1"/>
    <col min="8221" max="8236" width="36.85546875" style="136" customWidth="1"/>
    <col min="8237" max="8237" width="37.140625" style="136" customWidth="1"/>
    <col min="8238" max="8239" width="36.85546875" style="136" customWidth="1"/>
    <col min="8240" max="8240" width="36.5703125" style="136" customWidth="1"/>
    <col min="8241" max="8242" width="36.85546875" style="136" customWidth="1"/>
    <col min="8243" max="8243" width="36.5703125" style="136" customWidth="1"/>
    <col min="8244" max="8244" width="37" style="136" customWidth="1"/>
    <col min="8245" max="8263" width="36.85546875" style="136" customWidth="1"/>
    <col min="8264" max="8264" width="37" style="136" customWidth="1"/>
    <col min="8265" max="8282" width="36.85546875" style="136" customWidth="1"/>
    <col min="8283" max="8283" width="36.5703125" style="136" customWidth="1"/>
    <col min="8284" max="8296" width="36.85546875" style="136" customWidth="1"/>
    <col min="8297" max="8297" width="36.5703125" style="136" customWidth="1"/>
    <col min="8298" max="8300" width="36.85546875" style="136" customWidth="1"/>
    <col min="8301" max="8301" width="36.5703125" style="136" customWidth="1"/>
    <col min="8302" max="8309" width="36.85546875" style="136" customWidth="1"/>
    <col min="8310" max="8310" width="36.5703125" style="136" customWidth="1"/>
    <col min="8311" max="8448" width="36.85546875" style="136"/>
    <col min="8449" max="8449" width="18.5703125" style="136" customWidth="1"/>
    <col min="8450" max="8458" width="31.42578125" style="136" customWidth="1"/>
    <col min="8459" max="8475" width="36.85546875" style="136" customWidth="1"/>
    <col min="8476" max="8476" width="37" style="136" customWidth="1"/>
    <col min="8477" max="8492" width="36.85546875" style="136" customWidth="1"/>
    <col min="8493" max="8493" width="37.140625" style="136" customWidth="1"/>
    <col min="8494" max="8495" width="36.85546875" style="136" customWidth="1"/>
    <col min="8496" max="8496" width="36.5703125" style="136" customWidth="1"/>
    <col min="8497" max="8498" width="36.85546875" style="136" customWidth="1"/>
    <col min="8499" max="8499" width="36.5703125" style="136" customWidth="1"/>
    <col min="8500" max="8500" width="37" style="136" customWidth="1"/>
    <col min="8501" max="8519" width="36.85546875" style="136" customWidth="1"/>
    <col min="8520" max="8520" width="37" style="136" customWidth="1"/>
    <col min="8521" max="8538" width="36.85546875" style="136" customWidth="1"/>
    <col min="8539" max="8539" width="36.5703125" style="136" customWidth="1"/>
    <col min="8540" max="8552" width="36.85546875" style="136" customWidth="1"/>
    <col min="8553" max="8553" width="36.5703125" style="136" customWidth="1"/>
    <col min="8554" max="8556" width="36.85546875" style="136" customWidth="1"/>
    <col min="8557" max="8557" width="36.5703125" style="136" customWidth="1"/>
    <col min="8558" max="8565" width="36.85546875" style="136" customWidth="1"/>
    <col min="8566" max="8566" width="36.5703125" style="136" customWidth="1"/>
    <col min="8567" max="8704" width="36.85546875" style="136"/>
    <col min="8705" max="8705" width="18.5703125" style="136" customWidth="1"/>
    <col min="8706" max="8714" width="31.42578125" style="136" customWidth="1"/>
    <col min="8715" max="8731" width="36.85546875" style="136" customWidth="1"/>
    <col min="8732" max="8732" width="37" style="136" customWidth="1"/>
    <col min="8733" max="8748" width="36.85546875" style="136" customWidth="1"/>
    <col min="8749" max="8749" width="37.140625" style="136" customWidth="1"/>
    <col min="8750" max="8751" width="36.85546875" style="136" customWidth="1"/>
    <col min="8752" max="8752" width="36.5703125" style="136" customWidth="1"/>
    <col min="8753" max="8754" width="36.85546875" style="136" customWidth="1"/>
    <col min="8755" max="8755" width="36.5703125" style="136" customWidth="1"/>
    <col min="8756" max="8756" width="37" style="136" customWidth="1"/>
    <col min="8757" max="8775" width="36.85546875" style="136" customWidth="1"/>
    <col min="8776" max="8776" width="37" style="136" customWidth="1"/>
    <col min="8777" max="8794" width="36.85546875" style="136" customWidth="1"/>
    <col min="8795" max="8795" width="36.5703125" style="136" customWidth="1"/>
    <col min="8796" max="8808" width="36.85546875" style="136" customWidth="1"/>
    <col min="8809" max="8809" width="36.5703125" style="136" customWidth="1"/>
    <col min="8810" max="8812" width="36.85546875" style="136" customWidth="1"/>
    <col min="8813" max="8813" width="36.5703125" style="136" customWidth="1"/>
    <col min="8814" max="8821" width="36.85546875" style="136" customWidth="1"/>
    <col min="8822" max="8822" width="36.5703125" style="136" customWidth="1"/>
    <col min="8823" max="8960" width="36.85546875" style="136"/>
    <col min="8961" max="8961" width="18.5703125" style="136" customWidth="1"/>
    <col min="8962" max="8970" width="31.42578125" style="136" customWidth="1"/>
    <col min="8971" max="8987" width="36.85546875" style="136" customWidth="1"/>
    <col min="8988" max="8988" width="37" style="136" customWidth="1"/>
    <col min="8989" max="9004" width="36.85546875" style="136" customWidth="1"/>
    <col min="9005" max="9005" width="37.140625" style="136" customWidth="1"/>
    <col min="9006" max="9007" width="36.85546875" style="136" customWidth="1"/>
    <col min="9008" max="9008" width="36.5703125" style="136" customWidth="1"/>
    <col min="9009" max="9010" width="36.85546875" style="136" customWidth="1"/>
    <col min="9011" max="9011" width="36.5703125" style="136" customWidth="1"/>
    <col min="9012" max="9012" width="37" style="136" customWidth="1"/>
    <col min="9013" max="9031" width="36.85546875" style="136" customWidth="1"/>
    <col min="9032" max="9032" width="37" style="136" customWidth="1"/>
    <col min="9033" max="9050" width="36.85546875" style="136" customWidth="1"/>
    <col min="9051" max="9051" width="36.5703125" style="136" customWidth="1"/>
    <col min="9052" max="9064" width="36.85546875" style="136" customWidth="1"/>
    <col min="9065" max="9065" width="36.5703125" style="136" customWidth="1"/>
    <col min="9066" max="9068" width="36.85546875" style="136" customWidth="1"/>
    <col min="9069" max="9069" width="36.5703125" style="136" customWidth="1"/>
    <col min="9070" max="9077" width="36.85546875" style="136" customWidth="1"/>
    <col min="9078" max="9078" width="36.5703125" style="136" customWidth="1"/>
    <col min="9079" max="9216" width="36.85546875" style="136"/>
    <col min="9217" max="9217" width="18.5703125" style="136" customWidth="1"/>
    <col min="9218" max="9226" width="31.42578125" style="136" customWidth="1"/>
    <col min="9227" max="9243" width="36.85546875" style="136" customWidth="1"/>
    <col min="9244" max="9244" width="37" style="136" customWidth="1"/>
    <col min="9245" max="9260" width="36.85546875" style="136" customWidth="1"/>
    <col min="9261" max="9261" width="37.140625" style="136" customWidth="1"/>
    <col min="9262" max="9263" width="36.85546875" style="136" customWidth="1"/>
    <col min="9264" max="9264" width="36.5703125" style="136" customWidth="1"/>
    <col min="9265" max="9266" width="36.85546875" style="136" customWidth="1"/>
    <col min="9267" max="9267" width="36.5703125" style="136" customWidth="1"/>
    <col min="9268" max="9268" width="37" style="136" customWidth="1"/>
    <col min="9269" max="9287" width="36.85546875" style="136" customWidth="1"/>
    <col min="9288" max="9288" width="37" style="136" customWidth="1"/>
    <col min="9289" max="9306" width="36.85546875" style="136" customWidth="1"/>
    <col min="9307" max="9307" width="36.5703125" style="136" customWidth="1"/>
    <col min="9308" max="9320" width="36.85546875" style="136" customWidth="1"/>
    <col min="9321" max="9321" width="36.5703125" style="136" customWidth="1"/>
    <col min="9322" max="9324" width="36.85546875" style="136" customWidth="1"/>
    <col min="9325" max="9325" width="36.5703125" style="136" customWidth="1"/>
    <col min="9326" max="9333" width="36.85546875" style="136" customWidth="1"/>
    <col min="9334" max="9334" width="36.5703125" style="136" customWidth="1"/>
    <col min="9335" max="9472" width="36.85546875" style="136"/>
    <col min="9473" max="9473" width="18.5703125" style="136" customWidth="1"/>
    <col min="9474" max="9482" width="31.42578125" style="136" customWidth="1"/>
    <col min="9483" max="9499" width="36.85546875" style="136" customWidth="1"/>
    <col min="9500" max="9500" width="37" style="136" customWidth="1"/>
    <col min="9501" max="9516" width="36.85546875" style="136" customWidth="1"/>
    <col min="9517" max="9517" width="37.140625" style="136" customWidth="1"/>
    <col min="9518" max="9519" width="36.85546875" style="136" customWidth="1"/>
    <col min="9520" max="9520" width="36.5703125" style="136" customWidth="1"/>
    <col min="9521" max="9522" width="36.85546875" style="136" customWidth="1"/>
    <col min="9523" max="9523" width="36.5703125" style="136" customWidth="1"/>
    <col min="9524" max="9524" width="37" style="136" customWidth="1"/>
    <col min="9525" max="9543" width="36.85546875" style="136" customWidth="1"/>
    <col min="9544" max="9544" width="37" style="136" customWidth="1"/>
    <col min="9545" max="9562" width="36.85546875" style="136" customWidth="1"/>
    <col min="9563" max="9563" width="36.5703125" style="136" customWidth="1"/>
    <col min="9564" max="9576" width="36.85546875" style="136" customWidth="1"/>
    <col min="9577" max="9577" width="36.5703125" style="136" customWidth="1"/>
    <col min="9578" max="9580" width="36.85546875" style="136" customWidth="1"/>
    <col min="9581" max="9581" width="36.5703125" style="136" customWidth="1"/>
    <col min="9582" max="9589" width="36.85546875" style="136" customWidth="1"/>
    <col min="9590" max="9590" width="36.5703125" style="136" customWidth="1"/>
    <col min="9591" max="9728" width="36.85546875" style="136"/>
    <col min="9729" max="9729" width="18.5703125" style="136" customWidth="1"/>
    <col min="9730" max="9738" width="31.42578125" style="136" customWidth="1"/>
    <col min="9739" max="9755" width="36.85546875" style="136" customWidth="1"/>
    <col min="9756" max="9756" width="37" style="136" customWidth="1"/>
    <col min="9757" max="9772" width="36.85546875" style="136" customWidth="1"/>
    <col min="9773" max="9773" width="37.140625" style="136" customWidth="1"/>
    <col min="9774" max="9775" width="36.85546875" style="136" customWidth="1"/>
    <col min="9776" max="9776" width="36.5703125" style="136" customWidth="1"/>
    <col min="9777" max="9778" width="36.85546875" style="136" customWidth="1"/>
    <col min="9779" max="9779" width="36.5703125" style="136" customWidth="1"/>
    <col min="9780" max="9780" width="37" style="136" customWidth="1"/>
    <col min="9781" max="9799" width="36.85546875" style="136" customWidth="1"/>
    <col min="9800" max="9800" width="37" style="136" customWidth="1"/>
    <col min="9801" max="9818" width="36.85546875" style="136" customWidth="1"/>
    <col min="9819" max="9819" width="36.5703125" style="136" customWidth="1"/>
    <col min="9820" max="9832" width="36.85546875" style="136" customWidth="1"/>
    <col min="9833" max="9833" width="36.5703125" style="136" customWidth="1"/>
    <col min="9834" max="9836" width="36.85546875" style="136" customWidth="1"/>
    <col min="9837" max="9837" width="36.5703125" style="136" customWidth="1"/>
    <col min="9838" max="9845" width="36.85546875" style="136" customWidth="1"/>
    <col min="9846" max="9846" width="36.5703125" style="136" customWidth="1"/>
    <col min="9847" max="9984" width="36.85546875" style="136"/>
    <col min="9985" max="9985" width="18.5703125" style="136" customWidth="1"/>
    <col min="9986" max="9994" width="31.42578125" style="136" customWidth="1"/>
    <col min="9995" max="10011" width="36.85546875" style="136" customWidth="1"/>
    <col min="10012" max="10012" width="37" style="136" customWidth="1"/>
    <col min="10013" max="10028" width="36.85546875" style="136" customWidth="1"/>
    <col min="10029" max="10029" width="37.140625" style="136" customWidth="1"/>
    <col min="10030" max="10031" width="36.85546875" style="136" customWidth="1"/>
    <col min="10032" max="10032" width="36.5703125" style="136" customWidth="1"/>
    <col min="10033" max="10034" width="36.85546875" style="136" customWidth="1"/>
    <col min="10035" max="10035" width="36.5703125" style="136" customWidth="1"/>
    <col min="10036" max="10036" width="37" style="136" customWidth="1"/>
    <col min="10037" max="10055" width="36.85546875" style="136" customWidth="1"/>
    <col min="10056" max="10056" width="37" style="136" customWidth="1"/>
    <col min="10057" max="10074" width="36.85546875" style="136" customWidth="1"/>
    <col min="10075" max="10075" width="36.5703125" style="136" customWidth="1"/>
    <col min="10076" max="10088" width="36.85546875" style="136" customWidth="1"/>
    <col min="10089" max="10089" width="36.5703125" style="136" customWidth="1"/>
    <col min="10090" max="10092" width="36.85546875" style="136" customWidth="1"/>
    <col min="10093" max="10093" width="36.5703125" style="136" customWidth="1"/>
    <col min="10094" max="10101" width="36.85546875" style="136" customWidth="1"/>
    <col min="10102" max="10102" width="36.5703125" style="136" customWidth="1"/>
    <col min="10103" max="10240" width="36.85546875" style="136"/>
    <col min="10241" max="10241" width="18.5703125" style="136" customWidth="1"/>
    <col min="10242" max="10250" width="31.42578125" style="136" customWidth="1"/>
    <col min="10251" max="10267" width="36.85546875" style="136" customWidth="1"/>
    <col min="10268" max="10268" width="37" style="136" customWidth="1"/>
    <col min="10269" max="10284" width="36.85546875" style="136" customWidth="1"/>
    <col min="10285" max="10285" width="37.140625" style="136" customWidth="1"/>
    <col min="10286" max="10287" width="36.85546875" style="136" customWidth="1"/>
    <col min="10288" max="10288" width="36.5703125" style="136" customWidth="1"/>
    <col min="10289" max="10290" width="36.85546875" style="136" customWidth="1"/>
    <col min="10291" max="10291" width="36.5703125" style="136" customWidth="1"/>
    <col min="10292" max="10292" width="37" style="136" customWidth="1"/>
    <col min="10293" max="10311" width="36.85546875" style="136" customWidth="1"/>
    <col min="10312" max="10312" width="37" style="136" customWidth="1"/>
    <col min="10313" max="10330" width="36.85546875" style="136" customWidth="1"/>
    <col min="10331" max="10331" width="36.5703125" style="136" customWidth="1"/>
    <col min="10332" max="10344" width="36.85546875" style="136" customWidth="1"/>
    <col min="10345" max="10345" width="36.5703125" style="136" customWidth="1"/>
    <col min="10346" max="10348" width="36.85546875" style="136" customWidth="1"/>
    <col min="10349" max="10349" width="36.5703125" style="136" customWidth="1"/>
    <col min="10350" max="10357" width="36.85546875" style="136" customWidth="1"/>
    <col min="10358" max="10358" width="36.5703125" style="136" customWidth="1"/>
    <col min="10359" max="10496" width="36.85546875" style="136"/>
    <col min="10497" max="10497" width="18.5703125" style="136" customWidth="1"/>
    <col min="10498" max="10506" width="31.42578125" style="136" customWidth="1"/>
    <col min="10507" max="10523" width="36.85546875" style="136" customWidth="1"/>
    <col min="10524" max="10524" width="37" style="136" customWidth="1"/>
    <col min="10525" max="10540" width="36.85546875" style="136" customWidth="1"/>
    <col min="10541" max="10541" width="37.140625" style="136" customWidth="1"/>
    <col min="10542" max="10543" width="36.85546875" style="136" customWidth="1"/>
    <col min="10544" max="10544" width="36.5703125" style="136" customWidth="1"/>
    <col min="10545" max="10546" width="36.85546875" style="136" customWidth="1"/>
    <col min="10547" max="10547" width="36.5703125" style="136" customWidth="1"/>
    <col min="10548" max="10548" width="37" style="136" customWidth="1"/>
    <col min="10549" max="10567" width="36.85546875" style="136" customWidth="1"/>
    <col min="10568" max="10568" width="37" style="136" customWidth="1"/>
    <col min="10569" max="10586" width="36.85546875" style="136" customWidth="1"/>
    <col min="10587" max="10587" width="36.5703125" style="136" customWidth="1"/>
    <col min="10588" max="10600" width="36.85546875" style="136" customWidth="1"/>
    <col min="10601" max="10601" width="36.5703125" style="136" customWidth="1"/>
    <col min="10602" max="10604" width="36.85546875" style="136" customWidth="1"/>
    <col min="10605" max="10605" width="36.5703125" style="136" customWidth="1"/>
    <col min="10606" max="10613" width="36.85546875" style="136" customWidth="1"/>
    <col min="10614" max="10614" width="36.5703125" style="136" customWidth="1"/>
    <col min="10615" max="10752" width="36.85546875" style="136"/>
    <col min="10753" max="10753" width="18.5703125" style="136" customWidth="1"/>
    <col min="10754" max="10762" width="31.42578125" style="136" customWidth="1"/>
    <col min="10763" max="10779" width="36.85546875" style="136" customWidth="1"/>
    <col min="10780" max="10780" width="37" style="136" customWidth="1"/>
    <col min="10781" max="10796" width="36.85546875" style="136" customWidth="1"/>
    <col min="10797" max="10797" width="37.140625" style="136" customWidth="1"/>
    <col min="10798" max="10799" width="36.85546875" style="136" customWidth="1"/>
    <col min="10800" max="10800" width="36.5703125" style="136" customWidth="1"/>
    <col min="10801" max="10802" width="36.85546875" style="136" customWidth="1"/>
    <col min="10803" max="10803" width="36.5703125" style="136" customWidth="1"/>
    <col min="10804" max="10804" width="37" style="136" customWidth="1"/>
    <col min="10805" max="10823" width="36.85546875" style="136" customWidth="1"/>
    <col min="10824" max="10824" width="37" style="136" customWidth="1"/>
    <col min="10825" max="10842" width="36.85546875" style="136" customWidth="1"/>
    <col min="10843" max="10843" width="36.5703125" style="136" customWidth="1"/>
    <col min="10844" max="10856" width="36.85546875" style="136" customWidth="1"/>
    <col min="10857" max="10857" width="36.5703125" style="136" customWidth="1"/>
    <col min="10858" max="10860" width="36.85546875" style="136" customWidth="1"/>
    <col min="10861" max="10861" width="36.5703125" style="136" customWidth="1"/>
    <col min="10862" max="10869" width="36.85546875" style="136" customWidth="1"/>
    <col min="10870" max="10870" width="36.5703125" style="136" customWidth="1"/>
    <col min="10871" max="11008" width="36.85546875" style="136"/>
    <col min="11009" max="11009" width="18.5703125" style="136" customWidth="1"/>
    <col min="11010" max="11018" width="31.42578125" style="136" customWidth="1"/>
    <col min="11019" max="11035" width="36.85546875" style="136" customWidth="1"/>
    <col min="11036" max="11036" width="37" style="136" customWidth="1"/>
    <col min="11037" max="11052" width="36.85546875" style="136" customWidth="1"/>
    <col min="11053" max="11053" width="37.140625" style="136" customWidth="1"/>
    <col min="11054" max="11055" width="36.85546875" style="136" customWidth="1"/>
    <col min="11056" max="11056" width="36.5703125" style="136" customWidth="1"/>
    <col min="11057" max="11058" width="36.85546875" style="136" customWidth="1"/>
    <col min="11059" max="11059" width="36.5703125" style="136" customWidth="1"/>
    <col min="11060" max="11060" width="37" style="136" customWidth="1"/>
    <col min="11061" max="11079" width="36.85546875" style="136" customWidth="1"/>
    <col min="11080" max="11080" width="37" style="136" customWidth="1"/>
    <col min="11081" max="11098" width="36.85546875" style="136" customWidth="1"/>
    <col min="11099" max="11099" width="36.5703125" style="136" customWidth="1"/>
    <col min="11100" max="11112" width="36.85546875" style="136" customWidth="1"/>
    <col min="11113" max="11113" width="36.5703125" style="136" customWidth="1"/>
    <col min="11114" max="11116" width="36.85546875" style="136" customWidth="1"/>
    <col min="11117" max="11117" width="36.5703125" style="136" customWidth="1"/>
    <col min="11118" max="11125" width="36.85546875" style="136" customWidth="1"/>
    <col min="11126" max="11126" width="36.5703125" style="136" customWidth="1"/>
    <col min="11127" max="11264" width="36.85546875" style="136"/>
    <col min="11265" max="11265" width="18.5703125" style="136" customWidth="1"/>
    <col min="11266" max="11274" width="31.42578125" style="136" customWidth="1"/>
    <col min="11275" max="11291" width="36.85546875" style="136" customWidth="1"/>
    <col min="11292" max="11292" width="37" style="136" customWidth="1"/>
    <col min="11293" max="11308" width="36.85546875" style="136" customWidth="1"/>
    <col min="11309" max="11309" width="37.140625" style="136" customWidth="1"/>
    <col min="11310" max="11311" width="36.85546875" style="136" customWidth="1"/>
    <col min="11312" max="11312" width="36.5703125" style="136" customWidth="1"/>
    <col min="11313" max="11314" width="36.85546875" style="136" customWidth="1"/>
    <col min="11315" max="11315" width="36.5703125" style="136" customWidth="1"/>
    <col min="11316" max="11316" width="37" style="136" customWidth="1"/>
    <col min="11317" max="11335" width="36.85546875" style="136" customWidth="1"/>
    <col min="11336" max="11336" width="37" style="136" customWidth="1"/>
    <col min="11337" max="11354" width="36.85546875" style="136" customWidth="1"/>
    <col min="11355" max="11355" width="36.5703125" style="136" customWidth="1"/>
    <col min="11356" max="11368" width="36.85546875" style="136" customWidth="1"/>
    <col min="11369" max="11369" width="36.5703125" style="136" customWidth="1"/>
    <col min="11370" max="11372" width="36.85546875" style="136" customWidth="1"/>
    <col min="11373" max="11373" width="36.5703125" style="136" customWidth="1"/>
    <col min="11374" max="11381" width="36.85546875" style="136" customWidth="1"/>
    <col min="11382" max="11382" width="36.5703125" style="136" customWidth="1"/>
    <col min="11383" max="11520" width="36.85546875" style="136"/>
    <col min="11521" max="11521" width="18.5703125" style="136" customWidth="1"/>
    <col min="11522" max="11530" width="31.42578125" style="136" customWidth="1"/>
    <col min="11531" max="11547" width="36.85546875" style="136" customWidth="1"/>
    <col min="11548" max="11548" width="37" style="136" customWidth="1"/>
    <col min="11549" max="11564" width="36.85546875" style="136" customWidth="1"/>
    <col min="11565" max="11565" width="37.140625" style="136" customWidth="1"/>
    <col min="11566" max="11567" width="36.85546875" style="136" customWidth="1"/>
    <col min="11568" max="11568" width="36.5703125" style="136" customWidth="1"/>
    <col min="11569" max="11570" width="36.85546875" style="136" customWidth="1"/>
    <col min="11571" max="11571" width="36.5703125" style="136" customWidth="1"/>
    <col min="11572" max="11572" width="37" style="136" customWidth="1"/>
    <col min="11573" max="11591" width="36.85546875" style="136" customWidth="1"/>
    <col min="11592" max="11592" width="37" style="136" customWidth="1"/>
    <col min="11593" max="11610" width="36.85546875" style="136" customWidth="1"/>
    <col min="11611" max="11611" width="36.5703125" style="136" customWidth="1"/>
    <col min="11612" max="11624" width="36.85546875" style="136" customWidth="1"/>
    <col min="11625" max="11625" width="36.5703125" style="136" customWidth="1"/>
    <col min="11626" max="11628" width="36.85546875" style="136" customWidth="1"/>
    <col min="11629" max="11629" width="36.5703125" style="136" customWidth="1"/>
    <col min="11630" max="11637" width="36.85546875" style="136" customWidth="1"/>
    <col min="11638" max="11638" width="36.5703125" style="136" customWidth="1"/>
    <col min="11639" max="11776" width="36.85546875" style="136"/>
    <col min="11777" max="11777" width="18.5703125" style="136" customWidth="1"/>
    <col min="11778" max="11786" width="31.42578125" style="136" customWidth="1"/>
    <col min="11787" max="11803" width="36.85546875" style="136" customWidth="1"/>
    <col min="11804" max="11804" width="37" style="136" customWidth="1"/>
    <col min="11805" max="11820" width="36.85546875" style="136" customWidth="1"/>
    <col min="11821" max="11821" width="37.140625" style="136" customWidth="1"/>
    <col min="11822" max="11823" width="36.85546875" style="136" customWidth="1"/>
    <col min="11824" max="11824" width="36.5703125" style="136" customWidth="1"/>
    <col min="11825" max="11826" width="36.85546875" style="136" customWidth="1"/>
    <col min="11827" max="11827" width="36.5703125" style="136" customWidth="1"/>
    <col min="11828" max="11828" width="37" style="136" customWidth="1"/>
    <col min="11829" max="11847" width="36.85546875" style="136" customWidth="1"/>
    <col min="11848" max="11848" width="37" style="136" customWidth="1"/>
    <col min="11849" max="11866" width="36.85546875" style="136" customWidth="1"/>
    <col min="11867" max="11867" width="36.5703125" style="136" customWidth="1"/>
    <col min="11868" max="11880" width="36.85546875" style="136" customWidth="1"/>
    <col min="11881" max="11881" width="36.5703125" style="136" customWidth="1"/>
    <col min="11882" max="11884" width="36.85546875" style="136" customWidth="1"/>
    <col min="11885" max="11885" width="36.5703125" style="136" customWidth="1"/>
    <col min="11886" max="11893" width="36.85546875" style="136" customWidth="1"/>
    <col min="11894" max="11894" width="36.5703125" style="136" customWidth="1"/>
    <col min="11895" max="12032" width="36.85546875" style="136"/>
    <col min="12033" max="12033" width="18.5703125" style="136" customWidth="1"/>
    <col min="12034" max="12042" width="31.42578125" style="136" customWidth="1"/>
    <col min="12043" max="12059" width="36.85546875" style="136" customWidth="1"/>
    <col min="12060" max="12060" width="37" style="136" customWidth="1"/>
    <col min="12061" max="12076" width="36.85546875" style="136" customWidth="1"/>
    <col min="12077" max="12077" width="37.140625" style="136" customWidth="1"/>
    <col min="12078" max="12079" width="36.85546875" style="136" customWidth="1"/>
    <col min="12080" max="12080" width="36.5703125" style="136" customWidth="1"/>
    <col min="12081" max="12082" width="36.85546875" style="136" customWidth="1"/>
    <col min="12083" max="12083" width="36.5703125" style="136" customWidth="1"/>
    <col min="12084" max="12084" width="37" style="136" customWidth="1"/>
    <col min="12085" max="12103" width="36.85546875" style="136" customWidth="1"/>
    <col min="12104" max="12104" width="37" style="136" customWidth="1"/>
    <col min="12105" max="12122" width="36.85546875" style="136" customWidth="1"/>
    <col min="12123" max="12123" width="36.5703125" style="136" customWidth="1"/>
    <col min="12124" max="12136" width="36.85546875" style="136" customWidth="1"/>
    <col min="12137" max="12137" width="36.5703125" style="136" customWidth="1"/>
    <col min="12138" max="12140" width="36.85546875" style="136" customWidth="1"/>
    <col min="12141" max="12141" width="36.5703125" style="136" customWidth="1"/>
    <col min="12142" max="12149" width="36.85546875" style="136" customWidth="1"/>
    <col min="12150" max="12150" width="36.5703125" style="136" customWidth="1"/>
    <col min="12151" max="12288" width="36.85546875" style="136"/>
    <col min="12289" max="12289" width="18.5703125" style="136" customWidth="1"/>
    <col min="12290" max="12298" width="31.42578125" style="136" customWidth="1"/>
    <col min="12299" max="12315" width="36.85546875" style="136" customWidth="1"/>
    <col min="12316" max="12316" width="37" style="136" customWidth="1"/>
    <col min="12317" max="12332" width="36.85546875" style="136" customWidth="1"/>
    <col min="12333" max="12333" width="37.140625" style="136" customWidth="1"/>
    <col min="12334" max="12335" width="36.85546875" style="136" customWidth="1"/>
    <col min="12336" max="12336" width="36.5703125" style="136" customWidth="1"/>
    <col min="12337" max="12338" width="36.85546875" style="136" customWidth="1"/>
    <col min="12339" max="12339" width="36.5703125" style="136" customWidth="1"/>
    <col min="12340" max="12340" width="37" style="136" customWidth="1"/>
    <col min="12341" max="12359" width="36.85546875" style="136" customWidth="1"/>
    <col min="12360" max="12360" width="37" style="136" customWidth="1"/>
    <col min="12361" max="12378" width="36.85546875" style="136" customWidth="1"/>
    <col min="12379" max="12379" width="36.5703125" style="136" customWidth="1"/>
    <col min="12380" max="12392" width="36.85546875" style="136" customWidth="1"/>
    <col min="12393" max="12393" width="36.5703125" style="136" customWidth="1"/>
    <col min="12394" max="12396" width="36.85546875" style="136" customWidth="1"/>
    <col min="12397" max="12397" width="36.5703125" style="136" customWidth="1"/>
    <col min="12398" max="12405" width="36.85546875" style="136" customWidth="1"/>
    <col min="12406" max="12406" width="36.5703125" style="136" customWidth="1"/>
    <col min="12407" max="12544" width="36.85546875" style="136"/>
    <col min="12545" max="12545" width="18.5703125" style="136" customWidth="1"/>
    <col min="12546" max="12554" width="31.42578125" style="136" customWidth="1"/>
    <col min="12555" max="12571" width="36.85546875" style="136" customWidth="1"/>
    <col min="12572" max="12572" width="37" style="136" customWidth="1"/>
    <col min="12573" max="12588" width="36.85546875" style="136" customWidth="1"/>
    <col min="12589" max="12589" width="37.140625" style="136" customWidth="1"/>
    <col min="12590" max="12591" width="36.85546875" style="136" customWidth="1"/>
    <col min="12592" max="12592" width="36.5703125" style="136" customWidth="1"/>
    <col min="12593" max="12594" width="36.85546875" style="136" customWidth="1"/>
    <col min="12595" max="12595" width="36.5703125" style="136" customWidth="1"/>
    <col min="12596" max="12596" width="37" style="136" customWidth="1"/>
    <col min="12597" max="12615" width="36.85546875" style="136" customWidth="1"/>
    <col min="12616" max="12616" width="37" style="136" customWidth="1"/>
    <col min="12617" max="12634" width="36.85546875" style="136" customWidth="1"/>
    <col min="12635" max="12635" width="36.5703125" style="136" customWidth="1"/>
    <col min="12636" max="12648" width="36.85546875" style="136" customWidth="1"/>
    <col min="12649" max="12649" width="36.5703125" style="136" customWidth="1"/>
    <col min="12650" max="12652" width="36.85546875" style="136" customWidth="1"/>
    <col min="12653" max="12653" width="36.5703125" style="136" customWidth="1"/>
    <col min="12654" max="12661" width="36.85546875" style="136" customWidth="1"/>
    <col min="12662" max="12662" width="36.5703125" style="136" customWidth="1"/>
    <col min="12663" max="12800" width="36.85546875" style="136"/>
    <col min="12801" max="12801" width="18.5703125" style="136" customWidth="1"/>
    <col min="12802" max="12810" width="31.42578125" style="136" customWidth="1"/>
    <col min="12811" max="12827" width="36.85546875" style="136" customWidth="1"/>
    <col min="12828" max="12828" width="37" style="136" customWidth="1"/>
    <col min="12829" max="12844" width="36.85546875" style="136" customWidth="1"/>
    <col min="12845" max="12845" width="37.140625" style="136" customWidth="1"/>
    <col min="12846" max="12847" width="36.85546875" style="136" customWidth="1"/>
    <col min="12848" max="12848" width="36.5703125" style="136" customWidth="1"/>
    <col min="12849" max="12850" width="36.85546875" style="136" customWidth="1"/>
    <col min="12851" max="12851" width="36.5703125" style="136" customWidth="1"/>
    <col min="12852" max="12852" width="37" style="136" customWidth="1"/>
    <col min="12853" max="12871" width="36.85546875" style="136" customWidth="1"/>
    <col min="12872" max="12872" width="37" style="136" customWidth="1"/>
    <col min="12873" max="12890" width="36.85546875" style="136" customWidth="1"/>
    <col min="12891" max="12891" width="36.5703125" style="136" customWidth="1"/>
    <col min="12892" max="12904" width="36.85546875" style="136" customWidth="1"/>
    <col min="12905" max="12905" width="36.5703125" style="136" customWidth="1"/>
    <col min="12906" max="12908" width="36.85546875" style="136" customWidth="1"/>
    <col min="12909" max="12909" width="36.5703125" style="136" customWidth="1"/>
    <col min="12910" max="12917" width="36.85546875" style="136" customWidth="1"/>
    <col min="12918" max="12918" width="36.5703125" style="136" customWidth="1"/>
    <col min="12919" max="13056" width="36.85546875" style="136"/>
    <col min="13057" max="13057" width="18.5703125" style="136" customWidth="1"/>
    <col min="13058" max="13066" width="31.42578125" style="136" customWidth="1"/>
    <col min="13067" max="13083" width="36.85546875" style="136" customWidth="1"/>
    <col min="13084" max="13084" width="37" style="136" customWidth="1"/>
    <col min="13085" max="13100" width="36.85546875" style="136" customWidth="1"/>
    <col min="13101" max="13101" width="37.140625" style="136" customWidth="1"/>
    <col min="13102" max="13103" width="36.85546875" style="136" customWidth="1"/>
    <col min="13104" max="13104" width="36.5703125" style="136" customWidth="1"/>
    <col min="13105" max="13106" width="36.85546875" style="136" customWidth="1"/>
    <col min="13107" max="13107" width="36.5703125" style="136" customWidth="1"/>
    <col min="13108" max="13108" width="37" style="136" customWidth="1"/>
    <col min="13109" max="13127" width="36.85546875" style="136" customWidth="1"/>
    <col min="13128" max="13128" width="37" style="136" customWidth="1"/>
    <col min="13129" max="13146" width="36.85546875" style="136" customWidth="1"/>
    <col min="13147" max="13147" width="36.5703125" style="136" customWidth="1"/>
    <col min="13148" max="13160" width="36.85546875" style="136" customWidth="1"/>
    <col min="13161" max="13161" width="36.5703125" style="136" customWidth="1"/>
    <col min="13162" max="13164" width="36.85546875" style="136" customWidth="1"/>
    <col min="13165" max="13165" width="36.5703125" style="136" customWidth="1"/>
    <col min="13166" max="13173" width="36.85546875" style="136" customWidth="1"/>
    <col min="13174" max="13174" width="36.5703125" style="136" customWidth="1"/>
    <col min="13175" max="13312" width="36.85546875" style="136"/>
    <col min="13313" max="13313" width="18.5703125" style="136" customWidth="1"/>
    <col min="13314" max="13322" width="31.42578125" style="136" customWidth="1"/>
    <col min="13323" max="13339" width="36.85546875" style="136" customWidth="1"/>
    <col min="13340" max="13340" width="37" style="136" customWidth="1"/>
    <col min="13341" max="13356" width="36.85546875" style="136" customWidth="1"/>
    <col min="13357" max="13357" width="37.140625" style="136" customWidth="1"/>
    <col min="13358" max="13359" width="36.85546875" style="136" customWidth="1"/>
    <col min="13360" max="13360" width="36.5703125" style="136" customWidth="1"/>
    <col min="13361" max="13362" width="36.85546875" style="136" customWidth="1"/>
    <col min="13363" max="13363" width="36.5703125" style="136" customWidth="1"/>
    <col min="13364" max="13364" width="37" style="136" customWidth="1"/>
    <col min="13365" max="13383" width="36.85546875" style="136" customWidth="1"/>
    <col min="13384" max="13384" width="37" style="136" customWidth="1"/>
    <col min="13385" max="13402" width="36.85546875" style="136" customWidth="1"/>
    <col min="13403" max="13403" width="36.5703125" style="136" customWidth="1"/>
    <col min="13404" max="13416" width="36.85546875" style="136" customWidth="1"/>
    <col min="13417" max="13417" width="36.5703125" style="136" customWidth="1"/>
    <col min="13418" max="13420" width="36.85546875" style="136" customWidth="1"/>
    <col min="13421" max="13421" width="36.5703125" style="136" customWidth="1"/>
    <col min="13422" max="13429" width="36.85546875" style="136" customWidth="1"/>
    <col min="13430" max="13430" width="36.5703125" style="136" customWidth="1"/>
    <col min="13431" max="13568" width="36.85546875" style="136"/>
    <col min="13569" max="13569" width="18.5703125" style="136" customWidth="1"/>
    <col min="13570" max="13578" width="31.42578125" style="136" customWidth="1"/>
    <col min="13579" max="13595" width="36.85546875" style="136" customWidth="1"/>
    <col min="13596" max="13596" width="37" style="136" customWidth="1"/>
    <col min="13597" max="13612" width="36.85546875" style="136" customWidth="1"/>
    <col min="13613" max="13613" width="37.140625" style="136" customWidth="1"/>
    <col min="13614" max="13615" width="36.85546875" style="136" customWidth="1"/>
    <col min="13616" max="13616" width="36.5703125" style="136" customWidth="1"/>
    <col min="13617" max="13618" width="36.85546875" style="136" customWidth="1"/>
    <col min="13619" max="13619" width="36.5703125" style="136" customWidth="1"/>
    <col min="13620" max="13620" width="37" style="136" customWidth="1"/>
    <col min="13621" max="13639" width="36.85546875" style="136" customWidth="1"/>
    <col min="13640" max="13640" width="37" style="136" customWidth="1"/>
    <col min="13641" max="13658" width="36.85546875" style="136" customWidth="1"/>
    <col min="13659" max="13659" width="36.5703125" style="136" customWidth="1"/>
    <col min="13660" max="13672" width="36.85546875" style="136" customWidth="1"/>
    <col min="13673" max="13673" width="36.5703125" style="136" customWidth="1"/>
    <col min="13674" max="13676" width="36.85546875" style="136" customWidth="1"/>
    <col min="13677" max="13677" width="36.5703125" style="136" customWidth="1"/>
    <col min="13678" max="13685" width="36.85546875" style="136" customWidth="1"/>
    <col min="13686" max="13686" width="36.5703125" style="136" customWidth="1"/>
    <col min="13687" max="13824" width="36.85546875" style="136"/>
    <col min="13825" max="13825" width="18.5703125" style="136" customWidth="1"/>
    <col min="13826" max="13834" width="31.42578125" style="136" customWidth="1"/>
    <col min="13835" max="13851" width="36.85546875" style="136" customWidth="1"/>
    <col min="13852" max="13852" width="37" style="136" customWidth="1"/>
    <col min="13853" max="13868" width="36.85546875" style="136" customWidth="1"/>
    <col min="13869" max="13869" width="37.140625" style="136" customWidth="1"/>
    <col min="13870" max="13871" width="36.85546875" style="136" customWidth="1"/>
    <col min="13872" max="13872" width="36.5703125" style="136" customWidth="1"/>
    <col min="13873" max="13874" width="36.85546875" style="136" customWidth="1"/>
    <col min="13875" max="13875" width="36.5703125" style="136" customWidth="1"/>
    <col min="13876" max="13876" width="37" style="136" customWidth="1"/>
    <col min="13877" max="13895" width="36.85546875" style="136" customWidth="1"/>
    <col min="13896" max="13896" width="37" style="136" customWidth="1"/>
    <col min="13897" max="13914" width="36.85546875" style="136" customWidth="1"/>
    <col min="13915" max="13915" width="36.5703125" style="136" customWidth="1"/>
    <col min="13916" max="13928" width="36.85546875" style="136" customWidth="1"/>
    <col min="13929" max="13929" width="36.5703125" style="136" customWidth="1"/>
    <col min="13930" max="13932" width="36.85546875" style="136" customWidth="1"/>
    <col min="13933" max="13933" width="36.5703125" style="136" customWidth="1"/>
    <col min="13934" max="13941" width="36.85546875" style="136" customWidth="1"/>
    <col min="13942" max="13942" width="36.5703125" style="136" customWidth="1"/>
    <col min="13943" max="14080" width="36.85546875" style="136"/>
    <col min="14081" max="14081" width="18.5703125" style="136" customWidth="1"/>
    <col min="14082" max="14090" width="31.42578125" style="136" customWidth="1"/>
    <col min="14091" max="14107" width="36.85546875" style="136" customWidth="1"/>
    <col min="14108" max="14108" width="37" style="136" customWidth="1"/>
    <col min="14109" max="14124" width="36.85546875" style="136" customWidth="1"/>
    <col min="14125" max="14125" width="37.140625" style="136" customWidth="1"/>
    <col min="14126" max="14127" width="36.85546875" style="136" customWidth="1"/>
    <col min="14128" max="14128" width="36.5703125" style="136" customWidth="1"/>
    <col min="14129" max="14130" width="36.85546875" style="136" customWidth="1"/>
    <col min="14131" max="14131" width="36.5703125" style="136" customWidth="1"/>
    <col min="14132" max="14132" width="37" style="136" customWidth="1"/>
    <col min="14133" max="14151" width="36.85546875" style="136" customWidth="1"/>
    <col min="14152" max="14152" width="37" style="136" customWidth="1"/>
    <col min="14153" max="14170" width="36.85546875" style="136" customWidth="1"/>
    <col min="14171" max="14171" width="36.5703125" style="136" customWidth="1"/>
    <col min="14172" max="14184" width="36.85546875" style="136" customWidth="1"/>
    <col min="14185" max="14185" width="36.5703125" style="136" customWidth="1"/>
    <col min="14186" max="14188" width="36.85546875" style="136" customWidth="1"/>
    <col min="14189" max="14189" width="36.5703125" style="136" customWidth="1"/>
    <col min="14190" max="14197" width="36.85546875" style="136" customWidth="1"/>
    <col min="14198" max="14198" width="36.5703125" style="136" customWidth="1"/>
    <col min="14199" max="14336" width="36.85546875" style="136"/>
    <col min="14337" max="14337" width="18.5703125" style="136" customWidth="1"/>
    <col min="14338" max="14346" width="31.42578125" style="136" customWidth="1"/>
    <col min="14347" max="14363" width="36.85546875" style="136" customWidth="1"/>
    <col min="14364" max="14364" width="37" style="136" customWidth="1"/>
    <col min="14365" max="14380" width="36.85546875" style="136" customWidth="1"/>
    <col min="14381" max="14381" width="37.140625" style="136" customWidth="1"/>
    <col min="14382" max="14383" width="36.85546875" style="136" customWidth="1"/>
    <col min="14384" max="14384" width="36.5703125" style="136" customWidth="1"/>
    <col min="14385" max="14386" width="36.85546875" style="136" customWidth="1"/>
    <col min="14387" max="14387" width="36.5703125" style="136" customWidth="1"/>
    <col min="14388" max="14388" width="37" style="136" customWidth="1"/>
    <col min="14389" max="14407" width="36.85546875" style="136" customWidth="1"/>
    <col min="14408" max="14408" width="37" style="136" customWidth="1"/>
    <col min="14409" max="14426" width="36.85546875" style="136" customWidth="1"/>
    <col min="14427" max="14427" width="36.5703125" style="136" customWidth="1"/>
    <col min="14428" max="14440" width="36.85546875" style="136" customWidth="1"/>
    <col min="14441" max="14441" width="36.5703125" style="136" customWidth="1"/>
    <col min="14442" max="14444" width="36.85546875" style="136" customWidth="1"/>
    <col min="14445" max="14445" width="36.5703125" style="136" customWidth="1"/>
    <col min="14446" max="14453" width="36.85546875" style="136" customWidth="1"/>
    <col min="14454" max="14454" width="36.5703125" style="136" customWidth="1"/>
    <col min="14455" max="14592" width="36.85546875" style="136"/>
    <col min="14593" max="14593" width="18.5703125" style="136" customWidth="1"/>
    <col min="14594" max="14602" width="31.42578125" style="136" customWidth="1"/>
    <col min="14603" max="14619" width="36.85546875" style="136" customWidth="1"/>
    <col min="14620" max="14620" width="37" style="136" customWidth="1"/>
    <col min="14621" max="14636" width="36.85546875" style="136" customWidth="1"/>
    <col min="14637" max="14637" width="37.140625" style="136" customWidth="1"/>
    <col min="14638" max="14639" width="36.85546875" style="136" customWidth="1"/>
    <col min="14640" max="14640" width="36.5703125" style="136" customWidth="1"/>
    <col min="14641" max="14642" width="36.85546875" style="136" customWidth="1"/>
    <col min="14643" max="14643" width="36.5703125" style="136" customWidth="1"/>
    <col min="14644" max="14644" width="37" style="136" customWidth="1"/>
    <col min="14645" max="14663" width="36.85546875" style="136" customWidth="1"/>
    <col min="14664" max="14664" width="37" style="136" customWidth="1"/>
    <col min="14665" max="14682" width="36.85546875" style="136" customWidth="1"/>
    <col min="14683" max="14683" width="36.5703125" style="136" customWidth="1"/>
    <col min="14684" max="14696" width="36.85546875" style="136" customWidth="1"/>
    <col min="14697" max="14697" width="36.5703125" style="136" customWidth="1"/>
    <col min="14698" max="14700" width="36.85546875" style="136" customWidth="1"/>
    <col min="14701" max="14701" width="36.5703125" style="136" customWidth="1"/>
    <col min="14702" max="14709" width="36.85546875" style="136" customWidth="1"/>
    <col min="14710" max="14710" width="36.5703125" style="136" customWidth="1"/>
    <col min="14711" max="14848" width="36.85546875" style="136"/>
    <col min="14849" max="14849" width="18.5703125" style="136" customWidth="1"/>
    <col min="14850" max="14858" width="31.42578125" style="136" customWidth="1"/>
    <col min="14859" max="14875" width="36.85546875" style="136" customWidth="1"/>
    <col min="14876" max="14876" width="37" style="136" customWidth="1"/>
    <col min="14877" max="14892" width="36.85546875" style="136" customWidth="1"/>
    <col min="14893" max="14893" width="37.140625" style="136" customWidth="1"/>
    <col min="14894" max="14895" width="36.85546875" style="136" customWidth="1"/>
    <col min="14896" max="14896" width="36.5703125" style="136" customWidth="1"/>
    <col min="14897" max="14898" width="36.85546875" style="136" customWidth="1"/>
    <col min="14899" max="14899" width="36.5703125" style="136" customWidth="1"/>
    <col min="14900" max="14900" width="37" style="136" customWidth="1"/>
    <col min="14901" max="14919" width="36.85546875" style="136" customWidth="1"/>
    <col min="14920" max="14920" width="37" style="136" customWidth="1"/>
    <col min="14921" max="14938" width="36.85546875" style="136" customWidth="1"/>
    <col min="14939" max="14939" width="36.5703125" style="136" customWidth="1"/>
    <col min="14940" max="14952" width="36.85546875" style="136" customWidth="1"/>
    <col min="14953" max="14953" width="36.5703125" style="136" customWidth="1"/>
    <col min="14954" max="14956" width="36.85546875" style="136" customWidth="1"/>
    <col min="14957" max="14957" width="36.5703125" style="136" customWidth="1"/>
    <col min="14958" max="14965" width="36.85546875" style="136" customWidth="1"/>
    <col min="14966" max="14966" width="36.5703125" style="136" customWidth="1"/>
    <col min="14967" max="15104" width="36.85546875" style="136"/>
    <col min="15105" max="15105" width="18.5703125" style="136" customWidth="1"/>
    <col min="15106" max="15114" width="31.42578125" style="136" customWidth="1"/>
    <col min="15115" max="15131" width="36.85546875" style="136" customWidth="1"/>
    <col min="15132" max="15132" width="37" style="136" customWidth="1"/>
    <col min="15133" max="15148" width="36.85546875" style="136" customWidth="1"/>
    <col min="15149" max="15149" width="37.140625" style="136" customWidth="1"/>
    <col min="15150" max="15151" width="36.85546875" style="136" customWidth="1"/>
    <col min="15152" max="15152" width="36.5703125" style="136" customWidth="1"/>
    <col min="15153" max="15154" width="36.85546875" style="136" customWidth="1"/>
    <col min="15155" max="15155" width="36.5703125" style="136" customWidth="1"/>
    <col min="15156" max="15156" width="37" style="136" customWidth="1"/>
    <col min="15157" max="15175" width="36.85546875" style="136" customWidth="1"/>
    <col min="15176" max="15176" width="37" style="136" customWidth="1"/>
    <col min="15177" max="15194" width="36.85546875" style="136" customWidth="1"/>
    <col min="15195" max="15195" width="36.5703125" style="136" customWidth="1"/>
    <col min="15196" max="15208" width="36.85546875" style="136" customWidth="1"/>
    <col min="15209" max="15209" width="36.5703125" style="136" customWidth="1"/>
    <col min="15210" max="15212" width="36.85546875" style="136" customWidth="1"/>
    <col min="15213" max="15213" width="36.5703125" style="136" customWidth="1"/>
    <col min="15214" max="15221" width="36.85546875" style="136" customWidth="1"/>
    <col min="15222" max="15222" width="36.5703125" style="136" customWidth="1"/>
    <col min="15223" max="15360" width="36.85546875" style="136"/>
    <col min="15361" max="15361" width="18.5703125" style="136" customWidth="1"/>
    <col min="15362" max="15370" width="31.42578125" style="136" customWidth="1"/>
    <col min="15371" max="15387" width="36.85546875" style="136" customWidth="1"/>
    <col min="15388" max="15388" width="37" style="136" customWidth="1"/>
    <col min="15389" max="15404" width="36.85546875" style="136" customWidth="1"/>
    <col min="15405" max="15405" width="37.140625" style="136" customWidth="1"/>
    <col min="15406" max="15407" width="36.85546875" style="136" customWidth="1"/>
    <col min="15408" max="15408" width="36.5703125" style="136" customWidth="1"/>
    <col min="15409" max="15410" width="36.85546875" style="136" customWidth="1"/>
    <col min="15411" max="15411" width="36.5703125" style="136" customWidth="1"/>
    <col min="15412" max="15412" width="37" style="136" customWidth="1"/>
    <col min="15413" max="15431" width="36.85546875" style="136" customWidth="1"/>
    <col min="15432" max="15432" width="37" style="136" customWidth="1"/>
    <col min="15433" max="15450" width="36.85546875" style="136" customWidth="1"/>
    <col min="15451" max="15451" width="36.5703125" style="136" customWidth="1"/>
    <col min="15452" max="15464" width="36.85546875" style="136" customWidth="1"/>
    <col min="15465" max="15465" width="36.5703125" style="136" customWidth="1"/>
    <col min="15466" max="15468" width="36.85546875" style="136" customWidth="1"/>
    <col min="15469" max="15469" width="36.5703125" style="136" customWidth="1"/>
    <col min="15470" max="15477" width="36.85546875" style="136" customWidth="1"/>
    <col min="15478" max="15478" width="36.5703125" style="136" customWidth="1"/>
    <col min="15479" max="15616" width="36.85546875" style="136"/>
    <col min="15617" max="15617" width="18.5703125" style="136" customWidth="1"/>
    <col min="15618" max="15626" width="31.42578125" style="136" customWidth="1"/>
    <col min="15627" max="15643" width="36.85546875" style="136" customWidth="1"/>
    <col min="15644" max="15644" width="37" style="136" customWidth="1"/>
    <col min="15645" max="15660" width="36.85546875" style="136" customWidth="1"/>
    <col min="15661" max="15661" width="37.140625" style="136" customWidth="1"/>
    <col min="15662" max="15663" width="36.85546875" style="136" customWidth="1"/>
    <col min="15664" max="15664" width="36.5703125" style="136" customWidth="1"/>
    <col min="15665" max="15666" width="36.85546875" style="136" customWidth="1"/>
    <col min="15667" max="15667" width="36.5703125" style="136" customWidth="1"/>
    <col min="15668" max="15668" width="37" style="136" customWidth="1"/>
    <col min="15669" max="15687" width="36.85546875" style="136" customWidth="1"/>
    <col min="15688" max="15688" width="37" style="136" customWidth="1"/>
    <col min="15689" max="15706" width="36.85546875" style="136" customWidth="1"/>
    <col min="15707" max="15707" width="36.5703125" style="136" customWidth="1"/>
    <col min="15708" max="15720" width="36.85546875" style="136" customWidth="1"/>
    <col min="15721" max="15721" width="36.5703125" style="136" customWidth="1"/>
    <col min="15722" max="15724" width="36.85546875" style="136" customWidth="1"/>
    <col min="15725" max="15725" width="36.5703125" style="136" customWidth="1"/>
    <col min="15726" max="15733" width="36.85546875" style="136" customWidth="1"/>
    <col min="15734" max="15734" width="36.5703125" style="136" customWidth="1"/>
    <col min="15735" max="15872" width="36.85546875" style="136"/>
    <col min="15873" max="15873" width="18.5703125" style="136" customWidth="1"/>
    <col min="15874" max="15882" width="31.42578125" style="136" customWidth="1"/>
    <col min="15883" max="15899" width="36.85546875" style="136" customWidth="1"/>
    <col min="15900" max="15900" width="37" style="136" customWidth="1"/>
    <col min="15901" max="15916" width="36.85546875" style="136" customWidth="1"/>
    <col min="15917" max="15917" width="37.140625" style="136" customWidth="1"/>
    <col min="15918" max="15919" width="36.85546875" style="136" customWidth="1"/>
    <col min="15920" max="15920" width="36.5703125" style="136" customWidth="1"/>
    <col min="15921" max="15922" width="36.85546875" style="136" customWidth="1"/>
    <col min="15923" max="15923" width="36.5703125" style="136" customWidth="1"/>
    <col min="15924" max="15924" width="37" style="136" customWidth="1"/>
    <col min="15925" max="15943" width="36.85546875" style="136" customWidth="1"/>
    <col min="15944" max="15944" width="37" style="136" customWidth="1"/>
    <col min="15945" max="15962" width="36.85546875" style="136" customWidth="1"/>
    <col min="15963" max="15963" width="36.5703125" style="136" customWidth="1"/>
    <col min="15964" max="15976" width="36.85546875" style="136" customWidth="1"/>
    <col min="15977" max="15977" width="36.5703125" style="136" customWidth="1"/>
    <col min="15978" max="15980" width="36.85546875" style="136" customWidth="1"/>
    <col min="15981" max="15981" width="36.5703125" style="136" customWidth="1"/>
    <col min="15982" max="15989" width="36.85546875" style="136" customWidth="1"/>
    <col min="15990" max="15990" width="36.5703125" style="136" customWidth="1"/>
    <col min="15991" max="16128" width="36.85546875" style="136"/>
    <col min="16129" max="16129" width="18.5703125" style="136" customWidth="1"/>
    <col min="16130" max="16138" width="31.42578125" style="136" customWidth="1"/>
    <col min="16139" max="16155" width="36.85546875" style="136" customWidth="1"/>
    <col min="16156" max="16156" width="37" style="136" customWidth="1"/>
    <col min="16157" max="16172" width="36.85546875" style="136" customWidth="1"/>
    <col min="16173" max="16173" width="37.140625" style="136" customWidth="1"/>
    <col min="16174" max="16175" width="36.85546875" style="136" customWidth="1"/>
    <col min="16176" max="16176" width="36.5703125" style="136" customWidth="1"/>
    <col min="16177" max="16178" width="36.85546875" style="136" customWidth="1"/>
    <col min="16179" max="16179" width="36.5703125" style="136" customWidth="1"/>
    <col min="16180" max="16180" width="37" style="136" customWidth="1"/>
    <col min="16181" max="16199" width="36.85546875" style="136" customWidth="1"/>
    <col min="16200" max="16200" width="37" style="136" customWidth="1"/>
    <col min="16201" max="16218" width="36.85546875" style="136" customWidth="1"/>
    <col min="16219" max="16219" width="36.5703125" style="136" customWidth="1"/>
    <col min="16220" max="16232" width="36.85546875" style="136" customWidth="1"/>
    <col min="16233" max="16233" width="36.5703125" style="136" customWidth="1"/>
    <col min="16234" max="16236" width="36.85546875" style="136" customWidth="1"/>
    <col min="16237" max="16237" width="36.5703125" style="136" customWidth="1"/>
    <col min="16238" max="16245" width="36.85546875" style="136" customWidth="1"/>
    <col min="16246" max="16246" width="36.5703125" style="136" customWidth="1"/>
    <col min="16247" max="16384" width="36.85546875" style="136"/>
  </cols>
  <sheetData>
    <row r="1" spans="1:245" s="81" customFormat="1" ht="12.75" customHeight="1" x14ac:dyDescent="0.25">
      <c r="A1" s="77" t="s">
        <v>116</v>
      </c>
      <c r="B1" s="78"/>
      <c r="C1" s="79"/>
      <c r="D1" s="79"/>
      <c r="E1" s="79"/>
      <c r="F1" s="79"/>
      <c r="G1" s="79"/>
      <c r="H1" s="79"/>
      <c r="I1" s="79"/>
      <c r="J1" s="79"/>
      <c r="K1" s="80"/>
      <c r="L1" s="80"/>
      <c r="M1" s="80"/>
      <c r="N1" s="80"/>
      <c r="O1" s="80"/>
      <c r="P1" s="80"/>
      <c r="Q1" s="80"/>
      <c r="R1" s="80"/>
      <c r="S1" s="80"/>
      <c r="T1" s="80"/>
      <c r="U1" s="80"/>
      <c r="V1" s="80"/>
      <c r="W1" s="80"/>
      <c r="X1" s="80"/>
      <c r="Y1" s="80"/>
      <c r="Z1" s="80"/>
      <c r="AA1" s="80"/>
      <c r="AB1" s="80"/>
      <c r="AC1" s="80"/>
      <c r="AD1" s="80"/>
      <c r="AE1" s="80"/>
      <c r="AF1" s="80"/>
      <c r="AG1" s="80"/>
      <c r="AH1" s="80"/>
      <c r="AI1" s="80"/>
    </row>
    <row r="2" spans="1:245" s="85" customFormat="1" ht="12.75" customHeight="1" x14ac:dyDescent="0.25">
      <c r="A2" s="82" t="s">
        <v>117</v>
      </c>
      <c r="B2" s="83">
        <v>1</v>
      </c>
      <c r="C2" s="83">
        <v>2</v>
      </c>
      <c r="D2" s="83">
        <v>3</v>
      </c>
      <c r="E2" s="83">
        <v>4</v>
      </c>
      <c r="F2" s="83">
        <v>5</v>
      </c>
      <c r="G2" s="83">
        <v>6</v>
      </c>
      <c r="H2" s="83">
        <v>7</v>
      </c>
      <c r="I2" s="83">
        <v>8</v>
      </c>
      <c r="J2" s="83">
        <v>9</v>
      </c>
      <c r="K2" s="83"/>
      <c r="L2" s="83"/>
      <c r="M2" s="83"/>
      <c r="N2" s="83"/>
      <c r="O2" s="83"/>
      <c r="P2" s="83"/>
      <c r="Q2" s="83"/>
      <c r="R2" s="83"/>
      <c r="S2" s="83"/>
      <c r="T2" s="83"/>
      <c r="U2" s="83"/>
      <c r="V2" s="83"/>
      <c r="W2" s="83"/>
      <c r="X2" s="83"/>
      <c r="Y2" s="83"/>
      <c r="Z2" s="83"/>
      <c r="AA2" s="83"/>
      <c r="AB2" s="83"/>
      <c r="AC2" s="83"/>
      <c r="AD2" s="83"/>
      <c r="AE2" s="83"/>
      <c r="AF2" s="83"/>
      <c r="AG2" s="83"/>
      <c r="AH2" s="83"/>
      <c r="AI2" s="83"/>
      <c r="AJ2" s="84"/>
      <c r="AK2" s="84" t="str">
        <f t="shared" ref="AK2:CV2" si="0">IF(AK3="","",AJ2+1)</f>
        <v/>
      </c>
      <c r="AL2" s="84" t="str">
        <f t="shared" si="0"/>
        <v/>
      </c>
      <c r="AM2" s="84" t="str">
        <f t="shared" si="0"/>
        <v/>
      </c>
      <c r="AN2" s="84" t="str">
        <f t="shared" si="0"/>
        <v/>
      </c>
      <c r="AO2" s="84" t="str">
        <f t="shared" si="0"/>
        <v/>
      </c>
      <c r="AP2" s="84" t="str">
        <f t="shared" si="0"/>
        <v/>
      </c>
      <c r="AQ2" s="84" t="str">
        <f t="shared" si="0"/>
        <v/>
      </c>
      <c r="AR2" s="84" t="str">
        <f t="shared" si="0"/>
        <v/>
      </c>
      <c r="AS2" s="84" t="str">
        <f t="shared" si="0"/>
        <v/>
      </c>
      <c r="AT2" s="84" t="str">
        <f t="shared" si="0"/>
        <v/>
      </c>
      <c r="AU2" s="84" t="str">
        <f t="shared" si="0"/>
        <v/>
      </c>
      <c r="AV2" s="84" t="str">
        <f t="shared" si="0"/>
        <v/>
      </c>
      <c r="AW2" s="84" t="str">
        <f t="shared" si="0"/>
        <v/>
      </c>
      <c r="AX2" s="84" t="str">
        <f t="shared" si="0"/>
        <v/>
      </c>
      <c r="AY2" s="84" t="str">
        <f t="shared" si="0"/>
        <v/>
      </c>
      <c r="AZ2" s="84" t="str">
        <f t="shared" si="0"/>
        <v/>
      </c>
      <c r="BA2" s="84" t="str">
        <f t="shared" si="0"/>
        <v/>
      </c>
      <c r="BB2" s="84" t="str">
        <f t="shared" si="0"/>
        <v/>
      </c>
      <c r="BC2" s="84" t="str">
        <f t="shared" si="0"/>
        <v/>
      </c>
      <c r="BD2" s="84" t="str">
        <f t="shared" si="0"/>
        <v/>
      </c>
      <c r="BE2" s="84" t="str">
        <f t="shared" si="0"/>
        <v/>
      </c>
      <c r="BF2" s="84" t="str">
        <f t="shared" si="0"/>
        <v/>
      </c>
      <c r="BG2" s="84" t="str">
        <f t="shared" si="0"/>
        <v/>
      </c>
      <c r="BH2" s="84" t="str">
        <f t="shared" si="0"/>
        <v/>
      </c>
      <c r="BI2" s="84" t="str">
        <f t="shared" si="0"/>
        <v/>
      </c>
      <c r="BJ2" s="84" t="str">
        <f t="shared" si="0"/>
        <v/>
      </c>
      <c r="BK2" s="84" t="str">
        <f t="shared" si="0"/>
        <v/>
      </c>
      <c r="BL2" s="84" t="str">
        <f t="shared" si="0"/>
        <v/>
      </c>
      <c r="BM2" s="84" t="str">
        <f t="shared" si="0"/>
        <v/>
      </c>
      <c r="BN2" s="84" t="str">
        <f t="shared" si="0"/>
        <v/>
      </c>
      <c r="BO2" s="84" t="str">
        <f t="shared" si="0"/>
        <v/>
      </c>
      <c r="BP2" s="84" t="str">
        <f t="shared" si="0"/>
        <v/>
      </c>
      <c r="BQ2" s="84" t="str">
        <f t="shared" si="0"/>
        <v/>
      </c>
      <c r="BR2" s="84" t="str">
        <f t="shared" si="0"/>
        <v/>
      </c>
      <c r="BS2" s="84" t="str">
        <f t="shared" si="0"/>
        <v/>
      </c>
      <c r="BT2" s="84" t="str">
        <f t="shared" si="0"/>
        <v/>
      </c>
      <c r="BU2" s="84" t="str">
        <f t="shared" si="0"/>
        <v/>
      </c>
      <c r="BV2" s="84" t="str">
        <f t="shared" si="0"/>
        <v/>
      </c>
      <c r="BW2" s="84" t="str">
        <f t="shared" si="0"/>
        <v/>
      </c>
      <c r="BX2" s="84" t="str">
        <f t="shared" si="0"/>
        <v/>
      </c>
      <c r="BY2" s="84" t="str">
        <f t="shared" si="0"/>
        <v/>
      </c>
      <c r="BZ2" s="84" t="str">
        <f t="shared" si="0"/>
        <v/>
      </c>
      <c r="CA2" s="84" t="str">
        <f t="shared" si="0"/>
        <v/>
      </c>
      <c r="CB2" s="84" t="str">
        <f t="shared" si="0"/>
        <v/>
      </c>
      <c r="CC2" s="84" t="str">
        <f t="shared" si="0"/>
        <v/>
      </c>
      <c r="CD2" s="84" t="str">
        <f t="shared" si="0"/>
        <v/>
      </c>
      <c r="CE2" s="84" t="str">
        <f t="shared" si="0"/>
        <v/>
      </c>
      <c r="CF2" s="84" t="str">
        <f t="shared" si="0"/>
        <v/>
      </c>
      <c r="CG2" s="84" t="str">
        <f t="shared" si="0"/>
        <v/>
      </c>
      <c r="CH2" s="84" t="str">
        <f t="shared" si="0"/>
        <v/>
      </c>
      <c r="CI2" s="84" t="str">
        <f t="shared" si="0"/>
        <v/>
      </c>
      <c r="CJ2" s="84" t="str">
        <f t="shared" si="0"/>
        <v/>
      </c>
      <c r="CK2" s="84" t="str">
        <f t="shared" si="0"/>
        <v/>
      </c>
      <c r="CL2" s="84" t="str">
        <f t="shared" si="0"/>
        <v/>
      </c>
      <c r="CM2" s="84" t="str">
        <f t="shared" si="0"/>
        <v/>
      </c>
      <c r="CN2" s="84" t="str">
        <f t="shared" si="0"/>
        <v/>
      </c>
      <c r="CO2" s="84" t="str">
        <f t="shared" si="0"/>
        <v/>
      </c>
      <c r="CP2" s="84" t="str">
        <f t="shared" si="0"/>
        <v/>
      </c>
      <c r="CQ2" s="84" t="str">
        <f t="shared" si="0"/>
        <v/>
      </c>
      <c r="CR2" s="84" t="str">
        <f t="shared" si="0"/>
        <v/>
      </c>
      <c r="CS2" s="84" t="str">
        <f t="shared" si="0"/>
        <v/>
      </c>
      <c r="CT2" s="84" t="str">
        <f t="shared" si="0"/>
        <v/>
      </c>
      <c r="CU2" s="84" t="str">
        <f t="shared" si="0"/>
        <v/>
      </c>
      <c r="CV2" s="84" t="str">
        <f t="shared" si="0"/>
        <v/>
      </c>
      <c r="CW2" s="84" t="str">
        <f t="shared" ref="CW2:FH2" si="1">IF(CW3="","",CV2+1)</f>
        <v/>
      </c>
      <c r="CX2" s="84" t="str">
        <f t="shared" si="1"/>
        <v/>
      </c>
      <c r="CY2" s="84" t="str">
        <f t="shared" si="1"/>
        <v/>
      </c>
      <c r="CZ2" s="84" t="str">
        <f t="shared" si="1"/>
        <v/>
      </c>
      <c r="DA2" s="84" t="str">
        <f t="shared" si="1"/>
        <v/>
      </c>
      <c r="DB2" s="84" t="str">
        <f t="shared" si="1"/>
        <v/>
      </c>
      <c r="DC2" s="84" t="str">
        <f t="shared" si="1"/>
        <v/>
      </c>
      <c r="DD2" s="84" t="str">
        <f t="shared" si="1"/>
        <v/>
      </c>
      <c r="DE2" s="84" t="str">
        <f t="shared" si="1"/>
        <v/>
      </c>
      <c r="DF2" s="84" t="str">
        <f t="shared" si="1"/>
        <v/>
      </c>
      <c r="DG2" s="84" t="str">
        <f t="shared" si="1"/>
        <v/>
      </c>
      <c r="DH2" s="84" t="str">
        <f t="shared" si="1"/>
        <v/>
      </c>
      <c r="DI2" s="84" t="str">
        <f t="shared" si="1"/>
        <v/>
      </c>
      <c r="DJ2" s="84" t="str">
        <f t="shared" si="1"/>
        <v/>
      </c>
      <c r="DK2" s="84" t="str">
        <f t="shared" si="1"/>
        <v/>
      </c>
      <c r="DL2" s="84" t="str">
        <f t="shared" si="1"/>
        <v/>
      </c>
      <c r="DM2" s="84" t="str">
        <f t="shared" si="1"/>
        <v/>
      </c>
      <c r="DN2" s="84" t="str">
        <f t="shared" si="1"/>
        <v/>
      </c>
      <c r="DO2" s="84" t="str">
        <f t="shared" si="1"/>
        <v/>
      </c>
      <c r="DP2" s="84" t="str">
        <f t="shared" si="1"/>
        <v/>
      </c>
      <c r="DQ2" s="84" t="str">
        <f t="shared" si="1"/>
        <v/>
      </c>
      <c r="DR2" s="84" t="str">
        <f t="shared" si="1"/>
        <v/>
      </c>
      <c r="DS2" s="84" t="str">
        <f t="shared" si="1"/>
        <v/>
      </c>
      <c r="DT2" s="84" t="str">
        <f t="shared" si="1"/>
        <v/>
      </c>
      <c r="DU2" s="84" t="str">
        <f t="shared" si="1"/>
        <v/>
      </c>
      <c r="DV2" s="84" t="str">
        <f t="shared" si="1"/>
        <v/>
      </c>
      <c r="DW2" s="84" t="str">
        <f t="shared" si="1"/>
        <v/>
      </c>
      <c r="DX2" s="84" t="str">
        <f t="shared" si="1"/>
        <v/>
      </c>
      <c r="DY2" s="84" t="str">
        <f t="shared" si="1"/>
        <v/>
      </c>
      <c r="DZ2" s="84" t="str">
        <f t="shared" si="1"/>
        <v/>
      </c>
      <c r="EA2" s="84" t="str">
        <f t="shared" si="1"/>
        <v/>
      </c>
      <c r="EB2" s="84" t="str">
        <f t="shared" si="1"/>
        <v/>
      </c>
      <c r="EC2" s="84" t="str">
        <f t="shared" si="1"/>
        <v/>
      </c>
      <c r="ED2" s="84" t="str">
        <f t="shared" si="1"/>
        <v/>
      </c>
      <c r="EE2" s="84" t="str">
        <f t="shared" si="1"/>
        <v/>
      </c>
      <c r="EF2" s="84" t="str">
        <f t="shared" si="1"/>
        <v/>
      </c>
      <c r="EG2" s="84" t="str">
        <f t="shared" si="1"/>
        <v/>
      </c>
      <c r="EH2" s="84" t="str">
        <f t="shared" si="1"/>
        <v/>
      </c>
      <c r="EI2" s="84" t="str">
        <f t="shared" si="1"/>
        <v/>
      </c>
      <c r="EJ2" s="84" t="str">
        <f t="shared" si="1"/>
        <v/>
      </c>
      <c r="EK2" s="84" t="str">
        <f t="shared" si="1"/>
        <v/>
      </c>
      <c r="EL2" s="84" t="str">
        <f t="shared" si="1"/>
        <v/>
      </c>
      <c r="EM2" s="84" t="str">
        <f t="shared" si="1"/>
        <v/>
      </c>
      <c r="EN2" s="84" t="str">
        <f t="shared" si="1"/>
        <v/>
      </c>
      <c r="EO2" s="84" t="str">
        <f t="shared" si="1"/>
        <v/>
      </c>
      <c r="EP2" s="84" t="str">
        <f t="shared" si="1"/>
        <v/>
      </c>
      <c r="EQ2" s="84" t="str">
        <f t="shared" si="1"/>
        <v/>
      </c>
      <c r="ER2" s="84" t="str">
        <f t="shared" si="1"/>
        <v/>
      </c>
      <c r="ES2" s="84" t="str">
        <f t="shared" si="1"/>
        <v/>
      </c>
      <c r="ET2" s="84" t="str">
        <f t="shared" si="1"/>
        <v/>
      </c>
      <c r="EU2" s="84" t="str">
        <f t="shared" si="1"/>
        <v/>
      </c>
      <c r="EV2" s="84" t="str">
        <f t="shared" si="1"/>
        <v/>
      </c>
      <c r="EW2" s="84" t="str">
        <f t="shared" si="1"/>
        <v/>
      </c>
      <c r="EX2" s="84" t="str">
        <f t="shared" si="1"/>
        <v/>
      </c>
      <c r="EY2" s="84" t="str">
        <f t="shared" si="1"/>
        <v/>
      </c>
      <c r="EZ2" s="84" t="str">
        <f t="shared" si="1"/>
        <v/>
      </c>
      <c r="FA2" s="84" t="str">
        <f t="shared" si="1"/>
        <v/>
      </c>
      <c r="FB2" s="84" t="str">
        <f t="shared" si="1"/>
        <v/>
      </c>
      <c r="FC2" s="84" t="str">
        <f t="shared" si="1"/>
        <v/>
      </c>
      <c r="FD2" s="84" t="str">
        <f t="shared" si="1"/>
        <v/>
      </c>
      <c r="FE2" s="84" t="str">
        <f t="shared" si="1"/>
        <v/>
      </c>
      <c r="FF2" s="84" t="str">
        <f t="shared" si="1"/>
        <v/>
      </c>
      <c r="FG2" s="84" t="str">
        <f t="shared" si="1"/>
        <v/>
      </c>
      <c r="FH2" s="84" t="str">
        <f t="shared" si="1"/>
        <v/>
      </c>
      <c r="FI2" s="84" t="str">
        <f t="shared" ref="FI2:HT2" si="2">IF(FI3="","",FH2+1)</f>
        <v/>
      </c>
      <c r="FJ2" s="84" t="str">
        <f t="shared" si="2"/>
        <v/>
      </c>
      <c r="FK2" s="84" t="str">
        <f t="shared" si="2"/>
        <v/>
      </c>
      <c r="FL2" s="84" t="str">
        <f t="shared" si="2"/>
        <v/>
      </c>
      <c r="FM2" s="84" t="str">
        <f t="shared" si="2"/>
        <v/>
      </c>
      <c r="FN2" s="84" t="str">
        <f t="shared" si="2"/>
        <v/>
      </c>
      <c r="FO2" s="84" t="str">
        <f t="shared" si="2"/>
        <v/>
      </c>
      <c r="FP2" s="84" t="str">
        <f t="shared" si="2"/>
        <v/>
      </c>
      <c r="FQ2" s="84" t="str">
        <f t="shared" si="2"/>
        <v/>
      </c>
      <c r="FR2" s="84" t="str">
        <f t="shared" si="2"/>
        <v/>
      </c>
      <c r="FS2" s="84" t="str">
        <f t="shared" si="2"/>
        <v/>
      </c>
      <c r="FT2" s="84" t="str">
        <f t="shared" si="2"/>
        <v/>
      </c>
      <c r="FU2" s="84" t="str">
        <f t="shared" si="2"/>
        <v/>
      </c>
      <c r="FV2" s="84" t="str">
        <f t="shared" si="2"/>
        <v/>
      </c>
      <c r="FW2" s="84" t="str">
        <f t="shared" si="2"/>
        <v/>
      </c>
      <c r="FX2" s="84" t="str">
        <f t="shared" si="2"/>
        <v/>
      </c>
      <c r="FY2" s="84" t="str">
        <f t="shared" si="2"/>
        <v/>
      </c>
      <c r="FZ2" s="84" t="str">
        <f t="shared" si="2"/>
        <v/>
      </c>
      <c r="GA2" s="84" t="str">
        <f t="shared" si="2"/>
        <v/>
      </c>
      <c r="GB2" s="84" t="str">
        <f t="shared" si="2"/>
        <v/>
      </c>
      <c r="GC2" s="84" t="str">
        <f t="shared" si="2"/>
        <v/>
      </c>
      <c r="GD2" s="84" t="str">
        <f t="shared" si="2"/>
        <v/>
      </c>
      <c r="GE2" s="84" t="str">
        <f t="shared" si="2"/>
        <v/>
      </c>
      <c r="GF2" s="84" t="str">
        <f t="shared" si="2"/>
        <v/>
      </c>
      <c r="GG2" s="84" t="str">
        <f t="shared" si="2"/>
        <v/>
      </c>
      <c r="GH2" s="84" t="str">
        <f t="shared" si="2"/>
        <v/>
      </c>
      <c r="GI2" s="84" t="str">
        <f t="shared" si="2"/>
        <v/>
      </c>
      <c r="GJ2" s="84" t="str">
        <f t="shared" si="2"/>
        <v/>
      </c>
      <c r="GK2" s="84" t="str">
        <f t="shared" si="2"/>
        <v/>
      </c>
      <c r="GL2" s="84" t="str">
        <f t="shared" si="2"/>
        <v/>
      </c>
      <c r="GM2" s="84" t="str">
        <f t="shared" si="2"/>
        <v/>
      </c>
      <c r="GN2" s="84" t="str">
        <f t="shared" si="2"/>
        <v/>
      </c>
      <c r="GO2" s="84" t="str">
        <f t="shared" si="2"/>
        <v/>
      </c>
      <c r="GP2" s="84" t="str">
        <f t="shared" si="2"/>
        <v/>
      </c>
      <c r="GQ2" s="84" t="str">
        <f t="shared" si="2"/>
        <v/>
      </c>
      <c r="GR2" s="84" t="str">
        <f t="shared" si="2"/>
        <v/>
      </c>
      <c r="GS2" s="84" t="str">
        <f t="shared" si="2"/>
        <v/>
      </c>
      <c r="GT2" s="84" t="str">
        <f t="shared" si="2"/>
        <v/>
      </c>
      <c r="GU2" s="84" t="str">
        <f t="shared" si="2"/>
        <v/>
      </c>
      <c r="GV2" s="84" t="str">
        <f t="shared" si="2"/>
        <v/>
      </c>
      <c r="GW2" s="84" t="str">
        <f t="shared" si="2"/>
        <v/>
      </c>
      <c r="GX2" s="84" t="str">
        <f t="shared" si="2"/>
        <v/>
      </c>
      <c r="GY2" s="84" t="str">
        <f t="shared" si="2"/>
        <v/>
      </c>
      <c r="GZ2" s="84" t="str">
        <f t="shared" si="2"/>
        <v/>
      </c>
      <c r="HA2" s="84" t="str">
        <f t="shared" si="2"/>
        <v/>
      </c>
      <c r="HB2" s="84" t="str">
        <f t="shared" si="2"/>
        <v/>
      </c>
      <c r="HC2" s="84" t="str">
        <f t="shared" si="2"/>
        <v/>
      </c>
      <c r="HD2" s="84" t="str">
        <f t="shared" si="2"/>
        <v/>
      </c>
      <c r="HE2" s="84" t="str">
        <f t="shared" si="2"/>
        <v/>
      </c>
      <c r="HF2" s="84" t="str">
        <f t="shared" si="2"/>
        <v/>
      </c>
      <c r="HG2" s="84" t="str">
        <f t="shared" si="2"/>
        <v/>
      </c>
      <c r="HH2" s="84" t="str">
        <f t="shared" si="2"/>
        <v/>
      </c>
      <c r="HI2" s="84" t="str">
        <f t="shared" si="2"/>
        <v/>
      </c>
      <c r="HJ2" s="84" t="str">
        <f t="shared" si="2"/>
        <v/>
      </c>
      <c r="HK2" s="84" t="str">
        <f t="shared" si="2"/>
        <v/>
      </c>
      <c r="HL2" s="84" t="str">
        <f t="shared" si="2"/>
        <v/>
      </c>
      <c r="HM2" s="84" t="str">
        <f t="shared" si="2"/>
        <v/>
      </c>
      <c r="HN2" s="84" t="str">
        <f t="shared" si="2"/>
        <v/>
      </c>
      <c r="HO2" s="84" t="str">
        <f t="shared" si="2"/>
        <v/>
      </c>
      <c r="HP2" s="84" t="str">
        <f t="shared" si="2"/>
        <v/>
      </c>
      <c r="HQ2" s="84" t="str">
        <f t="shared" si="2"/>
        <v/>
      </c>
      <c r="HR2" s="84" t="str">
        <f t="shared" si="2"/>
        <v/>
      </c>
      <c r="HS2" s="84" t="str">
        <f t="shared" si="2"/>
        <v/>
      </c>
      <c r="HT2" s="84" t="str">
        <f t="shared" si="2"/>
        <v/>
      </c>
      <c r="HU2" s="84" t="str">
        <f t="shared" ref="HU2:IK2" si="3">IF(HU3="","",HT2+1)</f>
        <v/>
      </c>
      <c r="HV2" s="84" t="str">
        <f t="shared" si="3"/>
        <v/>
      </c>
      <c r="HW2" s="84" t="str">
        <f t="shared" si="3"/>
        <v/>
      </c>
      <c r="HX2" s="84" t="str">
        <f t="shared" si="3"/>
        <v/>
      </c>
      <c r="HY2" s="84" t="str">
        <f t="shared" si="3"/>
        <v/>
      </c>
      <c r="HZ2" s="84" t="str">
        <f t="shared" si="3"/>
        <v/>
      </c>
      <c r="IA2" s="84" t="str">
        <f t="shared" si="3"/>
        <v/>
      </c>
      <c r="IB2" s="84" t="str">
        <f t="shared" si="3"/>
        <v/>
      </c>
      <c r="IC2" s="84" t="str">
        <f t="shared" si="3"/>
        <v/>
      </c>
      <c r="ID2" s="84" t="str">
        <f t="shared" si="3"/>
        <v/>
      </c>
      <c r="IE2" s="84" t="str">
        <f t="shared" si="3"/>
        <v/>
      </c>
      <c r="IF2" s="84" t="str">
        <f t="shared" si="3"/>
        <v/>
      </c>
      <c r="IG2" s="84" t="str">
        <f t="shared" si="3"/>
        <v/>
      </c>
      <c r="IH2" s="84" t="str">
        <f t="shared" si="3"/>
        <v/>
      </c>
      <c r="II2" s="84" t="str">
        <f t="shared" si="3"/>
        <v/>
      </c>
      <c r="IJ2" s="84" t="str">
        <f t="shared" si="3"/>
        <v/>
      </c>
      <c r="IK2" s="84" t="str">
        <f t="shared" si="3"/>
        <v/>
      </c>
    </row>
    <row r="3" spans="1:245" s="90" customFormat="1" x14ac:dyDescent="0.2">
      <c r="A3" s="86" t="s">
        <v>118</v>
      </c>
      <c r="B3" s="87" t="s">
        <v>149</v>
      </c>
      <c r="C3" s="87" t="s">
        <v>149</v>
      </c>
      <c r="D3" s="87" t="s">
        <v>149</v>
      </c>
      <c r="E3" s="87" t="s">
        <v>149</v>
      </c>
      <c r="F3" s="87"/>
      <c r="G3" s="87"/>
      <c r="H3" s="87"/>
      <c r="I3" s="87"/>
      <c r="J3" s="87"/>
      <c r="K3" s="88"/>
      <c r="L3" s="88"/>
      <c r="M3" s="88"/>
      <c r="N3" s="88"/>
      <c r="O3" s="88"/>
      <c r="P3" s="88"/>
      <c r="Q3" s="88"/>
      <c r="R3" s="88"/>
      <c r="S3" s="88"/>
      <c r="T3" s="88"/>
      <c r="U3" s="88"/>
      <c r="V3" s="88"/>
      <c r="W3" s="88"/>
      <c r="X3" s="88"/>
      <c r="Y3" s="88"/>
      <c r="Z3" s="88"/>
      <c r="AA3" s="88"/>
      <c r="AB3" s="88"/>
      <c r="AC3" s="88"/>
      <c r="AD3" s="88"/>
      <c r="AE3" s="88"/>
      <c r="AF3" s="88"/>
      <c r="AG3" s="88"/>
      <c r="AH3" s="88"/>
      <c r="AI3" s="88"/>
      <c r="GC3" s="91"/>
      <c r="GD3" s="91"/>
      <c r="GE3" s="91"/>
      <c r="GF3" s="91"/>
      <c r="GG3" s="91"/>
      <c r="GH3" s="91"/>
      <c r="GI3" s="91"/>
      <c r="GJ3" s="91"/>
      <c r="GK3" s="91"/>
      <c r="GL3" s="91"/>
      <c r="GM3" s="91"/>
      <c r="GN3" s="91"/>
      <c r="GO3" s="91"/>
      <c r="GP3" s="91"/>
      <c r="GQ3" s="91"/>
      <c r="GR3" s="91"/>
      <c r="GS3" s="91"/>
      <c r="GT3" s="91"/>
      <c r="GU3" s="91"/>
      <c r="GV3" s="91"/>
      <c r="GW3" s="91"/>
      <c r="GX3" s="91"/>
      <c r="GY3" s="91"/>
      <c r="GZ3" s="91"/>
      <c r="HA3" s="91"/>
      <c r="HB3" s="91"/>
    </row>
    <row r="4" spans="1:245" s="90" customFormat="1" ht="51" x14ac:dyDescent="0.2">
      <c r="A4" s="86" t="s">
        <v>119</v>
      </c>
      <c r="B4" s="87" t="s">
        <v>352</v>
      </c>
      <c r="C4" s="87" t="s">
        <v>328</v>
      </c>
      <c r="D4" s="87" t="s">
        <v>338</v>
      </c>
      <c r="E4" s="87" t="s">
        <v>329</v>
      </c>
      <c r="F4" s="89"/>
      <c r="G4" s="87"/>
      <c r="H4" s="87"/>
      <c r="I4" s="87"/>
      <c r="J4" s="87"/>
      <c r="K4" s="88"/>
      <c r="L4" s="87"/>
      <c r="M4" s="87"/>
      <c r="N4" s="87"/>
      <c r="O4" s="88"/>
      <c r="P4" s="88"/>
      <c r="Q4" s="87"/>
      <c r="R4" s="87"/>
      <c r="S4" s="87"/>
      <c r="T4" s="87"/>
      <c r="U4" s="87"/>
      <c r="V4" s="87"/>
      <c r="W4" s="87"/>
      <c r="X4" s="92"/>
      <c r="Y4" s="87"/>
      <c r="Z4" s="88"/>
      <c r="AA4" s="87"/>
      <c r="AB4" s="87"/>
      <c r="AC4" s="88"/>
      <c r="AD4" s="88"/>
      <c r="AE4" s="88"/>
      <c r="AF4" s="88"/>
      <c r="AG4" s="88"/>
      <c r="AH4" s="88"/>
      <c r="AI4" s="88"/>
      <c r="AQ4" s="93"/>
      <c r="AR4" s="93"/>
      <c r="AS4" s="93"/>
      <c r="AT4" s="93"/>
      <c r="AU4" s="93"/>
      <c r="AV4" s="93"/>
      <c r="AW4" s="93"/>
      <c r="GA4" s="91"/>
      <c r="GC4" s="91"/>
      <c r="GD4" s="91"/>
      <c r="GE4" s="91"/>
      <c r="GF4" s="91"/>
      <c r="GG4" s="91"/>
      <c r="GH4" s="91"/>
      <c r="GI4" s="91"/>
      <c r="GJ4" s="91"/>
      <c r="GK4" s="91"/>
      <c r="GL4" s="91"/>
      <c r="GM4" s="91"/>
      <c r="GN4" s="91"/>
      <c r="GO4" s="91"/>
      <c r="GP4" s="91"/>
      <c r="GQ4" s="91"/>
      <c r="GR4" s="91"/>
      <c r="GS4" s="91"/>
      <c r="GT4" s="91"/>
      <c r="GU4" s="91"/>
      <c r="GV4" s="91"/>
      <c r="GW4" s="91"/>
      <c r="GX4" s="91"/>
      <c r="GY4" s="91"/>
      <c r="GZ4" s="91"/>
      <c r="HA4" s="91"/>
      <c r="HB4" s="91"/>
    </row>
    <row r="5" spans="1:245" s="98" customFormat="1" x14ac:dyDescent="0.2">
      <c r="A5" s="94" t="s">
        <v>120</v>
      </c>
      <c r="B5" s="95" t="s">
        <v>322</v>
      </c>
      <c r="C5" s="95" t="s">
        <v>322</v>
      </c>
      <c r="D5" s="95" t="s">
        <v>322</v>
      </c>
      <c r="E5" s="96" t="s">
        <v>331</v>
      </c>
      <c r="F5" s="97"/>
      <c r="G5" s="95"/>
      <c r="H5" s="95"/>
      <c r="I5" s="95"/>
      <c r="J5" s="95"/>
      <c r="K5" s="95"/>
      <c r="L5" s="96"/>
      <c r="M5" s="95"/>
      <c r="N5" s="96"/>
      <c r="O5" s="96"/>
      <c r="P5" s="96"/>
      <c r="Q5" s="95"/>
      <c r="R5" s="96"/>
      <c r="S5" s="95"/>
      <c r="T5" s="96"/>
      <c r="U5" s="95"/>
      <c r="V5" s="96"/>
      <c r="W5" s="95"/>
      <c r="X5" s="96"/>
      <c r="Y5" s="95"/>
      <c r="Z5" s="95"/>
      <c r="AA5" s="96"/>
      <c r="AB5" s="96"/>
      <c r="AC5" s="96"/>
      <c r="AD5" s="96"/>
      <c r="AE5" s="96"/>
      <c r="AF5" s="96"/>
      <c r="AG5" s="96"/>
      <c r="AH5" s="96"/>
      <c r="AI5" s="96"/>
      <c r="DO5" s="99"/>
      <c r="GC5" s="100"/>
      <c r="GD5" s="100"/>
      <c r="GE5" s="100"/>
      <c r="GF5" s="100"/>
      <c r="GG5" s="100"/>
      <c r="GH5" s="100"/>
      <c r="GI5" s="100"/>
      <c r="GJ5" s="100"/>
      <c r="GK5" s="100"/>
      <c r="GL5" s="100"/>
      <c r="GM5" s="100"/>
      <c r="GN5" s="100"/>
      <c r="GO5" s="100"/>
      <c r="GP5" s="100"/>
      <c r="GQ5" s="100"/>
      <c r="GR5" s="100"/>
      <c r="GS5" s="100"/>
      <c r="GT5" s="100"/>
      <c r="GU5" s="100"/>
      <c r="GV5" s="100"/>
      <c r="GW5" s="101"/>
      <c r="GX5" s="100"/>
      <c r="GY5" s="100"/>
      <c r="GZ5" s="100"/>
      <c r="HA5" s="100"/>
      <c r="HB5" s="100"/>
    </row>
    <row r="6" spans="1:245" s="98" customFormat="1" x14ac:dyDescent="0.2">
      <c r="A6" s="94" t="s">
        <v>121</v>
      </c>
      <c r="B6" s="95"/>
      <c r="C6" s="95"/>
      <c r="D6" s="95"/>
      <c r="E6" s="96"/>
      <c r="F6" s="97"/>
      <c r="G6" s="95"/>
      <c r="H6" s="95"/>
      <c r="I6" s="95"/>
      <c r="J6" s="95"/>
      <c r="K6" s="96"/>
      <c r="L6" s="96"/>
      <c r="M6" s="96"/>
      <c r="N6" s="96"/>
      <c r="O6" s="96"/>
      <c r="P6" s="96"/>
      <c r="Q6" s="96"/>
      <c r="R6" s="96"/>
      <c r="S6" s="96"/>
      <c r="T6" s="96"/>
      <c r="U6" s="96"/>
      <c r="V6" s="96"/>
      <c r="W6" s="96"/>
      <c r="X6" s="96"/>
      <c r="Y6" s="96"/>
      <c r="Z6" s="96"/>
      <c r="AA6" s="96"/>
      <c r="AB6" s="96"/>
      <c r="AC6" s="96"/>
      <c r="AD6" s="96"/>
      <c r="AE6" s="96"/>
      <c r="AF6" s="96"/>
      <c r="AG6" s="96"/>
      <c r="AH6" s="96"/>
      <c r="AI6" s="96"/>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row>
    <row r="7" spans="1:245" s="105" customFormat="1" x14ac:dyDescent="0.2">
      <c r="A7" s="86" t="s">
        <v>122</v>
      </c>
      <c r="B7" s="102" t="s">
        <v>335</v>
      </c>
      <c r="C7" s="102" t="s">
        <v>323</v>
      </c>
      <c r="D7" s="102" t="s">
        <v>339</v>
      </c>
      <c r="E7" s="103" t="s">
        <v>326</v>
      </c>
      <c r="F7" s="104"/>
      <c r="G7" s="102"/>
      <c r="H7" s="102"/>
      <c r="I7" s="102"/>
      <c r="J7" s="102"/>
      <c r="K7" s="103"/>
      <c r="L7" s="103"/>
      <c r="M7" s="102"/>
      <c r="N7" s="103"/>
      <c r="O7" s="103"/>
      <c r="P7" s="103"/>
      <c r="Q7" s="102"/>
      <c r="R7" s="103"/>
      <c r="S7" s="102"/>
      <c r="T7" s="103"/>
      <c r="U7" s="103"/>
      <c r="V7" s="103"/>
      <c r="W7" s="103"/>
      <c r="X7" s="103"/>
      <c r="Y7" s="103"/>
      <c r="Z7" s="103"/>
      <c r="AA7" s="103"/>
      <c r="AB7" s="103"/>
      <c r="AC7" s="103"/>
      <c r="AD7" s="103"/>
      <c r="AE7" s="103"/>
      <c r="AF7" s="103"/>
      <c r="AG7" s="103"/>
      <c r="AH7" s="103"/>
      <c r="AI7" s="103"/>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row>
    <row r="8" spans="1:245" s="105" customFormat="1" x14ac:dyDescent="0.2">
      <c r="A8" s="86" t="s">
        <v>123</v>
      </c>
      <c r="B8" s="102"/>
      <c r="C8" s="102"/>
      <c r="D8" s="102"/>
      <c r="E8" s="103"/>
      <c r="F8" s="104"/>
      <c r="G8" s="102"/>
      <c r="H8" s="102"/>
      <c r="I8" s="102"/>
      <c r="J8" s="102"/>
      <c r="K8" s="103"/>
      <c r="L8" s="103"/>
      <c r="M8" s="103"/>
      <c r="N8" s="102"/>
      <c r="O8" s="103"/>
      <c r="P8" s="103"/>
      <c r="Q8" s="103"/>
      <c r="R8" s="103"/>
      <c r="S8" s="102"/>
      <c r="T8" s="103"/>
      <c r="U8" s="103"/>
      <c r="V8" s="103"/>
      <c r="W8" s="103"/>
      <c r="X8" s="103"/>
      <c r="Y8" s="103"/>
      <c r="Z8" s="103"/>
      <c r="AA8" s="103"/>
      <c r="AB8" s="103"/>
      <c r="AC8" s="103"/>
      <c r="AD8" s="103"/>
      <c r="AE8" s="103"/>
      <c r="AF8" s="103"/>
      <c r="AG8" s="103"/>
      <c r="AH8" s="103"/>
      <c r="AI8" s="103"/>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row>
    <row r="9" spans="1:245" s="98" customFormat="1" x14ac:dyDescent="0.2">
      <c r="A9" s="94" t="s">
        <v>124</v>
      </c>
      <c r="B9" s="107" t="s">
        <v>324</v>
      </c>
      <c r="C9" s="107" t="s">
        <v>324</v>
      </c>
      <c r="D9" s="107" t="s">
        <v>324</v>
      </c>
      <c r="E9" s="96" t="s">
        <v>332</v>
      </c>
      <c r="F9" s="97"/>
      <c r="G9" s="95"/>
      <c r="H9" s="95"/>
      <c r="I9" s="95"/>
      <c r="J9" s="95"/>
      <c r="K9" s="96"/>
      <c r="L9" s="95"/>
      <c r="M9" s="95"/>
      <c r="N9" s="96"/>
      <c r="O9" s="96"/>
      <c r="P9" s="96"/>
      <c r="Q9" s="107"/>
      <c r="R9" s="96"/>
      <c r="S9" s="95"/>
      <c r="T9" s="95"/>
      <c r="U9" s="95"/>
      <c r="V9" s="96"/>
      <c r="W9" s="96"/>
      <c r="X9" s="96"/>
      <c r="Y9" s="96"/>
      <c r="Z9" s="96"/>
      <c r="AA9" s="96"/>
      <c r="AB9" s="96"/>
      <c r="AC9" s="96"/>
      <c r="AD9" s="96"/>
      <c r="AE9" s="96"/>
      <c r="AF9" s="96"/>
      <c r="AG9" s="96"/>
      <c r="AH9" s="96"/>
      <c r="AI9" s="96"/>
      <c r="AY9" s="99"/>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row>
    <row r="10" spans="1:245" s="98" customFormat="1" x14ac:dyDescent="0.2">
      <c r="A10" s="94" t="s">
        <v>125</v>
      </c>
      <c r="B10" s="95" t="s">
        <v>333</v>
      </c>
      <c r="C10" s="95" t="s">
        <v>333</v>
      </c>
      <c r="D10" s="95" t="s">
        <v>333</v>
      </c>
      <c r="E10" s="95" t="s">
        <v>333</v>
      </c>
      <c r="F10" s="97"/>
      <c r="G10" s="95"/>
      <c r="H10" s="95"/>
      <c r="I10" s="95"/>
      <c r="J10" s="95"/>
      <c r="K10" s="96"/>
      <c r="L10" s="96"/>
      <c r="M10" s="96"/>
      <c r="N10" s="96"/>
      <c r="O10" s="96"/>
      <c r="P10" s="96"/>
      <c r="Q10" s="95"/>
      <c r="R10" s="96"/>
      <c r="S10" s="96"/>
      <c r="T10" s="96"/>
      <c r="U10" s="96"/>
      <c r="V10" s="96"/>
      <c r="W10" s="96"/>
      <c r="X10" s="96"/>
      <c r="Y10" s="96"/>
      <c r="Z10" s="96"/>
      <c r="AA10" s="96"/>
      <c r="AB10" s="96"/>
      <c r="AC10" s="96"/>
      <c r="AD10" s="96"/>
      <c r="AE10" s="96"/>
      <c r="AF10" s="96"/>
      <c r="AG10" s="96"/>
      <c r="AH10" s="96"/>
      <c r="AI10" s="96"/>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row>
    <row r="11" spans="1:245" s="105" customFormat="1" x14ac:dyDescent="0.2">
      <c r="A11" s="86" t="s">
        <v>126</v>
      </c>
      <c r="B11" s="102"/>
      <c r="C11" s="102"/>
      <c r="D11" s="103"/>
      <c r="E11" s="103"/>
      <c r="F11" s="104"/>
      <c r="G11" s="102"/>
      <c r="H11" s="102"/>
      <c r="I11" s="102"/>
      <c r="J11" s="102"/>
      <c r="K11" s="103"/>
      <c r="L11" s="103"/>
      <c r="M11" s="103"/>
      <c r="N11" s="103"/>
      <c r="O11" s="103"/>
      <c r="P11" s="103"/>
      <c r="Q11" s="103"/>
      <c r="R11" s="103"/>
      <c r="S11" s="102"/>
      <c r="T11" s="103"/>
      <c r="U11" s="103"/>
      <c r="V11" s="103"/>
      <c r="W11" s="103"/>
      <c r="X11" s="102"/>
      <c r="Y11" s="103"/>
      <c r="Z11" s="103"/>
      <c r="AA11" s="103"/>
      <c r="AB11" s="103"/>
      <c r="AC11" s="103"/>
      <c r="AD11" s="103"/>
      <c r="AE11" s="103"/>
      <c r="AF11" s="103"/>
      <c r="AG11" s="103"/>
      <c r="AH11" s="103"/>
      <c r="AI11" s="103"/>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row>
    <row r="12" spans="1:245" s="105" customFormat="1" ht="38.25" x14ac:dyDescent="0.2">
      <c r="A12" s="86" t="s">
        <v>127</v>
      </c>
      <c r="B12" s="102"/>
      <c r="C12" s="102"/>
      <c r="D12" s="103"/>
      <c r="E12" s="103" t="s">
        <v>330</v>
      </c>
      <c r="F12" s="104"/>
      <c r="G12" s="102"/>
      <c r="H12" s="102"/>
      <c r="I12" s="102"/>
      <c r="J12" s="102"/>
      <c r="K12" s="103"/>
      <c r="L12" s="103"/>
      <c r="M12" s="103"/>
      <c r="N12" s="103"/>
      <c r="O12" s="103"/>
      <c r="P12" s="103"/>
      <c r="Q12" s="103"/>
      <c r="R12" s="103"/>
      <c r="S12" s="102"/>
      <c r="T12" s="103"/>
      <c r="U12" s="103"/>
      <c r="V12" s="103"/>
      <c r="W12" s="103"/>
      <c r="X12" s="102"/>
      <c r="Y12" s="103"/>
      <c r="Z12" s="103"/>
      <c r="AA12" s="103"/>
      <c r="AB12" s="103"/>
      <c r="AC12" s="103"/>
      <c r="AD12" s="103"/>
      <c r="AE12" s="103"/>
      <c r="AF12" s="103"/>
      <c r="AG12" s="103"/>
      <c r="AH12" s="103"/>
      <c r="AI12" s="103"/>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row>
    <row r="13" spans="1:245" s="98" customFormat="1" x14ac:dyDescent="0.2">
      <c r="A13" s="94" t="s">
        <v>128</v>
      </c>
      <c r="B13" s="95"/>
      <c r="C13" s="95"/>
      <c r="D13" s="96"/>
      <c r="E13" s="96"/>
      <c r="F13" s="97"/>
      <c r="G13" s="95"/>
      <c r="H13" s="95"/>
      <c r="I13" s="95"/>
      <c r="J13" s="95"/>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row>
    <row r="14" spans="1:245" s="98" customFormat="1" x14ac:dyDescent="0.2">
      <c r="A14" s="94" t="s">
        <v>129</v>
      </c>
      <c r="B14" s="95"/>
      <c r="C14" s="95"/>
      <c r="D14" s="96"/>
      <c r="E14" s="96"/>
      <c r="F14" s="97"/>
      <c r="G14" s="95"/>
      <c r="H14" s="95"/>
      <c r="I14" s="95"/>
      <c r="J14" s="95"/>
      <c r="K14" s="96"/>
      <c r="L14" s="96"/>
      <c r="M14" s="96"/>
      <c r="N14" s="95"/>
      <c r="O14" s="96"/>
      <c r="P14" s="96"/>
      <c r="Q14" s="96"/>
      <c r="R14" s="96"/>
      <c r="S14" s="96"/>
      <c r="T14" s="96"/>
      <c r="U14" s="96"/>
      <c r="V14" s="96"/>
      <c r="W14" s="96"/>
      <c r="X14" s="96"/>
      <c r="Y14" s="96"/>
      <c r="Z14" s="96"/>
      <c r="AA14" s="96"/>
      <c r="AB14" s="96"/>
      <c r="AC14" s="96"/>
      <c r="AD14" s="96"/>
      <c r="AE14" s="96"/>
      <c r="AF14" s="96"/>
      <c r="AG14" s="96"/>
      <c r="AH14" s="96"/>
      <c r="AI14" s="96"/>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row>
    <row r="15" spans="1:245" s="90" customFormat="1" x14ac:dyDescent="0.2">
      <c r="A15" s="86" t="s">
        <v>130</v>
      </c>
      <c r="B15" s="87"/>
      <c r="C15" s="87"/>
      <c r="D15" s="88"/>
      <c r="E15" s="88"/>
      <c r="F15" s="89"/>
      <c r="G15" s="87"/>
      <c r="H15" s="87"/>
      <c r="I15" s="87"/>
      <c r="J15" s="87"/>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row>
    <row r="16" spans="1:245" s="105" customFormat="1" x14ac:dyDescent="0.2">
      <c r="A16" s="86" t="s">
        <v>131</v>
      </c>
      <c r="B16" s="102"/>
      <c r="C16" s="102"/>
      <c r="D16" s="103"/>
      <c r="E16" s="103"/>
      <c r="F16" s="104"/>
      <c r="G16" s="102"/>
      <c r="H16" s="102"/>
      <c r="I16" s="102"/>
      <c r="J16" s="102"/>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CC16" s="90"/>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row>
    <row r="17" spans="1:210" s="111" customFormat="1" x14ac:dyDescent="0.2">
      <c r="A17" s="94" t="s">
        <v>132</v>
      </c>
      <c r="B17" s="108"/>
      <c r="C17" s="108"/>
      <c r="D17" s="109"/>
      <c r="E17" s="109"/>
      <c r="F17" s="110"/>
      <c r="G17" s="108"/>
      <c r="H17" s="108"/>
      <c r="I17" s="108"/>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row>
    <row r="18" spans="1:210" s="111" customFormat="1" x14ac:dyDescent="0.2">
      <c r="A18" s="94" t="s">
        <v>133</v>
      </c>
      <c r="B18" s="108"/>
      <c r="C18" s="108"/>
      <c r="D18" s="109"/>
      <c r="E18" s="109"/>
      <c r="F18" s="110"/>
      <c r="G18" s="108"/>
      <c r="H18" s="108"/>
      <c r="I18" s="108"/>
      <c r="J18" s="108"/>
      <c r="K18" s="109"/>
      <c r="L18" s="109"/>
      <c r="M18" s="109"/>
      <c r="N18" s="109"/>
      <c r="O18" s="109"/>
      <c r="P18" s="109"/>
      <c r="Q18" s="109"/>
      <c r="R18" s="109"/>
      <c r="S18" s="109"/>
      <c r="T18" s="109"/>
      <c r="U18" s="109"/>
      <c r="V18" s="109"/>
      <c r="W18" s="109"/>
      <c r="X18" s="113"/>
      <c r="Y18" s="109"/>
      <c r="Z18" s="109"/>
      <c r="AA18" s="109"/>
      <c r="AB18" s="109"/>
      <c r="AC18" s="109"/>
      <c r="AD18" s="109"/>
      <c r="AE18" s="109"/>
      <c r="AF18" s="109"/>
      <c r="AG18" s="109"/>
      <c r="AH18" s="109"/>
      <c r="AI18" s="109"/>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row>
    <row r="19" spans="1:210" s="90" customFormat="1" x14ac:dyDescent="0.2">
      <c r="A19" s="86" t="s">
        <v>134</v>
      </c>
      <c r="B19" s="87"/>
      <c r="C19" s="87"/>
      <c r="D19" s="88"/>
      <c r="E19" s="88"/>
      <c r="F19" s="89"/>
      <c r="G19" s="87"/>
      <c r="H19" s="87"/>
      <c r="I19" s="87"/>
      <c r="J19" s="87"/>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GC19" s="91"/>
      <c r="GD19" s="91"/>
      <c r="GE19" s="91"/>
      <c r="GF19" s="91"/>
      <c r="GG19" s="91"/>
      <c r="GH19" s="91"/>
      <c r="GI19" s="91"/>
      <c r="GJ19" s="91"/>
      <c r="GK19" s="91"/>
      <c r="GL19" s="91"/>
      <c r="GM19" s="91"/>
      <c r="GN19" s="91"/>
      <c r="GO19" s="91"/>
      <c r="GP19" s="91"/>
      <c r="GQ19" s="91"/>
      <c r="GR19" s="91"/>
      <c r="GS19" s="91"/>
      <c r="GT19" s="91"/>
      <c r="GU19" s="91"/>
      <c r="GV19" s="91"/>
      <c r="GW19" s="91"/>
      <c r="GX19" s="91"/>
      <c r="GY19" s="91"/>
      <c r="GZ19" s="91"/>
      <c r="HA19" s="91"/>
      <c r="HB19" s="91"/>
    </row>
    <row r="20" spans="1:210" s="119" customFormat="1" x14ac:dyDescent="0.25">
      <c r="A20" s="114" t="s">
        <v>135</v>
      </c>
      <c r="B20" s="115"/>
      <c r="C20" s="115" t="s">
        <v>136</v>
      </c>
      <c r="D20" s="116"/>
      <c r="E20" s="115"/>
      <c r="F20" s="117"/>
      <c r="G20" s="115"/>
      <c r="H20" s="115"/>
      <c r="I20" s="115"/>
      <c r="J20" s="115"/>
      <c r="K20" s="116"/>
      <c r="L20" s="116"/>
      <c r="M20" s="118"/>
      <c r="N20" s="116"/>
      <c r="P20" s="120"/>
      <c r="Q20" s="116"/>
      <c r="R20" s="116"/>
      <c r="T20" s="116"/>
      <c r="U20" s="116"/>
      <c r="V20" s="116"/>
      <c r="W20" s="116"/>
      <c r="X20" s="116"/>
      <c r="Y20" s="116"/>
      <c r="Z20" s="116"/>
      <c r="AA20" s="120"/>
      <c r="AB20" s="120"/>
      <c r="AC20" s="120"/>
      <c r="AD20" s="120"/>
      <c r="AE20" s="120"/>
      <c r="AF20" s="120"/>
      <c r="AG20" s="120"/>
      <c r="AH20" s="120"/>
      <c r="AI20" s="120"/>
      <c r="AJ20" s="120"/>
      <c r="AK20" s="120"/>
      <c r="AL20" s="120"/>
      <c r="AM20" s="120"/>
      <c r="AN20" s="120"/>
      <c r="AO20" s="120"/>
      <c r="AP20" s="120"/>
      <c r="AQ20" s="120"/>
      <c r="AR20" s="120"/>
      <c r="AS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X20" s="120"/>
      <c r="BY20" s="120"/>
      <c r="BZ20" s="120"/>
      <c r="CA20" s="120"/>
      <c r="CB20" s="120"/>
      <c r="CC20" s="120"/>
      <c r="CD20" s="120"/>
      <c r="CE20" s="120"/>
      <c r="CF20" s="120"/>
      <c r="CG20" s="120"/>
      <c r="CH20" s="120"/>
      <c r="CI20" s="120"/>
      <c r="CK20" s="120"/>
      <c r="CL20" s="120"/>
      <c r="CN20" s="120"/>
      <c r="CO20" s="120"/>
      <c r="CP20" s="120"/>
      <c r="CQ20" s="120"/>
      <c r="CR20" s="120"/>
      <c r="CS20" s="120"/>
      <c r="CT20" s="120"/>
      <c r="CU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GC20" s="118"/>
      <c r="GE20" s="118"/>
      <c r="GI20" s="118"/>
      <c r="GJ20" s="118"/>
      <c r="GK20" s="118"/>
      <c r="GM20" s="118"/>
      <c r="GN20" s="118"/>
      <c r="GO20" s="118"/>
      <c r="GP20" s="118"/>
      <c r="GQ20" s="118"/>
      <c r="GR20" s="118"/>
      <c r="GS20" s="118"/>
      <c r="GT20" s="118"/>
      <c r="GU20" s="118"/>
      <c r="GV20" s="118"/>
      <c r="GW20" s="118"/>
      <c r="GX20" s="118"/>
      <c r="GY20" s="118"/>
      <c r="GZ20" s="118"/>
      <c r="HA20" s="118"/>
      <c r="HB20" s="118"/>
    </row>
    <row r="21" spans="1:210" s="102" customFormat="1" ht="25.5" x14ac:dyDescent="0.25">
      <c r="A21" s="121" t="s">
        <v>137</v>
      </c>
      <c r="B21" s="122"/>
      <c r="C21" s="122"/>
      <c r="D21" s="123"/>
      <c r="E21" s="122"/>
      <c r="F21" s="124"/>
      <c r="G21" s="122"/>
      <c r="H21" s="122"/>
      <c r="I21" s="122"/>
      <c r="J21" s="122"/>
      <c r="K21" s="123"/>
      <c r="L21" s="123"/>
      <c r="M21" s="125"/>
      <c r="N21" s="123"/>
      <c r="P21" s="126"/>
      <c r="Q21" s="123"/>
      <c r="R21" s="123"/>
      <c r="T21" s="123"/>
      <c r="U21" s="123"/>
      <c r="V21" s="123"/>
      <c r="W21" s="123"/>
      <c r="X21" s="123"/>
      <c r="Y21" s="123"/>
      <c r="Z21" s="123"/>
      <c r="AA21" s="126"/>
      <c r="AB21" s="126"/>
      <c r="AC21" s="126"/>
      <c r="AD21" s="126"/>
      <c r="AE21" s="126"/>
      <c r="AF21" s="126"/>
      <c r="AG21" s="126"/>
      <c r="AH21" s="126"/>
      <c r="AI21" s="126"/>
      <c r="AJ21" s="126"/>
      <c r="AK21" s="126"/>
      <c r="AL21" s="126"/>
      <c r="AM21" s="126"/>
      <c r="AN21" s="126"/>
      <c r="AO21" s="126"/>
      <c r="AP21" s="126"/>
      <c r="AQ21" s="126"/>
      <c r="AR21" s="126"/>
      <c r="AS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X21" s="126"/>
      <c r="BY21" s="126"/>
      <c r="BZ21" s="126"/>
      <c r="CA21" s="126"/>
      <c r="CB21" s="126"/>
      <c r="CC21" s="126"/>
      <c r="CD21" s="126"/>
      <c r="CE21" s="126"/>
      <c r="CF21" s="126"/>
      <c r="CG21" s="126"/>
      <c r="CH21" s="126"/>
      <c r="CI21" s="126"/>
      <c r="CK21" s="126"/>
      <c r="CL21" s="126"/>
      <c r="CN21" s="126"/>
      <c r="CO21" s="126"/>
      <c r="CP21" s="126"/>
      <c r="CQ21" s="126"/>
      <c r="CR21" s="126"/>
      <c r="CS21" s="126"/>
      <c r="CT21" s="126"/>
      <c r="CU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GC21" s="125"/>
      <c r="GE21" s="125"/>
      <c r="GI21" s="125"/>
      <c r="GJ21" s="125"/>
      <c r="GK21" s="125"/>
      <c r="GM21" s="125"/>
      <c r="GN21" s="125"/>
      <c r="GO21" s="125"/>
      <c r="GP21" s="125"/>
      <c r="GQ21" s="125"/>
      <c r="GR21" s="125"/>
      <c r="GS21" s="125"/>
      <c r="GT21" s="125"/>
      <c r="GU21" s="125"/>
      <c r="GV21" s="125"/>
      <c r="GW21" s="125"/>
      <c r="GX21" s="125"/>
      <c r="GY21" s="125"/>
      <c r="GZ21" s="125"/>
      <c r="HA21" s="125"/>
      <c r="HB21" s="125"/>
    </row>
    <row r="22" spans="1:210" s="98" customFormat="1" x14ac:dyDescent="0.2">
      <c r="A22" s="94" t="s">
        <v>138</v>
      </c>
      <c r="B22" s="95"/>
      <c r="C22" s="95"/>
      <c r="D22" s="96"/>
      <c r="E22" s="96"/>
      <c r="F22" s="97"/>
      <c r="G22" s="95"/>
      <c r="H22" s="95"/>
      <c r="I22" s="95"/>
      <c r="J22" s="95"/>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row>
    <row r="23" spans="1:210" s="111" customFormat="1" ht="25.5" x14ac:dyDescent="0.2">
      <c r="A23" s="94" t="s">
        <v>139</v>
      </c>
      <c r="B23" s="108"/>
      <c r="C23" s="108" t="s">
        <v>326</v>
      </c>
      <c r="D23" s="108"/>
      <c r="E23" s="109" t="s">
        <v>326</v>
      </c>
      <c r="F23" s="110"/>
      <c r="G23" s="95"/>
      <c r="H23" s="108"/>
      <c r="I23" s="108"/>
      <c r="J23" s="108"/>
      <c r="K23" s="96"/>
      <c r="L23" s="109"/>
      <c r="M23" s="95"/>
      <c r="N23" s="109"/>
      <c r="O23" s="109"/>
      <c r="P23" s="109"/>
      <c r="Q23" s="108"/>
      <c r="R23" s="109"/>
      <c r="S23" s="108"/>
      <c r="T23" s="109"/>
      <c r="U23" s="109"/>
      <c r="V23" s="109"/>
      <c r="W23" s="109"/>
      <c r="X23" s="108"/>
      <c r="Y23" s="109"/>
      <c r="Z23" s="109"/>
      <c r="AA23" s="109"/>
      <c r="AB23" s="109"/>
      <c r="AC23" s="109"/>
      <c r="AD23" s="109"/>
      <c r="AE23" s="109"/>
      <c r="AF23" s="109"/>
      <c r="AG23" s="109"/>
      <c r="AH23" s="109"/>
      <c r="AI23" s="109"/>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row>
    <row r="24" spans="1:210" s="105" customFormat="1" ht="25.5" x14ac:dyDescent="0.2">
      <c r="A24" s="86" t="s">
        <v>140</v>
      </c>
      <c r="B24" s="102"/>
      <c r="C24" s="87" t="s">
        <v>325</v>
      </c>
      <c r="D24" s="88"/>
      <c r="E24" s="103" t="s">
        <v>315</v>
      </c>
      <c r="F24" s="104"/>
      <c r="G24" s="87"/>
      <c r="H24" s="102"/>
      <c r="I24" s="102"/>
      <c r="J24" s="102"/>
      <c r="K24" s="88"/>
      <c r="L24" s="103"/>
      <c r="M24" s="87"/>
      <c r="N24" s="103"/>
      <c r="O24" s="103"/>
      <c r="P24" s="103"/>
      <c r="Q24" s="88"/>
      <c r="R24" s="103"/>
      <c r="S24" s="87"/>
      <c r="T24" s="103"/>
      <c r="U24" s="103"/>
      <c r="V24" s="103"/>
      <c r="W24" s="103"/>
      <c r="X24" s="103"/>
      <c r="Y24" s="103"/>
      <c r="Z24" s="103"/>
      <c r="AA24" s="103"/>
      <c r="AB24" s="103"/>
      <c r="AC24" s="103"/>
      <c r="AD24" s="103"/>
      <c r="AE24" s="103"/>
      <c r="AF24" s="103"/>
      <c r="AG24" s="103"/>
      <c r="AH24" s="103"/>
      <c r="AI24" s="103"/>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row>
    <row r="25" spans="1:210" s="90" customFormat="1" x14ac:dyDescent="0.2">
      <c r="A25" s="86" t="s">
        <v>141</v>
      </c>
      <c r="B25" s="87"/>
      <c r="C25" s="87"/>
      <c r="D25" s="87"/>
      <c r="E25" s="88"/>
      <c r="F25" s="89"/>
      <c r="G25" s="87"/>
      <c r="H25" s="87"/>
      <c r="I25" s="87"/>
      <c r="J25" s="87"/>
      <c r="K25" s="88"/>
      <c r="L25" s="88"/>
      <c r="M25" s="87"/>
      <c r="N25" s="88"/>
      <c r="O25" s="88"/>
      <c r="P25" s="88"/>
      <c r="Q25" s="87"/>
      <c r="R25" s="88"/>
      <c r="S25" s="87"/>
      <c r="T25" s="88"/>
      <c r="U25" s="88"/>
      <c r="V25" s="88"/>
      <c r="W25" s="88"/>
      <c r="X25" s="88"/>
      <c r="Y25" s="88"/>
      <c r="Z25" s="88"/>
      <c r="AA25" s="88"/>
      <c r="AB25" s="88"/>
      <c r="AC25" s="88"/>
      <c r="AD25" s="88"/>
      <c r="AE25" s="88"/>
      <c r="AF25" s="88"/>
      <c r="AG25" s="88"/>
      <c r="AH25" s="88"/>
      <c r="AI25" s="88"/>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row>
    <row r="26" spans="1:210" s="98" customFormat="1" ht="103.5" customHeight="1" x14ac:dyDescent="0.2">
      <c r="A26" s="99" t="s">
        <v>142</v>
      </c>
      <c r="B26" s="95" t="s">
        <v>336</v>
      </c>
      <c r="C26" s="95" t="s">
        <v>321</v>
      </c>
      <c r="D26" s="95" t="s">
        <v>337</v>
      </c>
      <c r="E26" s="95" t="s">
        <v>334</v>
      </c>
      <c r="F26" s="127"/>
      <c r="G26" s="95"/>
      <c r="H26" s="95"/>
      <c r="I26" s="95"/>
      <c r="J26" s="95"/>
      <c r="K26" s="128"/>
      <c r="L26" s="95"/>
      <c r="M26" s="95"/>
      <c r="N26" s="95"/>
      <c r="O26" s="95"/>
      <c r="P26" s="95"/>
      <c r="Q26" s="95"/>
      <c r="R26" s="95"/>
      <c r="S26" s="95"/>
      <c r="T26" s="95"/>
      <c r="U26" s="95"/>
      <c r="V26" s="95"/>
      <c r="W26" s="95"/>
      <c r="X26" s="95"/>
      <c r="Y26" s="95"/>
      <c r="Z26" s="95"/>
      <c r="AA26" s="129"/>
      <c r="AB26" s="129"/>
      <c r="AC26" s="129"/>
      <c r="AD26" s="95"/>
      <c r="AE26" s="129"/>
      <c r="AF26" s="129"/>
      <c r="AG26" s="129"/>
      <c r="AH26" s="129"/>
      <c r="AI26" s="129"/>
      <c r="AJ26" s="99"/>
      <c r="AK26" s="130"/>
      <c r="AL26" s="130"/>
      <c r="AM26" s="130"/>
      <c r="AN26" s="130"/>
      <c r="AO26" s="130"/>
      <c r="AP26" s="130"/>
      <c r="AQ26" s="130"/>
      <c r="AR26" s="130"/>
      <c r="AS26" s="130"/>
      <c r="AU26" s="99"/>
      <c r="AV26" s="99"/>
      <c r="AW26" s="99"/>
      <c r="AX26" s="99"/>
      <c r="BL26" s="130"/>
      <c r="DS26" s="99"/>
      <c r="DT26" s="99"/>
      <c r="GC26" s="100"/>
      <c r="GD26" s="100"/>
      <c r="GE26" s="100"/>
      <c r="GF26" s="100"/>
      <c r="GG26" s="100"/>
      <c r="GH26" s="100"/>
      <c r="GI26" s="100"/>
      <c r="GJ26" s="100"/>
      <c r="GK26" s="101"/>
      <c r="GL26" s="100"/>
      <c r="GM26" s="100"/>
      <c r="GN26" s="100"/>
      <c r="GO26" s="100"/>
      <c r="GP26" s="100"/>
      <c r="GQ26" s="100"/>
      <c r="GR26" s="100"/>
      <c r="GS26" s="100"/>
      <c r="GT26" s="100"/>
      <c r="GU26" s="100"/>
      <c r="GV26" s="100"/>
      <c r="GW26" s="100"/>
      <c r="GX26" s="100"/>
      <c r="GY26" s="100"/>
      <c r="GZ26" s="100"/>
      <c r="HA26" s="131"/>
      <c r="HB26" s="131"/>
    </row>
    <row r="27" spans="1:210" s="98" customFormat="1" x14ac:dyDescent="0.25">
      <c r="A27" s="94" t="s">
        <v>143</v>
      </c>
      <c r="B27" s="95"/>
      <c r="C27" s="95"/>
      <c r="D27" s="96"/>
      <c r="E27" s="96"/>
      <c r="F27" s="97"/>
      <c r="G27" s="95"/>
      <c r="H27" s="95"/>
      <c r="I27" s="95"/>
      <c r="J27" s="95"/>
      <c r="K27" s="96"/>
      <c r="L27" s="96"/>
      <c r="M27" s="96"/>
      <c r="N27" s="96"/>
      <c r="O27" s="96"/>
      <c r="P27" s="96"/>
      <c r="Q27" s="96"/>
      <c r="R27" s="96"/>
      <c r="S27" s="95"/>
      <c r="T27" s="96"/>
      <c r="U27" s="96"/>
      <c r="V27" s="96"/>
      <c r="W27" s="96"/>
      <c r="X27" s="95"/>
      <c r="Y27" s="96"/>
      <c r="Z27" s="96"/>
      <c r="AA27" s="96"/>
      <c r="AB27" s="96"/>
      <c r="AC27" s="96"/>
      <c r="AD27" s="96"/>
      <c r="AE27" s="96"/>
      <c r="AF27" s="96"/>
      <c r="AG27" s="96"/>
      <c r="AH27" s="96"/>
      <c r="AI27" s="96"/>
    </row>
    <row r="28" spans="1:210" s="132" customFormat="1" ht="12.75" customHeight="1" x14ac:dyDescent="0.25">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row>
    <row r="29" spans="1:210" s="132" customFormat="1" ht="12.75" customHeight="1" x14ac:dyDescent="0.25">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row>
    <row r="30" spans="1:210" s="132" customFormat="1" ht="12.75" customHeight="1" x14ac:dyDescent="0.25">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row>
    <row r="31" spans="1:210" s="132" customFormat="1" ht="12.75" customHeight="1" x14ac:dyDescent="0.25">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row>
    <row r="32" spans="1:210" s="132" customFormat="1" ht="12.75" customHeight="1" x14ac:dyDescent="0.25">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row>
    <row r="33" spans="2:35" s="132" customFormat="1" ht="12.75" customHeight="1" x14ac:dyDescent="0.25">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row>
    <row r="34" spans="2:35" s="132" customFormat="1" ht="12.75" customHeight="1" x14ac:dyDescent="0.25">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row>
    <row r="35" spans="2:35" s="132" customFormat="1" ht="12.75" customHeight="1" x14ac:dyDescent="0.25">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row>
    <row r="36" spans="2:35" s="132" customFormat="1" ht="12.75" customHeight="1" x14ac:dyDescent="0.25">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row>
    <row r="37" spans="2:35" s="132" customFormat="1" ht="12.75" customHeight="1" x14ac:dyDescent="0.25">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row>
    <row r="38" spans="2:35" s="132" customFormat="1" ht="12.75" customHeight="1" x14ac:dyDescent="0.25">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row>
    <row r="39" spans="2:35" s="132" customFormat="1" ht="12.75" customHeight="1" x14ac:dyDescent="0.25">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2:35" s="132" customFormat="1" ht="12.75" customHeight="1" x14ac:dyDescent="0.25">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row>
    <row r="50" spans="1:35" ht="12.75" customHeight="1" x14ac:dyDescent="0.2">
      <c r="A50" s="134" t="s">
        <v>144</v>
      </c>
    </row>
    <row r="51" spans="1:35" s="137" customFormat="1" ht="12.75" customHeight="1" x14ac:dyDescent="0.25">
      <c r="B51" s="138" t="s">
        <v>145</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row>
    <row r="52" spans="1:35" ht="12.75" customHeight="1" x14ac:dyDescent="0.2">
      <c r="B52" s="139" t="s">
        <v>78</v>
      </c>
    </row>
    <row r="53" spans="1:35" ht="12.75" customHeight="1" x14ac:dyDescent="0.2">
      <c r="B53" s="140" t="s">
        <v>146</v>
      </c>
    </row>
    <row r="54" spans="1:35" ht="12.75" customHeight="1" x14ac:dyDescent="0.2">
      <c r="B54" s="140" t="s">
        <v>147</v>
      </c>
    </row>
    <row r="55" spans="1:35" ht="12.75" customHeight="1" x14ac:dyDescent="0.2">
      <c r="B55" s="140" t="s">
        <v>148</v>
      </c>
    </row>
    <row r="56" spans="1:35" ht="12.75" customHeight="1" x14ac:dyDescent="0.2">
      <c r="B56" s="140" t="s">
        <v>149</v>
      </c>
    </row>
    <row r="57" spans="1:35" ht="12.75" customHeight="1" x14ac:dyDescent="0.2">
      <c r="B57" s="140" t="s">
        <v>150</v>
      </c>
    </row>
    <row r="58" spans="1:35" ht="12.75" customHeight="1" x14ac:dyDescent="0.2">
      <c r="B58" s="140" t="s">
        <v>151</v>
      </c>
    </row>
    <row r="59" spans="1:35" ht="12.75" customHeight="1" x14ac:dyDescent="0.2">
      <c r="B59" s="140" t="s">
        <v>152</v>
      </c>
    </row>
    <row r="60" spans="1:35" ht="12.75" customHeight="1" x14ac:dyDescent="0.2">
      <c r="B60" s="140" t="s">
        <v>153</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workbookViewId="0">
      <selection sqref="A1:K1"/>
    </sheetView>
  </sheetViews>
  <sheetFormatPr defaultColWidth="9.140625" defaultRowHeight="12.75" x14ac:dyDescent="0.2"/>
  <cols>
    <col min="1" max="1" width="3.140625" style="3" customWidth="1"/>
    <col min="2" max="2" width="34.4257812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79" t="s">
        <v>18</v>
      </c>
      <c r="B1" s="379"/>
      <c r="C1" s="379"/>
      <c r="D1" s="379"/>
      <c r="E1" s="379"/>
      <c r="F1" s="379"/>
      <c r="G1" s="379"/>
      <c r="H1" s="379"/>
      <c r="I1" s="379"/>
      <c r="J1" s="379"/>
      <c r="K1" s="379"/>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1" t="s">
        <v>154</v>
      </c>
      <c r="C2" s="142"/>
      <c r="D2" s="142"/>
      <c r="E2" s="142"/>
      <c r="F2" s="142"/>
      <c r="G2" s="142"/>
      <c r="H2" s="142"/>
    </row>
    <row r="3" spans="1:39" s="140" customFormat="1" ht="40.5" customHeight="1" x14ac:dyDescent="0.2">
      <c r="B3" s="143" t="s">
        <v>155</v>
      </c>
      <c r="C3" s="144" t="s">
        <v>156</v>
      </c>
      <c r="D3" s="144" t="s">
        <v>157</v>
      </c>
      <c r="E3" s="144" t="s">
        <v>87</v>
      </c>
      <c r="F3" s="144" t="s">
        <v>158</v>
      </c>
      <c r="G3" s="144" t="s">
        <v>159</v>
      </c>
      <c r="H3" s="144" t="s">
        <v>160</v>
      </c>
      <c r="I3" s="145" t="s">
        <v>17</v>
      </c>
      <c r="J3" s="144" t="s">
        <v>161</v>
      </c>
      <c r="K3" s="144" t="s">
        <v>162</v>
      </c>
    </row>
    <row r="4" spans="1:39" s="140" customFormat="1" x14ac:dyDescent="0.2">
      <c r="B4" s="51" t="s">
        <v>318</v>
      </c>
      <c r="C4" s="35">
        <v>1</v>
      </c>
      <c r="D4" s="146">
        <v>1</v>
      </c>
      <c r="E4" s="146">
        <v>1</v>
      </c>
      <c r="F4" s="146">
        <v>1</v>
      </c>
      <c r="G4" s="146">
        <v>1</v>
      </c>
      <c r="H4" s="147">
        <v>1</v>
      </c>
      <c r="I4" s="148" t="str">
        <f t="shared" ref="I4" si="0">IF(D4&lt;&gt;"",D4&amp;","&amp;E4&amp;","&amp;F4&amp;","&amp;G4&amp;","&amp;H4,"0,0,0,0,0")</f>
        <v>1,1,1,1,1</v>
      </c>
      <c r="J4" s="149" t="s">
        <v>163</v>
      </c>
      <c r="K4" s="150" t="s">
        <v>164</v>
      </c>
    </row>
    <row r="5" spans="1:39" s="140" customFormat="1" x14ac:dyDescent="0.2">
      <c r="B5" s="51" t="s">
        <v>319</v>
      </c>
      <c r="C5" s="35">
        <v>2</v>
      </c>
      <c r="D5" s="146">
        <v>1</v>
      </c>
      <c r="E5" s="146">
        <v>1</v>
      </c>
      <c r="F5" s="146">
        <v>1</v>
      </c>
      <c r="G5" s="146">
        <v>1</v>
      </c>
      <c r="H5" s="147">
        <v>1</v>
      </c>
      <c r="I5" s="148" t="str">
        <f t="shared" ref="I5:I8" si="1">IF(D5&lt;&gt;"",D5&amp;","&amp;E5&amp;","&amp;F5&amp;","&amp;G5&amp;","&amp;H5,"0,0,0,0,0")</f>
        <v>1,1,1,1,1</v>
      </c>
      <c r="J5" s="149" t="s">
        <v>163</v>
      </c>
      <c r="K5" s="150" t="s">
        <v>164</v>
      </c>
    </row>
    <row r="6" spans="1:39" s="140" customFormat="1" x14ac:dyDescent="0.2">
      <c r="B6" s="51" t="s">
        <v>320</v>
      </c>
      <c r="C6" s="35">
        <v>3</v>
      </c>
      <c r="D6" s="146">
        <v>1</v>
      </c>
      <c r="E6" s="146">
        <v>1</v>
      </c>
      <c r="F6" s="146">
        <v>1</v>
      </c>
      <c r="G6" s="146">
        <v>1</v>
      </c>
      <c r="H6" s="147">
        <v>1</v>
      </c>
      <c r="I6" s="148" t="str">
        <f t="shared" si="1"/>
        <v>1,1,1,1,1</v>
      </c>
      <c r="J6" s="149" t="s">
        <v>163</v>
      </c>
      <c r="K6" s="150" t="s">
        <v>164</v>
      </c>
    </row>
    <row r="7" spans="1:39" s="140" customFormat="1" x14ac:dyDescent="0.2">
      <c r="B7" s="51" t="s">
        <v>344</v>
      </c>
      <c r="C7" s="35">
        <v>4</v>
      </c>
      <c r="D7" s="146">
        <v>1</v>
      </c>
      <c r="E7" s="146">
        <v>1</v>
      </c>
      <c r="F7" s="146">
        <v>2</v>
      </c>
      <c r="G7" s="146">
        <v>2</v>
      </c>
      <c r="H7" s="147">
        <v>1</v>
      </c>
      <c r="I7" s="148" t="str">
        <f t="shared" si="1"/>
        <v>1,1,2,2,1</v>
      </c>
      <c r="J7" s="149" t="s">
        <v>163</v>
      </c>
      <c r="K7" s="150" t="s">
        <v>164</v>
      </c>
    </row>
    <row r="8" spans="1:39" s="140" customFormat="1" x14ac:dyDescent="0.2">
      <c r="B8" s="51" t="s">
        <v>345</v>
      </c>
      <c r="C8" s="35">
        <v>4</v>
      </c>
      <c r="D8" s="146">
        <v>1</v>
      </c>
      <c r="E8" s="146">
        <v>1</v>
      </c>
      <c r="F8" s="146">
        <v>2</v>
      </c>
      <c r="G8" s="146">
        <v>2</v>
      </c>
      <c r="H8" s="147">
        <v>1</v>
      </c>
      <c r="I8" s="148" t="str">
        <f t="shared" si="1"/>
        <v>1,1,2,2,1</v>
      </c>
      <c r="J8" s="149" t="s">
        <v>163</v>
      </c>
      <c r="K8" s="150" t="s">
        <v>164</v>
      </c>
    </row>
    <row r="9" spans="1:39" s="140" customFormat="1" ht="12.75" customHeight="1" x14ac:dyDescent="0.2">
      <c r="B9" s="151" t="s">
        <v>72</v>
      </c>
      <c r="C9" s="152"/>
      <c r="D9" s="152"/>
      <c r="E9" s="152"/>
      <c r="F9" s="152"/>
      <c r="G9" s="152"/>
      <c r="H9" s="152"/>
      <c r="I9" s="153" t="str">
        <f>MAX(D4:D8)&amp;","&amp;MAX(E4:E8)&amp;","&amp;MAX(F4:F8)&amp;","&amp;MAX(G4:G8)&amp;","&amp;MAX(H4:H8)</f>
        <v>1,1,2,2,1</v>
      </c>
      <c r="J9" s="392"/>
      <c r="K9" s="392"/>
    </row>
    <row r="10" spans="1:39" ht="20.25" x14ac:dyDescent="0.3">
      <c r="B10" s="11"/>
      <c r="C10" s="11"/>
      <c r="D10" s="11"/>
      <c r="E10" s="11"/>
      <c r="F10" s="11"/>
      <c r="G10" s="11"/>
      <c r="H10" s="11"/>
      <c r="I10" s="68"/>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41" t="s">
        <v>165</v>
      </c>
      <c r="C11" s="11"/>
      <c r="D11" s="11"/>
      <c r="E11" s="11"/>
      <c r="F11" s="11"/>
      <c r="G11" s="11"/>
      <c r="H11" s="68"/>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155" customFormat="1" ht="13.5" thickBot="1" x14ac:dyDescent="0.25">
      <c r="A12" s="154" t="s">
        <v>166</v>
      </c>
    </row>
    <row r="13" spans="1:39" ht="17.25" customHeight="1" thickBot="1" x14ac:dyDescent="0.25">
      <c r="B13" s="393" t="s">
        <v>167</v>
      </c>
      <c r="C13" s="395" t="s">
        <v>168</v>
      </c>
      <c r="D13" s="396"/>
      <c r="E13" s="396"/>
      <c r="F13" s="396"/>
      <c r="G13" s="397"/>
    </row>
    <row r="14" spans="1:39" ht="13.5" thickBot="1" x14ac:dyDescent="0.25">
      <c r="B14" s="394"/>
      <c r="C14" s="156">
        <v>1</v>
      </c>
      <c r="D14" s="156">
        <v>2</v>
      </c>
      <c r="E14" s="156">
        <v>3</v>
      </c>
      <c r="F14" s="156">
        <v>4</v>
      </c>
      <c r="G14" s="156">
        <v>5</v>
      </c>
    </row>
    <row r="15" spans="1:39" ht="72.75" thickBot="1" x14ac:dyDescent="0.25">
      <c r="B15" s="398" t="s">
        <v>169</v>
      </c>
      <c r="C15" s="157" t="s">
        <v>170</v>
      </c>
      <c r="D15" s="157" t="s">
        <v>171</v>
      </c>
      <c r="E15" s="157" t="s">
        <v>172</v>
      </c>
      <c r="F15" s="157" t="s">
        <v>173</v>
      </c>
      <c r="G15" s="157" t="s">
        <v>174</v>
      </c>
    </row>
    <row r="16" spans="1:39" ht="24" customHeight="1" thickBot="1" x14ac:dyDescent="0.25">
      <c r="B16" s="399"/>
      <c r="C16" s="401" t="s">
        <v>175</v>
      </c>
      <c r="D16" s="402"/>
      <c r="E16" s="401" t="s">
        <v>176</v>
      </c>
      <c r="F16" s="403"/>
      <c r="G16" s="402"/>
    </row>
    <row r="17" spans="1:18" ht="36.75" thickBot="1" x14ac:dyDescent="0.25">
      <c r="B17" s="400"/>
      <c r="C17" s="158" t="s">
        <v>177</v>
      </c>
      <c r="D17" s="404" t="s">
        <v>178</v>
      </c>
      <c r="E17" s="405"/>
      <c r="F17" s="406" t="s">
        <v>179</v>
      </c>
      <c r="G17" s="407"/>
    </row>
    <row r="18" spans="1:18" ht="60.75" thickBot="1" x14ac:dyDescent="0.25">
      <c r="B18" s="159" t="s">
        <v>87</v>
      </c>
      <c r="C18" s="157" t="s">
        <v>180</v>
      </c>
      <c r="D18" s="157" t="s">
        <v>181</v>
      </c>
      <c r="E18" s="157" t="s">
        <v>182</v>
      </c>
      <c r="F18" s="157" t="s">
        <v>183</v>
      </c>
      <c r="G18" s="157" t="s">
        <v>184</v>
      </c>
    </row>
    <row r="19" spans="1:18" ht="44.25" customHeight="1" thickBot="1" x14ac:dyDescent="0.25">
      <c r="B19" s="159" t="s">
        <v>158</v>
      </c>
      <c r="C19" s="157" t="s">
        <v>185</v>
      </c>
      <c r="D19" s="157" t="s">
        <v>186</v>
      </c>
      <c r="E19" s="157" t="s">
        <v>187</v>
      </c>
      <c r="F19" s="157" t="s">
        <v>188</v>
      </c>
      <c r="G19" s="157" t="s">
        <v>189</v>
      </c>
    </row>
    <row r="20" spans="1:18" ht="44.25" customHeight="1" thickBot="1" x14ac:dyDescent="0.25">
      <c r="B20" s="159" t="s">
        <v>159</v>
      </c>
      <c r="C20" s="157" t="s">
        <v>190</v>
      </c>
      <c r="D20" s="157" t="s">
        <v>191</v>
      </c>
      <c r="E20" s="157" t="s">
        <v>192</v>
      </c>
      <c r="F20" s="157" t="s">
        <v>193</v>
      </c>
      <c r="G20" s="157" t="s">
        <v>194</v>
      </c>
    </row>
    <row r="21" spans="1:18" ht="44.25" customHeight="1" thickBot="1" x14ac:dyDescent="0.25">
      <c r="B21" s="159" t="s">
        <v>195</v>
      </c>
      <c r="C21" s="157" t="s">
        <v>196</v>
      </c>
      <c r="D21" s="401" t="s">
        <v>197</v>
      </c>
      <c r="E21" s="402"/>
      <c r="F21" s="157" t="s">
        <v>198</v>
      </c>
      <c r="G21" s="157" t="s">
        <v>199</v>
      </c>
    </row>
    <row r="22" spans="1:18" x14ac:dyDescent="0.2">
      <c r="B22" s="160"/>
      <c r="C22" s="161"/>
      <c r="D22" s="161"/>
      <c r="E22" s="161"/>
      <c r="F22" s="161"/>
      <c r="G22" s="161"/>
    </row>
    <row r="23" spans="1:18" customFormat="1" ht="15" x14ac:dyDescent="0.25">
      <c r="A23" s="162" t="s">
        <v>200</v>
      </c>
      <c r="C23" s="163"/>
      <c r="D23" s="163"/>
      <c r="E23" s="163"/>
      <c r="F23" s="163"/>
      <c r="G23" s="163"/>
      <c r="H23" s="163"/>
      <c r="I23" s="163"/>
      <c r="J23" s="163"/>
      <c r="K23" s="163"/>
      <c r="L23" s="163"/>
      <c r="M23" s="163"/>
      <c r="N23" s="163"/>
      <c r="O23" s="163"/>
      <c r="P23" s="163"/>
      <c r="Q23" s="163"/>
      <c r="R23" s="163"/>
    </row>
    <row r="24" spans="1:18" customFormat="1" ht="15" x14ac:dyDescent="0.25">
      <c r="B24" s="164" t="s">
        <v>201</v>
      </c>
      <c r="C24" s="165"/>
      <c r="D24" s="165"/>
      <c r="E24" s="165"/>
      <c r="F24" s="165"/>
      <c r="G24" s="165"/>
      <c r="H24" s="166"/>
      <c r="I24" s="163"/>
      <c r="J24" s="163"/>
      <c r="K24" s="163"/>
      <c r="L24" s="163"/>
      <c r="M24" s="163"/>
      <c r="N24" s="163"/>
      <c r="O24" s="163"/>
      <c r="P24" s="163"/>
      <c r="Q24" s="163"/>
      <c r="R24" s="163"/>
    </row>
    <row r="25" spans="1:18" customFormat="1" ht="65.25" customHeight="1" x14ac:dyDescent="0.25">
      <c r="B25" s="167"/>
      <c r="C25" s="389" t="s">
        <v>202</v>
      </c>
      <c r="D25" s="390"/>
      <c r="E25" s="390"/>
      <c r="F25" s="390"/>
      <c r="G25" s="390"/>
      <c r="H25" s="391"/>
      <c r="N25" s="168"/>
      <c r="O25" s="168"/>
      <c r="P25" s="168"/>
      <c r="Q25" s="168"/>
      <c r="R25" s="168"/>
    </row>
    <row r="26" spans="1:18" customFormat="1" ht="15" x14ac:dyDescent="0.25">
      <c r="B26" s="167"/>
      <c r="C26" s="169" t="s">
        <v>203</v>
      </c>
      <c r="D26" s="170"/>
      <c r="E26" s="170"/>
      <c r="F26" s="170"/>
      <c r="G26" s="170"/>
      <c r="H26" s="171"/>
      <c r="I26" s="163"/>
      <c r="J26" s="163"/>
      <c r="K26" s="163"/>
      <c r="L26" s="163"/>
      <c r="M26" s="163"/>
      <c r="N26" s="163"/>
      <c r="O26" s="163"/>
      <c r="P26" s="163"/>
      <c r="Q26" s="163"/>
      <c r="R26" s="163"/>
    </row>
    <row r="27" spans="1:18" customFormat="1" ht="15" x14ac:dyDescent="0.25">
      <c r="B27" s="167"/>
      <c r="C27" s="172" t="s">
        <v>204</v>
      </c>
      <c r="D27" s="173"/>
      <c r="E27" s="173"/>
      <c r="F27" s="173"/>
      <c r="G27" s="173"/>
      <c r="H27" s="174"/>
      <c r="I27" s="163"/>
      <c r="J27" s="163"/>
      <c r="K27" s="163"/>
      <c r="L27" s="163"/>
      <c r="M27" s="163"/>
      <c r="N27" s="163"/>
      <c r="O27" s="163"/>
      <c r="P27" s="163"/>
      <c r="Q27" s="163"/>
      <c r="R27" s="163"/>
    </row>
    <row r="28" spans="1:18" customFormat="1" ht="15" x14ac:dyDescent="0.25">
      <c r="B28" s="167"/>
      <c r="C28" s="172" t="s">
        <v>205</v>
      </c>
      <c r="D28" s="173"/>
      <c r="E28" s="173"/>
      <c r="F28" s="173"/>
      <c r="G28" s="173"/>
      <c r="H28" s="174"/>
      <c r="I28" s="163"/>
      <c r="J28" s="163"/>
      <c r="K28" s="163"/>
      <c r="L28" s="163"/>
      <c r="M28" s="163"/>
      <c r="N28" s="163"/>
      <c r="O28" s="163"/>
      <c r="P28" s="163"/>
      <c r="Q28" s="163"/>
      <c r="R28" s="163"/>
    </row>
    <row r="29" spans="1:18" customFormat="1" ht="15" x14ac:dyDescent="0.25">
      <c r="B29" s="167"/>
      <c r="C29" s="172" t="s">
        <v>206</v>
      </c>
      <c r="D29" s="173"/>
      <c r="E29" s="173"/>
      <c r="F29" s="173"/>
      <c r="G29" s="173"/>
      <c r="H29" s="174"/>
      <c r="I29" s="163"/>
      <c r="J29" s="163"/>
      <c r="K29" s="163"/>
      <c r="L29" s="163"/>
      <c r="M29" s="163"/>
      <c r="N29" s="163"/>
      <c r="O29" s="163"/>
      <c r="P29" s="163"/>
      <c r="Q29" s="163"/>
      <c r="R29" s="163"/>
    </row>
    <row r="30" spans="1:18" customFormat="1" ht="15" x14ac:dyDescent="0.25">
      <c r="B30" s="167"/>
      <c r="C30" s="172" t="s">
        <v>207</v>
      </c>
      <c r="D30" s="173"/>
      <c r="E30" s="173"/>
      <c r="F30" s="173"/>
      <c r="G30" s="173"/>
      <c r="H30" s="174"/>
      <c r="I30" s="163"/>
      <c r="J30" s="163"/>
      <c r="K30" s="163"/>
      <c r="L30" s="163"/>
      <c r="M30" s="163"/>
      <c r="N30" s="163"/>
      <c r="O30" s="163"/>
      <c r="P30" s="163"/>
      <c r="Q30" s="163"/>
      <c r="R30" s="163"/>
    </row>
    <row r="31" spans="1:18" customFormat="1" ht="41.25" customHeight="1" x14ac:dyDescent="0.25">
      <c r="B31" s="167"/>
      <c r="C31" s="408" t="s">
        <v>208</v>
      </c>
      <c r="D31" s="409"/>
      <c r="E31" s="409"/>
      <c r="F31" s="409"/>
      <c r="G31" s="409"/>
      <c r="H31" s="410"/>
      <c r="N31" s="175"/>
      <c r="O31" s="175"/>
      <c r="P31" s="175"/>
      <c r="Q31" s="163"/>
      <c r="R31" s="163"/>
    </row>
    <row r="32" spans="1:18" customFormat="1" ht="38.25" customHeight="1" x14ac:dyDescent="0.25">
      <c r="B32" s="176"/>
      <c r="C32" s="389" t="s">
        <v>209</v>
      </c>
      <c r="D32" s="390"/>
      <c r="E32" s="390"/>
      <c r="F32" s="390"/>
      <c r="G32" s="390"/>
      <c r="H32" s="391"/>
      <c r="N32" s="168"/>
      <c r="O32" s="168"/>
      <c r="P32" s="168"/>
      <c r="Q32" s="168"/>
      <c r="R32" s="163"/>
    </row>
    <row r="33" spans="1:18" customFormat="1" ht="43.5" customHeight="1" x14ac:dyDescent="0.25">
      <c r="B33" s="389" t="s">
        <v>210</v>
      </c>
      <c r="C33" s="390"/>
      <c r="D33" s="390"/>
      <c r="E33" s="390"/>
      <c r="F33" s="390"/>
      <c r="G33" s="390"/>
      <c r="H33" s="391"/>
      <c r="I33" s="163"/>
      <c r="J33" s="163"/>
      <c r="K33" s="163"/>
      <c r="L33" s="163"/>
      <c r="M33" s="163"/>
      <c r="N33" s="163"/>
      <c r="O33" s="163"/>
      <c r="P33" s="163"/>
      <c r="Q33" s="163"/>
      <c r="R33" s="163"/>
    </row>
    <row r="34" spans="1:18" customFormat="1" ht="49.5" customHeight="1" x14ac:dyDescent="0.25">
      <c r="B34" s="389" t="s">
        <v>211</v>
      </c>
      <c r="C34" s="390"/>
      <c r="D34" s="390"/>
      <c r="E34" s="390"/>
      <c r="F34" s="390"/>
      <c r="G34" s="390"/>
      <c r="H34" s="391"/>
      <c r="I34" s="177"/>
    </row>
    <row r="35" spans="1:18" customFormat="1" ht="46.5" customHeight="1" x14ac:dyDescent="0.25">
      <c r="B35" s="389" t="s">
        <v>212</v>
      </c>
      <c r="C35" s="390"/>
      <c r="D35" s="390"/>
      <c r="E35" s="390"/>
      <c r="F35" s="390"/>
      <c r="G35" s="390"/>
      <c r="H35" s="391"/>
      <c r="I35" s="177"/>
    </row>
    <row r="36" spans="1:18" customFormat="1" ht="30" customHeight="1" x14ac:dyDescent="0.25">
      <c r="B36" s="389" t="s">
        <v>213</v>
      </c>
      <c r="C36" s="390"/>
      <c r="D36" s="390"/>
      <c r="E36" s="390"/>
      <c r="F36" s="390"/>
      <c r="G36" s="390"/>
      <c r="H36" s="391"/>
      <c r="I36" s="177"/>
    </row>
    <row r="37" spans="1:18" customFormat="1" ht="15" customHeight="1" x14ac:dyDescent="0.25">
      <c r="A37" s="178" t="s">
        <v>214</v>
      </c>
      <c r="B37" s="178"/>
      <c r="I37" s="179"/>
    </row>
    <row r="38" spans="1:18" customFormat="1" ht="30" customHeight="1" x14ac:dyDescent="0.25">
      <c r="B38" s="412" t="s">
        <v>215</v>
      </c>
      <c r="C38" s="413"/>
      <c r="D38" s="413"/>
      <c r="E38" s="413"/>
      <c r="F38" s="413"/>
      <c r="G38" s="413"/>
      <c r="H38" s="414"/>
    </row>
    <row r="39" spans="1:18" customFormat="1" ht="12.75" customHeight="1" x14ac:dyDescent="0.25">
      <c r="B39" s="415" t="s">
        <v>216</v>
      </c>
      <c r="C39" s="416"/>
      <c r="D39" s="416"/>
      <c r="E39" s="416"/>
      <c r="F39" s="416"/>
      <c r="G39" s="180"/>
      <c r="H39" s="181"/>
    </row>
    <row r="40" spans="1:18" customFormat="1" ht="29.25" customHeight="1" x14ac:dyDescent="0.25">
      <c r="B40" s="417" t="s">
        <v>217</v>
      </c>
      <c r="C40" s="418"/>
      <c r="D40" s="418"/>
      <c r="E40" s="418"/>
      <c r="F40" s="418"/>
      <c r="G40" s="418"/>
      <c r="H40" s="419"/>
    </row>
    <row r="41" spans="1:18" customFormat="1" ht="15" customHeight="1" x14ac:dyDescent="0.25">
      <c r="B41" s="182" t="s">
        <v>218</v>
      </c>
      <c r="C41" s="180"/>
      <c r="D41" s="180"/>
      <c r="E41" s="180"/>
      <c r="F41" s="180"/>
      <c r="G41" s="180"/>
      <c r="H41" s="181"/>
    </row>
    <row r="42" spans="1:18" customFormat="1" ht="30.75" customHeight="1" x14ac:dyDescent="0.25">
      <c r="B42" s="417" t="s">
        <v>219</v>
      </c>
      <c r="C42" s="418"/>
      <c r="D42" s="418"/>
      <c r="E42" s="418"/>
      <c r="F42" s="418"/>
      <c r="G42" s="418"/>
      <c r="H42" s="419"/>
    </row>
    <row r="43" spans="1:18" customFormat="1" ht="12.75" customHeight="1" x14ac:dyDescent="0.25">
      <c r="B43" s="420" t="s">
        <v>220</v>
      </c>
      <c r="C43" s="421"/>
      <c r="D43" s="421"/>
      <c r="E43" s="421"/>
      <c r="F43" s="421"/>
      <c r="G43" s="421"/>
      <c r="H43" s="181"/>
    </row>
    <row r="44" spans="1:18" customFormat="1" ht="35.25" customHeight="1" x14ac:dyDescent="0.25">
      <c r="B44" s="417" t="s">
        <v>221</v>
      </c>
      <c r="C44" s="418"/>
      <c r="D44" s="418"/>
      <c r="E44" s="418"/>
      <c r="F44" s="418"/>
      <c r="G44" s="418"/>
      <c r="H44" s="419"/>
    </row>
    <row r="45" spans="1:18" customFormat="1" ht="24.75" customHeight="1" x14ac:dyDescent="0.25">
      <c r="B45" s="422" t="s">
        <v>222</v>
      </c>
      <c r="C45" s="423"/>
      <c r="D45" s="423"/>
      <c r="E45" s="423"/>
      <c r="F45" s="423"/>
      <c r="G45" s="423"/>
      <c r="H45" s="424"/>
    </row>
    <row r="46" spans="1:18" customFormat="1" ht="27.75" customHeight="1" x14ac:dyDescent="0.25">
      <c r="B46" s="408" t="s">
        <v>223</v>
      </c>
      <c r="C46" s="409"/>
      <c r="D46" s="409"/>
      <c r="E46" s="409"/>
      <c r="F46" s="409"/>
      <c r="G46" s="409"/>
      <c r="H46" s="410"/>
    </row>
    <row r="47" spans="1:18" customFormat="1" ht="21" customHeight="1" x14ac:dyDescent="0.25">
      <c r="B47" s="389" t="s">
        <v>224</v>
      </c>
      <c r="C47" s="390"/>
      <c r="D47" s="390"/>
      <c r="E47" s="390"/>
      <c r="F47" s="390"/>
      <c r="G47" s="390"/>
      <c r="H47" s="391"/>
    </row>
    <row r="48" spans="1:18" customFormat="1" ht="26.25" customHeight="1" x14ac:dyDescent="0.25">
      <c r="B48" s="411" t="s">
        <v>225</v>
      </c>
      <c r="C48" s="411"/>
      <c r="D48" s="411"/>
      <c r="E48" s="411"/>
      <c r="F48" s="411"/>
      <c r="G48" s="411"/>
      <c r="H48" s="411"/>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86"/>
  <sheetViews>
    <sheetView workbookViewId="0">
      <selection activeCell="K68" sqref="K68"/>
    </sheetView>
  </sheetViews>
  <sheetFormatPr defaultColWidth="8.85546875" defaultRowHeight="12.75" x14ac:dyDescent="0.2"/>
  <cols>
    <col min="1" max="1" width="3.7109375" style="205" customWidth="1"/>
    <col min="2" max="2" width="15.85546875" style="205" customWidth="1"/>
    <col min="3" max="3" width="13" style="205" bestFit="1" customWidth="1"/>
    <col min="4" max="4" width="10.7109375" style="205" bestFit="1" customWidth="1"/>
    <col min="5" max="5" width="11.42578125" style="205" customWidth="1"/>
    <col min="6" max="8" width="8.85546875" style="205"/>
    <col min="9" max="9" width="8.85546875" style="322"/>
    <col min="10" max="16384" width="8.85546875" style="205"/>
  </cols>
  <sheetData>
    <row r="1" spans="1:9" s="11" customFormat="1" ht="20.25" x14ac:dyDescent="0.3">
      <c r="H1" s="68" t="s">
        <v>343</v>
      </c>
      <c r="I1" s="318"/>
    </row>
    <row r="2" spans="1:9" s="186" customFormat="1" ht="18" customHeight="1" x14ac:dyDescent="0.25">
      <c r="A2" s="183"/>
      <c r="B2" s="276"/>
      <c r="C2" s="184"/>
      <c r="D2" s="185"/>
      <c r="E2" s="185"/>
      <c r="F2" s="185"/>
      <c r="G2" s="185"/>
      <c r="H2" s="185"/>
      <c r="I2" s="319" t="s">
        <v>63</v>
      </c>
    </row>
    <row r="3" spans="1:9" s="186" customFormat="1" ht="15" x14ac:dyDescent="0.2">
      <c r="A3" s="187"/>
      <c r="C3" s="188"/>
      <c r="I3" s="320"/>
    </row>
    <row r="4" spans="1:9" s="186" customFormat="1" x14ac:dyDescent="0.2">
      <c r="A4" s="189" t="s">
        <v>226</v>
      </c>
      <c r="B4" s="189" t="s">
        <v>59</v>
      </c>
      <c r="C4" s="189" t="s">
        <v>71</v>
      </c>
      <c r="D4" s="189" t="s">
        <v>227</v>
      </c>
      <c r="E4" s="190" t="s">
        <v>22</v>
      </c>
      <c r="F4" s="191"/>
      <c r="G4" s="191"/>
      <c r="H4" s="191"/>
      <c r="I4" s="321"/>
    </row>
    <row r="6" spans="1:9" x14ac:dyDescent="0.2">
      <c r="B6" s="204"/>
    </row>
    <row r="8" spans="1:9" ht="13.5" thickBot="1" x14ac:dyDescent="0.25">
      <c r="B8" s="204" t="s">
        <v>237</v>
      </c>
    </row>
    <row r="9" spans="1:9" x14ac:dyDescent="0.2">
      <c r="B9" s="206" t="s">
        <v>238</v>
      </c>
      <c r="C9" s="207"/>
      <c r="D9" s="208"/>
      <c r="E9" s="209">
        <v>999</v>
      </c>
      <c r="I9" s="322" t="s">
        <v>342</v>
      </c>
    </row>
    <row r="10" spans="1:9" ht="13.5" thickBot="1" x14ac:dyDescent="0.25">
      <c r="B10" s="210" t="s">
        <v>239</v>
      </c>
      <c r="C10" s="211"/>
      <c r="D10" s="212"/>
      <c r="E10" s="213">
        <v>91.634303690458296</v>
      </c>
      <c r="I10" s="322" t="s">
        <v>342</v>
      </c>
    </row>
    <row r="12" spans="1:9" ht="13.5" thickBot="1" x14ac:dyDescent="0.25">
      <c r="B12" s="214" t="s">
        <v>240</v>
      </c>
      <c r="C12" s="215"/>
      <c r="D12" s="216"/>
      <c r="E12" s="217"/>
      <c r="F12" s="218"/>
      <c r="G12" s="219"/>
      <c r="H12" s="220"/>
    </row>
    <row r="13" spans="1:9" x14ac:dyDescent="0.2">
      <c r="B13" s="221" t="s">
        <v>241</v>
      </c>
      <c r="C13" s="222"/>
      <c r="D13" s="223"/>
      <c r="E13" s="224"/>
      <c r="F13" s="225"/>
      <c r="G13" s="226" t="s">
        <v>242</v>
      </c>
      <c r="H13" s="227" t="s">
        <v>243</v>
      </c>
    </row>
    <row r="14" spans="1:9" x14ac:dyDescent="0.2">
      <c r="B14" s="228" t="s">
        <v>244</v>
      </c>
      <c r="C14" s="229"/>
      <c r="D14" s="229"/>
      <c r="E14" s="229"/>
      <c r="F14" s="230"/>
      <c r="G14" s="231">
        <v>1000.0000000000001</v>
      </c>
      <c r="H14" s="232">
        <v>999.99999999999977</v>
      </c>
      <c r="I14" s="322" t="s">
        <v>342</v>
      </c>
    </row>
    <row r="15" spans="1:9" x14ac:dyDescent="0.2">
      <c r="B15" s="228" t="s">
        <v>245</v>
      </c>
      <c r="C15" s="229"/>
      <c r="D15" s="229"/>
      <c r="E15" s="229"/>
      <c r="F15" s="230"/>
      <c r="G15" s="231">
        <v>240.52875259069003</v>
      </c>
      <c r="H15" s="232">
        <v>24.350956196264669</v>
      </c>
      <c r="I15" s="322" t="s">
        <v>342</v>
      </c>
    </row>
    <row r="16" spans="1:9" x14ac:dyDescent="0.2">
      <c r="B16" s="234" t="s">
        <v>246</v>
      </c>
      <c r="C16" s="229"/>
      <c r="D16" s="229"/>
      <c r="E16" s="217"/>
      <c r="F16" s="235"/>
      <c r="G16" s="236">
        <v>522.10916450565492</v>
      </c>
      <c r="H16" s="237">
        <v>306.01548721422967</v>
      </c>
      <c r="I16" s="322" t="s">
        <v>342</v>
      </c>
    </row>
    <row r="17" spans="2:9" x14ac:dyDescent="0.2">
      <c r="B17" s="240" t="s">
        <v>247</v>
      </c>
      <c r="C17" s="229"/>
      <c r="D17" s="229"/>
      <c r="E17" s="217"/>
      <c r="F17" s="235"/>
      <c r="G17" s="241">
        <v>136.70453154325912</v>
      </c>
      <c r="H17" s="242">
        <v>202.4213312056051</v>
      </c>
      <c r="I17" s="322" t="s">
        <v>342</v>
      </c>
    </row>
    <row r="18" spans="2:9" x14ac:dyDescent="0.2">
      <c r="B18" s="234" t="s">
        <v>248</v>
      </c>
      <c r="C18" s="229"/>
      <c r="D18" s="229"/>
      <c r="E18" s="217"/>
      <c r="F18" s="243"/>
      <c r="G18" s="241">
        <v>46.926900399603582</v>
      </c>
      <c r="H18" s="242">
        <v>115.47122181848572</v>
      </c>
      <c r="I18" s="322" t="s">
        <v>342</v>
      </c>
    </row>
    <row r="19" spans="2:9" x14ac:dyDescent="0.2">
      <c r="B19" s="233" t="s">
        <v>249</v>
      </c>
      <c r="C19" s="229"/>
      <c r="D19" s="229"/>
      <c r="E19" s="229"/>
      <c r="F19" s="230"/>
      <c r="G19" s="241">
        <v>310.11854928781685</v>
      </c>
      <c r="H19" s="242">
        <v>310.11854928781679</v>
      </c>
      <c r="I19" s="322" t="s">
        <v>342</v>
      </c>
    </row>
    <row r="20" spans="2:9" x14ac:dyDescent="0.2">
      <c r="B20" s="233" t="s">
        <v>250</v>
      </c>
      <c r="C20" s="229"/>
      <c r="D20" s="229"/>
      <c r="E20" s="229"/>
      <c r="F20" s="230"/>
      <c r="G20" s="241">
        <v>79.473320094438961</v>
      </c>
      <c r="H20" s="242">
        <v>8.0458211982857541</v>
      </c>
      <c r="I20" s="322" t="s">
        <v>342</v>
      </c>
    </row>
    <row r="21" spans="2:9" x14ac:dyDescent="0.2">
      <c r="B21" s="234" t="s">
        <v>251</v>
      </c>
      <c r="C21" s="229"/>
      <c r="D21" s="229"/>
      <c r="E21" s="217"/>
      <c r="F21" s="230"/>
      <c r="G21" s="241">
        <v>204.7222791744843</v>
      </c>
      <c r="H21" s="242">
        <v>203.28099905061944</v>
      </c>
      <c r="I21" s="322" t="s">
        <v>342</v>
      </c>
    </row>
    <row r="22" spans="2:9" x14ac:dyDescent="0.2">
      <c r="B22" s="233" t="s">
        <v>252</v>
      </c>
      <c r="C22" s="229"/>
      <c r="D22" s="229"/>
      <c r="E22" s="229"/>
      <c r="F22" s="230"/>
      <c r="G22" s="244"/>
      <c r="H22" s="245"/>
      <c r="I22" s="322" t="s">
        <v>342</v>
      </c>
    </row>
    <row r="23" spans="2:9" x14ac:dyDescent="0.2">
      <c r="B23" s="246" t="s">
        <v>253</v>
      </c>
      <c r="C23" s="229"/>
      <c r="D23" s="229"/>
      <c r="E23" s="217"/>
      <c r="F23" s="243"/>
      <c r="G23" s="241">
        <v>37.940708730515773</v>
      </c>
      <c r="H23" s="242">
        <v>24.788556652224038</v>
      </c>
      <c r="I23" s="322" t="s">
        <v>342</v>
      </c>
    </row>
    <row r="24" spans="2:9" x14ac:dyDescent="0.2">
      <c r="B24" s="246" t="s">
        <v>254</v>
      </c>
      <c r="C24" s="229"/>
      <c r="D24" s="229"/>
      <c r="E24" s="217"/>
      <c r="F24" s="230"/>
      <c r="G24" s="241">
        <v>132.13993992012578</v>
      </c>
      <c r="H24" s="242">
        <v>77.448698186709265</v>
      </c>
      <c r="I24" s="322" t="s">
        <v>342</v>
      </c>
    </row>
    <row r="25" spans="2:9" x14ac:dyDescent="0.2">
      <c r="B25" s="246" t="s">
        <v>255</v>
      </c>
      <c r="C25" s="229"/>
      <c r="D25" s="229"/>
      <c r="E25" s="229"/>
      <c r="F25" s="230"/>
      <c r="G25" s="241">
        <v>12.885226476730496</v>
      </c>
      <c r="H25" s="242">
        <v>12.885226476730493</v>
      </c>
      <c r="I25" s="322" t="s">
        <v>342</v>
      </c>
    </row>
    <row r="26" spans="2:9" x14ac:dyDescent="0.2">
      <c r="B26" s="246" t="s">
        <v>256</v>
      </c>
      <c r="C26" s="229"/>
      <c r="D26" s="229"/>
      <c r="E26" s="217"/>
      <c r="F26" s="230"/>
      <c r="G26" s="241">
        <v>-79.473320094438961</v>
      </c>
      <c r="H26" s="242">
        <v>-8.0458211982857541</v>
      </c>
      <c r="I26" s="322" t="s">
        <v>342</v>
      </c>
    </row>
    <row r="27" spans="2:9" x14ac:dyDescent="0.2">
      <c r="B27" s="246" t="s">
        <v>257</v>
      </c>
      <c r="C27" s="229"/>
      <c r="D27" s="229"/>
      <c r="E27" s="229"/>
      <c r="F27" s="230"/>
      <c r="G27" s="247">
        <v>5.1566311426077229</v>
      </c>
      <c r="H27" s="248">
        <v>0.52205359118798</v>
      </c>
      <c r="I27" s="322" t="s">
        <v>342</v>
      </c>
    </row>
    <row r="28" spans="2:9" x14ac:dyDescent="0.2">
      <c r="B28" s="249" t="s">
        <v>258</v>
      </c>
      <c r="C28" s="238"/>
      <c r="D28" s="238"/>
      <c r="E28" s="238"/>
      <c r="F28" s="239"/>
      <c r="G28" s="250">
        <f>SUM(G23:G27)</f>
        <v>108.64918617554083</v>
      </c>
      <c r="H28" s="251">
        <f>SUM(H23:H27)</f>
        <v>107.59871370856602</v>
      </c>
      <c r="I28" s="322" t="s">
        <v>342</v>
      </c>
    </row>
    <row r="29" spans="2:9" x14ac:dyDescent="0.2">
      <c r="B29" s="252" t="s">
        <v>259</v>
      </c>
      <c r="C29" s="229"/>
      <c r="D29" s="229"/>
      <c r="E29" s="217"/>
      <c r="F29" s="230"/>
      <c r="G29" s="253"/>
      <c r="H29" s="254"/>
      <c r="I29" s="322" t="s">
        <v>342</v>
      </c>
    </row>
    <row r="30" spans="2:9" x14ac:dyDescent="0.2">
      <c r="B30" s="258" t="str">
        <f xml:space="preserve"> "PC power (at " &amp; ROUND(VALUE(E9),1) &amp; " CO2eq/MWh *)"</f>
        <v>PC power (at 999 CO2eq/MWh *)</v>
      </c>
      <c r="C30" s="217"/>
      <c r="D30" s="217"/>
      <c r="E30" s="217"/>
      <c r="F30" s="259"/>
      <c r="G30" s="260">
        <f xml:space="preserve"> G18 * E9 / 1000</f>
        <v>46.879973499203984</v>
      </c>
      <c r="H30" s="261">
        <f xml:space="preserve"> H18 * E9 / 1000</f>
        <v>115.35575059666724</v>
      </c>
      <c r="I30" s="322" t="s">
        <v>342</v>
      </c>
    </row>
    <row r="31" spans="2:9" x14ac:dyDescent="0.2">
      <c r="B31" s="258" t="str">
        <f xml:space="preserve"> "Petroleum fuels (at " &amp; ROUND(VALUE(E10),1) &amp; " kg CO2eq/GJ LHV *)"</f>
        <v>Petroleum fuels (at 91.6 kg CO2eq/GJ LHV *)</v>
      </c>
      <c r="C31" s="217"/>
      <c r="D31" s="217"/>
      <c r="E31" s="217"/>
      <c r="F31" s="259"/>
      <c r="G31" s="262">
        <f xml:space="preserve"> G16 * 3.6 * E10 / 1000</f>
        <v>172.23519506357746</v>
      </c>
      <c r="H31" s="263">
        <f xml:space="preserve"> H16 * 3.6 * E10 / 1000</f>
        <v>100.9494579217402</v>
      </c>
      <c r="I31" s="322" t="s">
        <v>342</v>
      </c>
    </row>
    <row r="32" spans="2:9" x14ac:dyDescent="0.2">
      <c r="B32" s="249" t="s">
        <v>260</v>
      </c>
      <c r="C32" s="238"/>
      <c r="D32" s="238"/>
      <c r="E32" s="238"/>
      <c r="F32" s="239"/>
      <c r="G32" s="250">
        <f>SUM(G30:G31)</f>
        <v>219.11516856278143</v>
      </c>
      <c r="H32" s="251">
        <f>SUM(H30:H31)</f>
        <v>216.30520851840743</v>
      </c>
      <c r="I32" s="322" t="s">
        <v>342</v>
      </c>
    </row>
    <row r="33" spans="2:9" ht="13.5" thickBot="1" x14ac:dyDescent="0.25">
      <c r="B33" s="255" t="s">
        <v>261</v>
      </c>
      <c r="C33" s="256"/>
      <c r="D33" s="256"/>
      <c r="E33" s="256"/>
      <c r="F33" s="257"/>
      <c r="G33" s="264">
        <f xml:space="preserve"> G28 / G32</f>
        <v>0.49585424362992192</v>
      </c>
      <c r="H33" s="265">
        <f xml:space="preserve"> H28 / H32</f>
        <v>0.49743931015609105</v>
      </c>
      <c r="I33" s="322" t="s">
        <v>342</v>
      </c>
    </row>
    <row r="34" spans="2:9" x14ac:dyDescent="0.2">
      <c r="B34" s="229" t="s">
        <v>262</v>
      </c>
      <c r="C34" s="229"/>
      <c r="D34" s="229"/>
      <c r="E34" s="229"/>
      <c r="F34" s="229"/>
      <c r="G34" s="253"/>
      <c r="H34" s="253"/>
    </row>
    <row r="38" spans="2:9" x14ac:dyDescent="0.2">
      <c r="B38" s="266" t="s">
        <v>263</v>
      </c>
      <c r="C38" s="266"/>
      <c r="D38" s="266"/>
      <c r="E38" s="266"/>
      <c r="F38" s="266"/>
      <c r="G38" s="266"/>
      <c r="H38" s="266"/>
    </row>
    <row r="39" spans="2:9" x14ac:dyDescent="0.2">
      <c r="B39" s="266"/>
      <c r="C39" s="266"/>
      <c r="D39" s="266"/>
      <c r="E39" s="266"/>
      <c r="F39" s="267" t="s">
        <v>264</v>
      </c>
      <c r="G39" s="266"/>
      <c r="H39" s="266"/>
    </row>
    <row r="40" spans="2:9" x14ac:dyDescent="0.2">
      <c r="B40" s="266"/>
      <c r="C40" s="266"/>
      <c r="D40" s="266"/>
      <c r="E40" s="266" t="s">
        <v>265</v>
      </c>
      <c r="F40" s="268">
        <v>19.28472112443697</v>
      </c>
      <c r="G40" s="266"/>
      <c r="H40" s="266"/>
    </row>
    <row r="41" spans="2:9" x14ac:dyDescent="0.2">
      <c r="B41" s="266"/>
      <c r="C41" s="266"/>
      <c r="D41" s="266"/>
      <c r="E41" s="266" t="s">
        <v>266</v>
      </c>
      <c r="F41" s="268">
        <v>19.016280991371275</v>
      </c>
      <c r="G41" s="266"/>
      <c r="H41" s="266"/>
    </row>
    <row r="43" spans="2:9" x14ac:dyDescent="0.2">
      <c r="C43" s="205" t="s">
        <v>271</v>
      </c>
      <c r="D43" s="205" t="s">
        <v>272</v>
      </c>
    </row>
    <row r="44" spans="2:9" x14ac:dyDescent="0.2">
      <c r="B44" s="205" t="s">
        <v>288</v>
      </c>
      <c r="C44" s="282">
        <f>G14</f>
        <v>1000.0000000000001</v>
      </c>
      <c r="D44" s="282">
        <f>H14</f>
        <v>999.99999999999977</v>
      </c>
      <c r="E44" s="205" t="s">
        <v>273</v>
      </c>
      <c r="I44" s="322" t="s">
        <v>342</v>
      </c>
    </row>
    <row r="45" spans="2:9" x14ac:dyDescent="0.2">
      <c r="C45" s="281">
        <f>C44*Conversions!$D$9</f>
        <v>3412141633.1279421</v>
      </c>
      <c r="D45" s="205">
        <f>D44*Conversions!$D$9</f>
        <v>3412141633.1279411</v>
      </c>
      <c r="E45" s="205" t="s">
        <v>284</v>
      </c>
    </row>
    <row r="46" spans="2:9" x14ac:dyDescent="0.2">
      <c r="C46" s="323">
        <v>11666</v>
      </c>
      <c r="D46" s="323">
        <v>11666</v>
      </c>
      <c r="E46" s="323" t="s">
        <v>274</v>
      </c>
      <c r="I46" s="322" t="s">
        <v>327</v>
      </c>
    </row>
    <row r="47" spans="2:9" x14ac:dyDescent="0.2">
      <c r="C47" s="281">
        <f>C45/C46</f>
        <v>292485.99632504216</v>
      </c>
      <c r="D47" s="281">
        <f>D45/D46</f>
        <v>292485.9963250421</v>
      </c>
      <c r="E47" s="205" t="s">
        <v>285</v>
      </c>
    </row>
    <row r="48" spans="2:9" x14ac:dyDescent="0.2">
      <c r="C48" s="284">
        <f>C47/Conversions!$D$10</f>
        <v>132669.41626488717</v>
      </c>
      <c r="D48" s="284">
        <f>D47/Conversions!$D$10</f>
        <v>132669.41626488714</v>
      </c>
      <c r="E48" s="205" t="s">
        <v>287</v>
      </c>
    </row>
    <row r="50" spans="2:13 16377:16377" x14ac:dyDescent="0.2">
      <c r="B50" s="205" t="s">
        <v>289</v>
      </c>
      <c r="C50" s="282">
        <f>G15</f>
        <v>240.52875259069003</v>
      </c>
      <c r="D50" s="282">
        <f>H15</f>
        <v>24.350956196264669</v>
      </c>
      <c r="E50" s="205" t="s">
        <v>273</v>
      </c>
      <c r="I50" s="322" t="s">
        <v>342</v>
      </c>
    </row>
    <row r="51" spans="2:13 16377:16377" x14ac:dyDescent="0.2">
      <c r="C51" s="281">
        <f>C50*Conversions!$D$9</f>
        <v>820718170.67902374</v>
      </c>
      <c r="D51" s="281">
        <f>D50*Conversions!$D$9</f>
        <v>83088911.443749502</v>
      </c>
      <c r="E51" s="205" t="s">
        <v>284</v>
      </c>
    </row>
    <row r="52" spans="2:13 16377:16377" x14ac:dyDescent="0.2">
      <c r="C52" s="323">
        <v>7832</v>
      </c>
      <c r="D52" s="323">
        <v>7832</v>
      </c>
      <c r="E52" s="323" t="s">
        <v>274</v>
      </c>
      <c r="I52" s="322" t="s">
        <v>340</v>
      </c>
    </row>
    <row r="53" spans="2:13 16377:16377" x14ac:dyDescent="0.2">
      <c r="C53" s="281">
        <f>C51/C52</f>
        <v>104790.36908567719</v>
      </c>
      <c r="D53" s="281">
        <f>D51/D52</f>
        <v>10608.900848282623</v>
      </c>
      <c r="E53" s="205" t="s">
        <v>285</v>
      </c>
    </row>
    <row r="54" spans="2:13 16377:16377" x14ac:dyDescent="0.2">
      <c r="C54" s="284">
        <f>C53/Conversions!$D$10</f>
        <v>47532.111866747051</v>
      </c>
      <c r="D54" s="284">
        <f>D53/Conversions!$D$10</f>
        <v>4812.116478867526</v>
      </c>
      <c r="E54" s="205" t="s">
        <v>287</v>
      </c>
    </row>
    <row r="56" spans="2:13 16377:16377" x14ac:dyDescent="0.2">
      <c r="B56" s="205" t="s">
        <v>291</v>
      </c>
      <c r="C56" s="283">
        <f>G16*0.634</f>
        <v>331.01721029658523</v>
      </c>
      <c r="D56" s="283">
        <f>H16*0.634</f>
        <v>194.01381889382162</v>
      </c>
      <c r="E56" s="205" t="s">
        <v>290</v>
      </c>
      <c r="I56" s="322" t="s">
        <v>342</v>
      </c>
    </row>
    <row r="57" spans="2:13 16377:16377" x14ac:dyDescent="0.2">
      <c r="C57" s="281">
        <f>C56*Conversions!$D$9</f>
        <v>1129477604.5348456</v>
      </c>
      <c r="D57" s="281">
        <f>D56*Conversions!$D$9</f>
        <v>662002628.84975326</v>
      </c>
      <c r="E57" s="205" t="s">
        <v>284</v>
      </c>
    </row>
    <row r="58" spans="2:13 16377:16377" x14ac:dyDescent="0.2">
      <c r="C58" s="324">
        <v>118905</v>
      </c>
      <c r="D58" s="324">
        <v>118905</v>
      </c>
      <c r="E58" s="323" t="s">
        <v>293</v>
      </c>
      <c r="I58" s="322" t="s">
        <v>341</v>
      </c>
      <c r="K58" s="282">
        <f>C57/C58</f>
        <v>9498.9916701134989</v>
      </c>
      <c r="L58" s="282">
        <f>D57/D58</f>
        <v>5567.4919376792668</v>
      </c>
      <c r="M58" s="205" t="s">
        <v>354</v>
      </c>
    </row>
    <row r="59" spans="2:13 16377:16377" x14ac:dyDescent="0.2">
      <c r="C59" s="325">
        <v>3.0169999999999999</v>
      </c>
      <c r="D59" s="325">
        <v>3.0169999999999999</v>
      </c>
      <c r="E59" s="323" t="s">
        <v>294</v>
      </c>
      <c r="I59" s="322" t="s">
        <v>341</v>
      </c>
      <c r="K59" s="282">
        <f>K58*24/42</f>
        <v>5427.9952400648563</v>
      </c>
      <c r="L59" s="282">
        <f>L58*24/42</f>
        <v>3181.4239643881524</v>
      </c>
      <c r="M59" s="205" t="s">
        <v>355</v>
      </c>
    </row>
    <row r="60" spans="2:13 16377:16377" x14ac:dyDescent="0.2">
      <c r="C60" s="281">
        <f>C59/C58</f>
        <v>2.5373197090113956E-5</v>
      </c>
      <c r="D60" s="281">
        <f>D59/D58</f>
        <v>2.5373197090113956E-5</v>
      </c>
      <c r="E60" s="205" t="s">
        <v>295</v>
      </c>
      <c r="XEW60" s="281"/>
    </row>
    <row r="61" spans="2:13 16377:16377" x14ac:dyDescent="0.2">
      <c r="C61" s="284">
        <f>C60*C57</f>
        <v>28658.457868732425</v>
      </c>
      <c r="D61" s="284">
        <f>D60*D57</f>
        <v>16797.123175978348</v>
      </c>
      <c r="E61" s="205" t="s">
        <v>287</v>
      </c>
      <c r="XEW61" s="281"/>
    </row>
    <row r="62" spans="2:13 16377:16377" x14ac:dyDescent="0.2">
      <c r="C62" s="283"/>
      <c r="D62" s="283"/>
    </row>
    <row r="63" spans="2:13 16377:16377" x14ac:dyDescent="0.2">
      <c r="B63" s="205" t="s">
        <v>292</v>
      </c>
      <c r="C63" s="283">
        <f>G16*0.366</f>
        <v>191.09195420906968</v>
      </c>
      <c r="D63" s="283">
        <f>H16*0.366</f>
        <v>112.00166832040806</v>
      </c>
      <c r="E63" s="205" t="s">
        <v>290</v>
      </c>
      <c r="I63" s="322" t="s">
        <v>342</v>
      </c>
    </row>
    <row r="64" spans="2:13 16377:16377" x14ac:dyDescent="0.2">
      <c r="C64" s="281">
        <f>C63*Conversions!$D$9</f>
        <v>652032812.71254492</v>
      </c>
      <c r="D64" s="281">
        <f>D63*Conversions!$D$9</f>
        <v>382165555.4558512</v>
      </c>
      <c r="E64" s="205" t="s">
        <v>284</v>
      </c>
    </row>
    <row r="65" spans="2:13" x14ac:dyDescent="0.2">
      <c r="C65" s="324">
        <v>115983</v>
      </c>
      <c r="D65" s="324">
        <v>115983</v>
      </c>
      <c r="E65" s="323" t="s">
        <v>293</v>
      </c>
      <c r="I65" s="322" t="s">
        <v>341</v>
      </c>
      <c r="K65" s="282">
        <f>C64/C65</f>
        <v>5621.7964073402563</v>
      </c>
      <c r="L65" s="282">
        <f>D64/D65</f>
        <v>3295.0135403968789</v>
      </c>
    </row>
    <row r="66" spans="2:13" x14ac:dyDescent="0.2">
      <c r="C66" s="325">
        <v>2.83</v>
      </c>
      <c r="D66" s="325">
        <v>2.83</v>
      </c>
      <c r="E66" s="323" t="s">
        <v>294</v>
      </c>
      <c r="I66" s="322" t="s">
        <v>341</v>
      </c>
      <c r="K66" s="282">
        <f>K65*24/42</f>
        <v>3212.455089908718</v>
      </c>
      <c r="L66" s="282">
        <f>L65*24/42</f>
        <v>1882.864880226788</v>
      </c>
      <c r="M66" s="205" t="s">
        <v>355</v>
      </c>
    </row>
    <row r="67" spans="2:13" x14ac:dyDescent="0.2">
      <c r="C67" s="281">
        <f>C66/C65</f>
        <v>2.4400127604907618E-5</v>
      </c>
      <c r="D67" s="281">
        <f>D66/D65</f>
        <v>2.4400127604907618E-5</v>
      </c>
      <c r="E67" s="205" t="s">
        <v>295</v>
      </c>
    </row>
    <row r="68" spans="2:13" x14ac:dyDescent="0.2">
      <c r="C68" s="284">
        <f>C67*C64</f>
        <v>15909.683832772926</v>
      </c>
      <c r="D68" s="284">
        <f>D67*D64</f>
        <v>9324.8883193231686</v>
      </c>
      <c r="E68" s="205" t="s">
        <v>287</v>
      </c>
      <c r="J68" s="205" t="s">
        <v>72</v>
      </c>
      <c r="K68" s="282">
        <f>K59+K66</f>
        <v>8640.4503299735734</v>
      </c>
      <c r="L68" s="282">
        <f>L59+L66</f>
        <v>5064.2888446149409</v>
      </c>
      <c r="M68" s="205" t="s">
        <v>355</v>
      </c>
    </row>
    <row r="70" spans="2:13" x14ac:dyDescent="0.2">
      <c r="B70" s="205" t="s">
        <v>296</v>
      </c>
      <c r="C70" s="283">
        <f>G18</f>
        <v>46.926900399603582</v>
      </c>
      <c r="D70" s="283">
        <f>H18</f>
        <v>115.47122181848572</v>
      </c>
      <c r="E70" s="205" t="s">
        <v>277</v>
      </c>
      <c r="I70" s="322" t="s">
        <v>342</v>
      </c>
    </row>
    <row r="71" spans="2:13" x14ac:dyDescent="0.2">
      <c r="C71" s="283">
        <f>C70</f>
        <v>46.926900399603582</v>
      </c>
      <c r="D71" s="283">
        <f>D70</f>
        <v>115.47122181848572</v>
      </c>
      <c r="E71" s="205" t="s">
        <v>297</v>
      </c>
    </row>
    <row r="72" spans="2:13" x14ac:dyDescent="0.2">
      <c r="C72" s="283"/>
      <c r="D72" s="283"/>
    </row>
    <row r="73" spans="2:13" x14ac:dyDescent="0.2">
      <c r="B73" s="205" t="s">
        <v>300</v>
      </c>
      <c r="C73" s="283">
        <f>G21</f>
        <v>204.7222791744843</v>
      </c>
      <c r="D73" s="283">
        <f>H21</f>
        <v>203.28099905061944</v>
      </c>
      <c r="E73" s="205" t="s">
        <v>301</v>
      </c>
      <c r="I73" s="322" t="s">
        <v>342</v>
      </c>
    </row>
    <row r="74" spans="2:13" x14ac:dyDescent="0.2">
      <c r="C74" s="205">
        <f>C73*1000</f>
        <v>204722.27917448431</v>
      </c>
      <c r="D74" s="205">
        <f>D73*1000</f>
        <v>203280.99905061943</v>
      </c>
      <c r="E74" s="205" t="s">
        <v>287</v>
      </c>
    </row>
    <row r="76" spans="2:13" x14ac:dyDescent="0.2">
      <c r="B76" s="205" t="s">
        <v>302</v>
      </c>
      <c r="C76" s="283">
        <f>G23</f>
        <v>37.940708730515773</v>
      </c>
      <c r="D76" s="283">
        <f>H23</f>
        <v>24.788556652224038</v>
      </c>
      <c r="E76" s="205" t="s">
        <v>301</v>
      </c>
      <c r="I76" s="322" t="s">
        <v>342</v>
      </c>
    </row>
    <row r="77" spans="2:13" x14ac:dyDescent="0.2">
      <c r="C77" s="205">
        <f>C76*1000</f>
        <v>37940.708730515777</v>
      </c>
      <c r="D77" s="205">
        <f>D76*1000</f>
        <v>24788.556652224037</v>
      </c>
      <c r="E77" s="205" t="s">
        <v>287</v>
      </c>
    </row>
    <row r="79" spans="2:13" x14ac:dyDescent="0.2">
      <c r="B79" s="317" t="s">
        <v>10</v>
      </c>
      <c r="C79" s="317" t="s">
        <v>271</v>
      </c>
      <c r="D79" s="317" t="s">
        <v>272</v>
      </c>
    </row>
    <row r="80" spans="2:13" x14ac:dyDescent="0.2">
      <c r="B80" s="285" t="s">
        <v>270</v>
      </c>
      <c r="C80" s="314">
        <f>C48/C61</f>
        <v>4.6293285169972478</v>
      </c>
      <c r="D80" s="314">
        <f>D48/D61</f>
        <v>7.8983415716459326</v>
      </c>
      <c r="E80" s="205" t="s">
        <v>41</v>
      </c>
    </row>
    <row r="81" spans="2:5" x14ac:dyDescent="0.2">
      <c r="B81" s="285" t="s">
        <v>234</v>
      </c>
      <c r="C81" s="314">
        <f>C54/C61</f>
        <v>1.6585718633034534</v>
      </c>
      <c r="D81" s="314">
        <f>D54/D61</f>
        <v>0.28648456217487045</v>
      </c>
      <c r="E81" s="205" t="s">
        <v>41</v>
      </c>
    </row>
    <row r="82" spans="2:5" x14ac:dyDescent="0.2">
      <c r="B82" s="285" t="s">
        <v>291</v>
      </c>
      <c r="C82" s="314">
        <f>C61/C61</f>
        <v>1</v>
      </c>
      <c r="D82" s="314">
        <f>D61/D61</f>
        <v>1</v>
      </c>
      <c r="E82" s="205" t="s">
        <v>41</v>
      </c>
    </row>
    <row r="83" spans="2:5" x14ac:dyDescent="0.2">
      <c r="B83" s="285" t="s">
        <v>292</v>
      </c>
      <c r="C83" s="314">
        <f>C68/C61</f>
        <v>0.5551479394196942</v>
      </c>
      <c r="D83" s="314">
        <f>D68/D61</f>
        <v>0.5551479394196942</v>
      </c>
      <c r="E83" s="205" t="s">
        <v>41</v>
      </c>
    </row>
    <row r="84" spans="2:5" x14ac:dyDescent="0.2">
      <c r="B84" s="285" t="s">
        <v>298</v>
      </c>
      <c r="C84" s="315">
        <f>C71/C61</f>
        <v>1.6374537881468768E-3</v>
      </c>
      <c r="D84" s="315">
        <f>D71/D61</f>
        <v>6.8744641929888153E-3</v>
      </c>
      <c r="E84" s="205" t="s">
        <v>299</v>
      </c>
    </row>
    <row r="85" spans="2:5" x14ac:dyDescent="0.2">
      <c r="B85" s="285" t="s">
        <v>300</v>
      </c>
      <c r="C85" s="316">
        <f>C74/C61</f>
        <v>7.1435204264024579</v>
      </c>
      <c r="D85" s="316">
        <f>D74/D61</f>
        <v>12.102131830606126</v>
      </c>
      <c r="E85" s="205" t="s">
        <v>41</v>
      </c>
    </row>
    <row r="86" spans="2:5" x14ac:dyDescent="0.2">
      <c r="B86" s="285" t="s">
        <v>302</v>
      </c>
      <c r="C86" s="316">
        <f>C77/C61</f>
        <v>1.3238921963037891</v>
      </c>
      <c r="D86" s="316">
        <f>D77/D61</f>
        <v>1.4757620333268902</v>
      </c>
      <c r="E86" s="205" t="s">
        <v>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1" width="9.140625" style="192"/>
    <col min="2" max="2" width="10.5703125" style="192" bestFit="1" customWidth="1"/>
    <col min="3" max="3" width="9.140625" style="192"/>
    <col min="4" max="4" width="13.42578125" style="192" bestFit="1" customWidth="1"/>
    <col min="5" max="5" width="16.42578125" style="192" bestFit="1" customWidth="1"/>
    <col min="6" max="6" width="23.42578125" style="192" customWidth="1"/>
    <col min="7" max="7" width="11" style="192" bestFit="1" customWidth="1"/>
    <col min="8" max="259" width="9.140625" style="192"/>
    <col min="260" max="260" width="13.42578125" style="192" bestFit="1" customWidth="1"/>
    <col min="261" max="261" width="16.42578125" style="192" bestFit="1" customWidth="1"/>
    <col min="262" max="262" width="23.42578125" style="192" customWidth="1"/>
    <col min="263" max="263" width="11" style="192" bestFit="1" customWidth="1"/>
    <col min="264" max="515" width="9.140625" style="192"/>
    <col min="516" max="516" width="13.42578125" style="192" bestFit="1" customWidth="1"/>
    <col min="517" max="517" width="16.42578125" style="192" bestFit="1" customWidth="1"/>
    <col min="518" max="518" width="23.42578125" style="192" customWidth="1"/>
    <col min="519" max="519" width="11" style="192" bestFit="1" customWidth="1"/>
    <col min="520" max="771" width="9.140625" style="192"/>
    <col min="772" max="772" width="13.42578125" style="192" bestFit="1" customWidth="1"/>
    <col min="773" max="773" width="16.42578125" style="192" bestFit="1" customWidth="1"/>
    <col min="774" max="774" width="23.42578125" style="192" customWidth="1"/>
    <col min="775" max="775" width="11" style="192" bestFit="1" customWidth="1"/>
    <col min="776" max="1027" width="9.140625" style="192"/>
    <col min="1028" max="1028" width="13.42578125" style="192" bestFit="1" customWidth="1"/>
    <col min="1029" max="1029" width="16.42578125" style="192" bestFit="1" customWidth="1"/>
    <col min="1030" max="1030" width="23.42578125" style="192" customWidth="1"/>
    <col min="1031" max="1031" width="11" style="192" bestFit="1" customWidth="1"/>
    <col min="1032" max="1283" width="9.140625" style="192"/>
    <col min="1284" max="1284" width="13.42578125" style="192" bestFit="1" customWidth="1"/>
    <col min="1285" max="1285" width="16.42578125" style="192" bestFit="1" customWidth="1"/>
    <col min="1286" max="1286" width="23.42578125" style="192" customWidth="1"/>
    <col min="1287" max="1287" width="11" style="192" bestFit="1" customWidth="1"/>
    <col min="1288" max="1539" width="9.140625" style="192"/>
    <col min="1540" max="1540" width="13.42578125" style="192" bestFit="1" customWidth="1"/>
    <col min="1541" max="1541" width="16.42578125" style="192" bestFit="1" customWidth="1"/>
    <col min="1542" max="1542" width="23.42578125" style="192" customWidth="1"/>
    <col min="1543" max="1543" width="11" style="192" bestFit="1" customWidth="1"/>
    <col min="1544" max="1795" width="9.140625" style="192"/>
    <col min="1796" max="1796" width="13.42578125" style="192" bestFit="1" customWidth="1"/>
    <col min="1797" max="1797" width="16.42578125" style="192" bestFit="1" customWidth="1"/>
    <col min="1798" max="1798" width="23.42578125" style="192" customWidth="1"/>
    <col min="1799" max="1799" width="11" style="192" bestFit="1" customWidth="1"/>
    <col min="1800" max="2051" width="9.140625" style="192"/>
    <col min="2052" max="2052" width="13.42578125" style="192" bestFit="1" customWidth="1"/>
    <col min="2053" max="2053" width="16.42578125" style="192" bestFit="1" customWidth="1"/>
    <col min="2054" max="2054" width="23.42578125" style="192" customWidth="1"/>
    <col min="2055" max="2055" width="11" style="192" bestFit="1" customWidth="1"/>
    <col min="2056" max="2307" width="9.140625" style="192"/>
    <col min="2308" max="2308" width="13.42578125" style="192" bestFit="1" customWidth="1"/>
    <col min="2309" max="2309" width="16.42578125" style="192" bestFit="1" customWidth="1"/>
    <col min="2310" max="2310" width="23.42578125" style="192" customWidth="1"/>
    <col min="2311" max="2311" width="11" style="192" bestFit="1" customWidth="1"/>
    <col min="2312" max="2563" width="9.140625" style="192"/>
    <col min="2564" max="2564" width="13.42578125" style="192" bestFit="1" customWidth="1"/>
    <col min="2565" max="2565" width="16.42578125" style="192" bestFit="1" customWidth="1"/>
    <col min="2566" max="2566" width="23.42578125" style="192" customWidth="1"/>
    <col min="2567" max="2567" width="11" style="192" bestFit="1" customWidth="1"/>
    <col min="2568" max="2819" width="9.140625" style="192"/>
    <col min="2820" max="2820" width="13.42578125" style="192" bestFit="1" customWidth="1"/>
    <col min="2821" max="2821" width="16.42578125" style="192" bestFit="1" customWidth="1"/>
    <col min="2822" max="2822" width="23.42578125" style="192" customWidth="1"/>
    <col min="2823" max="2823" width="11" style="192" bestFit="1" customWidth="1"/>
    <col min="2824" max="3075" width="9.140625" style="192"/>
    <col min="3076" max="3076" width="13.42578125" style="192" bestFit="1" customWidth="1"/>
    <col min="3077" max="3077" width="16.42578125" style="192" bestFit="1" customWidth="1"/>
    <col min="3078" max="3078" width="23.42578125" style="192" customWidth="1"/>
    <col min="3079" max="3079" width="11" style="192" bestFit="1" customWidth="1"/>
    <col min="3080" max="3331" width="9.140625" style="192"/>
    <col min="3332" max="3332" width="13.42578125" style="192" bestFit="1" customWidth="1"/>
    <col min="3333" max="3333" width="16.42578125" style="192" bestFit="1" customWidth="1"/>
    <col min="3334" max="3334" width="23.42578125" style="192" customWidth="1"/>
    <col min="3335" max="3335" width="11" style="192" bestFit="1" customWidth="1"/>
    <col min="3336" max="3587" width="9.140625" style="192"/>
    <col min="3588" max="3588" width="13.42578125" style="192" bestFit="1" customWidth="1"/>
    <col min="3589" max="3589" width="16.42578125" style="192" bestFit="1" customWidth="1"/>
    <col min="3590" max="3590" width="23.42578125" style="192" customWidth="1"/>
    <col min="3591" max="3591" width="11" style="192" bestFit="1" customWidth="1"/>
    <col min="3592" max="3843" width="9.140625" style="192"/>
    <col min="3844" max="3844" width="13.42578125" style="192" bestFit="1" customWidth="1"/>
    <col min="3845" max="3845" width="16.42578125" style="192" bestFit="1" customWidth="1"/>
    <col min="3846" max="3846" width="23.42578125" style="192" customWidth="1"/>
    <col min="3847" max="3847" width="11" style="192" bestFit="1" customWidth="1"/>
    <col min="3848" max="4099" width="9.140625" style="192"/>
    <col min="4100" max="4100" width="13.42578125" style="192" bestFit="1" customWidth="1"/>
    <col min="4101" max="4101" width="16.42578125" style="192" bestFit="1" customWidth="1"/>
    <col min="4102" max="4102" width="23.42578125" style="192" customWidth="1"/>
    <col min="4103" max="4103" width="11" style="192" bestFit="1" customWidth="1"/>
    <col min="4104" max="4355" width="9.140625" style="192"/>
    <col min="4356" max="4356" width="13.42578125" style="192" bestFit="1" customWidth="1"/>
    <col min="4357" max="4357" width="16.42578125" style="192" bestFit="1" customWidth="1"/>
    <col min="4358" max="4358" width="23.42578125" style="192" customWidth="1"/>
    <col min="4359" max="4359" width="11" style="192" bestFit="1" customWidth="1"/>
    <col min="4360" max="4611" width="9.140625" style="192"/>
    <col min="4612" max="4612" width="13.42578125" style="192" bestFit="1" customWidth="1"/>
    <col min="4613" max="4613" width="16.42578125" style="192" bestFit="1" customWidth="1"/>
    <col min="4614" max="4614" width="23.42578125" style="192" customWidth="1"/>
    <col min="4615" max="4615" width="11" style="192" bestFit="1" customWidth="1"/>
    <col min="4616" max="4867" width="9.140625" style="192"/>
    <col min="4868" max="4868" width="13.42578125" style="192" bestFit="1" customWidth="1"/>
    <col min="4869" max="4869" width="16.42578125" style="192" bestFit="1" customWidth="1"/>
    <col min="4870" max="4870" width="23.42578125" style="192" customWidth="1"/>
    <col min="4871" max="4871" width="11" style="192" bestFit="1" customWidth="1"/>
    <col min="4872" max="5123" width="9.140625" style="192"/>
    <col min="5124" max="5124" width="13.42578125" style="192" bestFit="1" customWidth="1"/>
    <col min="5125" max="5125" width="16.42578125" style="192" bestFit="1" customWidth="1"/>
    <col min="5126" max="5126" width="23.42578125" style="192" customWidth="1"/>
    <col min="5127" max="5127" width="11" style="192" bestFit="1" customWidth="1"/>
    <col min="5128" max="5379" width="9.140625" style="192"/>
    <col min="5380" max="5380" width="13.42578125" style="192" bestFit="1" customWidth="1"/>
    <col min="5381" max="5381" width="16.42578125" style="192" bestFit="1" customWidth="1"/>
    <col min="5382" max="5382" width="23.42578125" style="192" customWidth="1"/>
    <col min="5383" max="5383" width="11" style="192" bestFit="1" customWidth="1"/>
    <col min="5384" max="5635" width="9.140625" style="192"/>
    <col min="5636" max="5636" width="13.42578125" style="192" bestFit="1" customWidth="1"/>
    <col min="5637" max="5637" width="16.42578125" style="192" bestFit="1" customWidth="1"/>
    <col min="5638" max="5638" width="23.42578125" style="192" customWidth="1"/>
    <col min="5639" max="5639" width="11" style="192" bestFit="1" customWidth="1"/>
    <col min="5640" max="5891" width="9.140625" style="192"/>
    <col min="5892" max="5892" width="13.42578125" style="192" bestFit="1" customWidth="1"/>
    <col min="5893" max="5893" width="16.42578125" style="192" bestFit="1" customWidth="1"/>
    <col min="5894" max="5894" width="23.42578125" style="192" customWidth="1"/>
    <col min="5895" max="5895" width="11" style="192" bestFit="1" customWidth="1"/>
    <col min="5896" max="6147" width="9.140625" style="192"/>
    <col min="6148" max="6148" width="13.42578125" style="192" bestFit="1" customWidth="1"/>
    <col min="6149" max="6149" width="16.42578125" style="192" bestFit="1" customWidth="1"/>
    <col min="6150" max="6150" width="23.42578125" style="192" customWidth="1"/>
    <col min="6151" max="6151" width="11" style="192" bestFit="1" customWidth="1"/>
    <col min="6152" max="6403" width="9.140625" style="192"/>
    <col min="6404" max="6404" width="13.42578125" style="192" bestFit="1" customWidth="1"/>
    <col min="6405" max="6405" width="16.42578125" style="192" bestFit="1" customWidth="1"/>
    <col min="6406" max="6406" width="23.42578125" style="192" customWidth="1"/>
    <col min="6407" max="6407" width="11" style="192" bestFit="1" customWidth="1"/>
    <col min="6408" max="6659" width="9.140625" style="192"/>
    <col min="6660" max="6660" width="13.42578125" style="192" bestFit="1" customWidth="1"/>
    <col min="6661" max="6661" width="16.42578125" style="192" bestFit="1" customWidth="1"/>
    <col min="6662" max="6662" width="23.42578125" style="192" customWidth="1"/>
    <col min="6663" max="6663" width="11" style="192" bestFit="1" customWidth="1"/>
    <col min="6664" max="6915" width="9.140625" style="192"/>
    <col min="6916" max="6916" width="13.42578125" style="192" bestFit="1" customWidth="1"/>
    <col min="6917" max="6917" width="16.42578125" style="192" bestFit="1" customWidth="1"/>
    <col min="6918" max="6918" width="23.42578125" style="192" customWidth="1"/>
    <col min="6919" max="6919" width="11" style="192" bestFit="1" customWidth="1"/>
    <col min="6920" max="7171" width="9.140625" style="192"/>
    <col min="7172" max="7172" width="13.42578125" style="192" bestFit="1" customWidth="1"/>
    <col min="7173" max="7173" width="16.42578125" style="192" bestFit="1" customWidth="1"/>
    <col min="7174" max="7174" width="23.42578125" style="192" customWidth="1"/>
    <col min="7175" max="7175" width="11" style="192" bestFit="1" customWidth="1"/>
    <col min="7176" max="7427" width="9.140625" style="192"/>
    <col min="7428" max="7428" width="13.42578125" style="192" bestFit="1" customWidth="1"/>
    <col min="7429" max="7429" width="16.42578125" style="192" bestFit="1" customWidth="1"/>
    <col min="7430" max="7430" width="23.42578125" style="192" customWidth="1"/>
    <col min="7431" max="7431" width="11" style="192" bestFit="1" customWidth="1"/>
    <col min="7432" max="7683" width="9.140625" style="192"/>
    <col min="7684" max="7684" width="13.42578125" style="192" bestFit="1" customWidth="1"/>
    <col min="7685" max="7685" width="16.42578125" style="192" bestFit="1" customWidth="1"/>
    <col min="7686" max="7686" width="23.42578125" style="192" customWidth="1"/>
    <col min="7687" max="7687" width="11" style="192" bestFit="1" customWidth="1"/>
    <col min="7688" max="7939" width="9.140625" style="192"/>
    <col min="7940" max="7940" width="13.42578125" style="192" bestFit="1" customWidth="1"/>
    <col min="7941" max="7941" width="16.42578125" style="192" bestFit="1" customWidth="1"/>
    <col min="7942" max="7942" width="23.42578125" style="192" customWidth="1"/>
    <col min="7943" max="7943" width="11" style="192" bestFit="1" customWidth="1"/>
    <col min="7944" max="8195" width="9.140625" style="192"/>
    <col min="8196" max="8196" width="13.42578125" style="192" bestFit="1" customWidth="1"/>
    <col min="8197" max="8197" width="16.42578125" style="192" bestFit="1" customWidth="1"/>
    <col min="8198" max="8198" width="23.42578125" style="192" customWidth="1"/>
    <col min="8199" max="8199" width="11" style="192" bestFit="1" customWidth="1"/>
    <col min="8200" max="8451" width="9.140625" style="192"/>
    <col min="8452" max="8452" width="13.42578125" style="192" bestFit="1" customWidth="1"/>
    <col min="8453" max="8453" width="16.42578125" style="192" bestFit="1" customWidth="1"/>
    <col min="8454" max="8454" width="23.42578125" style="192" customWidth="1"/>
    <col min="8455" max="8455" width="11" style="192" bestFit="1" customWidth="1"/>
    <col min="8456" max="8707" width="9.140625" style="192"/>
    <col min="8708" max="8708" width="13.42578125" style="192" bestFit="1" customWidth="1"/>
    <col min="8709" max="8709" width="16.42578125" style="192" bestFit="1" customWidth="1"/>
    <col min="8710" max="8710" width="23.42578125" style="192" customWidth="1"/>
    <col min="8711" max="8711" width="11" style="192" bestFit="1" customWidth="1"/>
    <col min="8712" max="8963" width="9.140625" style="192"/>
    <col min="8964" max="8964" width="13.42578125" style="192" bestFit="1" customWidth="1"/>
    <col min="8965" max="8965" width="16.42578125" style="192" bestFit="1" customWidth="1"/>
    <col min="8966" max="8966" width="23.42578125" style="192" customWidth="1"/>
    <col min="8967" max="8967" width="11" style="192" bestFit="1" customWidth="1"/>
    <col min="8968" max="9219" width="9.140625" style="192"/>
    <col min="9220" max="9220" width="13.42578125" style="192" bestFit="1" customWidth="1"/>
    <col min="9221" max="9221" width="16.42578125" style="192" bestFit="1" customWidth="1"/>
    <col min="9222" max="9222" width="23.42578125" style="192" customWidth="1"/>
    <col min="9223" max="9223" width="11" style="192" bestFit="1" customWidth="1"/>
    <col min="9224" max="9475" width="9.140625" style="192"/>
    <col min="9476" max="9476" width="13.42578125" style="192" bestFit="1" customWidth="1"/>
    <col min="9477" max="9477" width="16.42578125" style="192" bestFit="1" customWidth="1"/>
    <col min="9478" max="9478" width="23.42578125" style="192" customWidth="1"/>
    <col min="9479" max="9479" width="11" style="192" bestFit="1" customWidth="1"/>
    <col min="9480" max="9731" width="9.140625" style="192"/>
    <col min="9732" max="9732" width="13.42578125" style="192" bestFit="1" customWidth="1"/>
    <col min="9733" max="9733" width="16.42578125" style="192" bestFit="1" customWidth="1"/>
    <col min="9734" max="9734" width="23.42578125" style="192" customWidth="1"/>
    <col min="9735" max="9735" width="11" style="192" bestFit="1" customWidth="1"/>
    <col min="9736" max="9987" width="9.140625" style="192"/>
    <col min="9988" max="9988" width="13.42578125" style="192" bestFit="1" customWidth="1"/>
    <col min="9989" max="9989" width="16.42578125" style="192" bestFit="1" customWidth="1"/>
    <col min="9990" max="9990" width="23.42578125" style="192" customWidth="1"/>
    <col min="9991" max="9991" width="11" style="192" bestFit="1" customWidth="1"/>
    <col min="9992" max="10243" width="9.140625" style="192"/>
    <col min="10244" max="10244" width="13.42578125" style="192" bestFit="1" customWidth="1"/>
    <col min="10245" max="10245" width="16.42578125" style="192" bestFit="1" customWidth="1"/>
    <col min="10246" max="10246" width="23.42578125" style="192" customWidth="1"/>
    <col min="10247" max="10247" width="11" style="192" bestFit="1" customWidth="1"/>
    <col min="10248" max="10499" width="9.140625" style="192"/>
    <col min="10500" max="10500" width="13.42578125" style="192" bestFit="1" customWidth="1"/>
    <col min="10501" max="10501" width="16.42578125" style="192" bestFit="1" customWidth="1"/>
    <col min="10502" max="10502" width="23.42578125" style="192" customWidth="1"/>
    <col min="10503" max="10503" width="11" style="192" bestFit="1" customWidth="1"/>
    <col min="10504" max="10755" width="9.140625" style="192"/>
    <col min="10756" max="10756" width="13.42578125" style="192" bestFit="1" customWidth="1"/>
    <col min="10757" max="10757" width="16.42578125" style="192" bestFit="1" customWidth="1"/>
    <col min="10758" max="10758" width="23.42578125" style="192" customWidth="1"/>
    <col min="10759" max="10759" width="11" style="192" bestFit="1" customWidth="1"/>
    <col min="10760" max="11011" width="9.140625" style="192"/>
    <col min="11012" max="11012" width="13.42578125" style="192" bestFit="1" customWidth="1"/>
    <col min="11013" max="11013" width="16.42578125" style="192" bestFit="1" customWidth="1"/>
    <col min="11014" max="11014" width="23.42578125" style="192" customWidth="1"/>
    <col min="11015" max="11015" width="11" style="192" bestFit="1" customWidth="1"/>
    <col min="11016" max="11267" width="9.140625" style="192"/>
    <col min="11268" max="11268" width="13.42578125" style="192" bestFit="1" customWidth="1"/>
    <col min="11269" max="11269" width="16.42578125" style="192" bestFit="1" customWidth="1"/>
    <col min="11270" max="11270" width="23.42578125" style="192" customWidth="1"/>
    <col min="11271" max="11271" width="11" style="192" bestFit="1" customWidth="1"/>
    <col min="11272" max="11523" width="9.140625" style="192"/>
    <col min="11524" max="11524" width="13.42578125" style="192" bestFit="1" customWidth="1"/>
    <col min="11525" max="11525" width="16.42578125" style="192" bestFit="1" customWidth="1"/>
    <col min="11526" max="11526" width="23.42578125" style="192" customWidth="1"/>
    <col min="11527" max="11527" width="11" style="192" bestFit="1" customWidth="1"/>
    <col min="11528" max="11779" width="9.140625" style="192"/>
    <col min="11780" max="11780" width="13.42578125" style="192" bestFit="1" customWidth="1"/>
    <col min="11781" max="11781" width="16.42578125" style="192" bestFit="1" customWidth="1"/>
    <col min="11782" max="11782" width="23.42578125" style="192" customWidth="1"/>
    <col min="11783" max="11783" width="11" style="192" bestFit="1" customWidth="1"/>
    <col min="11784" max="12035" width="9.140625" style="192"/>
    <col min="12036" max="12036" width="13.42578125" style="192" bestFit="1" customWidth="1"/>
    <col min="12037" max="12037" width="16.42578125" style="192" bestFit="1" customWidth="1"/>
    <col min="12038" max="12038" width="23.42578125" style="192" customWidth="1"/>
    <col min="12039" max="12039" width="11" style="192" bestFit="1" customWidth="1"/>
    <col min="12040" max="12291" width="9.140625" style="192"/>
    <col min="12292" max="12292" width="13.42578125" style="192" bestFit="1" customWidth="1"/>
    <col min="12293" max="12293" width="16.42578125" style="192" bestFit="1" customWidth="1"/>
    <col min="12294" max="12294" width="23.42578125" style="192" customWidth="1"/>
    <col min="12295" max="12295" width="11" style="192" bestFit="1" customWidth="1"/>
    <col min="12296" max="12547" width="9.140625" style="192"/>
    <col min="12548" max="12548" width="13.42578125" style="192" bestFit="1" customWidth="1"/>
    <col min="12549" max="12549" width="16.42578125" style="192" bestFit="1" customWidth="1"/>
    <col min="12550" max="12550" width="23.42578125" style="192" customWidth="1"/>
    <col min="12551" max="12551" width="11" style="192" bestFit="1" customWidth="1"/>
    <col min="12552" max="12803" width="9.140625" style="192"/>
    <col min="12804" max="12804" width="13.42578125" style="192" bestFit="1" customWidth="1"/>
    <col min="12805" max="12805" width="16.42578125" style="192" bestFit="1" customWidth="1"/>
    <col min="12806" max="12806" width="23.42578125" style="192" customWidth="1"/>
    <col min="12807" max="12807" width="11" style="192" bestFit="1" customWidth="1"/>
    <col min="12808" max="13059" width="9.140625" style="192"/>
    <col min="13060" max="13060" width="13.42578125" style="192" bestFit="1" customWidth="1"/>
    <col min="13061" max="13061" width="16.42578125" style="192" bestFit="1" customWidth="1"/>
    <col min="13062" max="13062" width="23.42578125" style="192" customWidth="1"/>
    <col min="13063" max="13063" width="11" style="192" bestFit="1" customWidth="1"/>
    <col min="13064" max="13315" width="9.140625" style="192"/>
    <col min="13316" max="13316" width="13.42578125" style="192" bestFit="1" customWidth="1"/>
    <col min="13317" max="13317" width="16.42578125" style="192" bestFit="1" customWidth="1"/>
    <col min="13318" max="13318" width="23.42578125" style="192" customWidth="1"/>
    <col min="13319" max="13319" width="11" style="192" bestFit="1" customWidth="1"/>
    <col min="13320" max="13571" width="9.140625" style="192"/>
    <col min="13572" max="13572" width="13.42578125" style="192" bestFit="1" customWidth="1"/>
    <col min="13573" max="13573" width="16.42578125" style="192" bestFit="1" customWidth="1"/>
    <col min="13574" max="13574" width="23.42578125" style="192" customWidth="1"/>
    <col min="13575" max="13575" width="11" style="192" bestFit="1" customWidth="1"/>
    <col min="13576" max="13827" width="9.140625" style="192"/>
    <col min="13828" max="13828" width="13.42578125" style="192" bestFit="1" customWidth="1"/>
    <col min="13829" max="13829" width="16.42578125" style="192" bestFit="1" customWidth="1"/>
    <col min="13830" max="13830" width="23.42578125" style="192" customWidth="1"/>
    <col min="13831" max="13831" width="11" style="192" bestFit="1" customWidth="1"/>
    <col min="13832" max="14083" width="9.140625" style="192"/>
    <col min="14084" max="14084" width="13.42578125" style="192" bestFit="1" customWidth="1"/>
    <col min="14085" max="14085" width="16.42578125" style="192" bestFit="1" customWidth="1"/>
    <col min="14086" max="14086" width="23.42578125" style="192" customWidth="1"/>
    <col min="14087" max="14087" width="11" style="192" bestFit="1" customWidth="1"/>
    <col min="14088" max="14339" width="9.140625" style="192"/>
    <col min="14340" max="14340" width="13.42578125" style="192" bestFit="1" customWidth="1"/>
    <col min="14341" max="14341" width="16.42578125" style="192" bestFit="1" customWidth="1"/>
    <col min="14342" max="14342" width="23.42578125" style="192" customWidth="1"/>
    <col min="14343" max="14343" width="11" style="192" bestFit="1" customWidth="1"/>
    <col min="14344" max="14595" width="9.140625" style="192"/>
    <col min="14596" max="14596" width="13.42578125" style="192" bestFit="1" customWidth="1"/>
    <col min="14597" max="14597" width="16.42578125" style="192" bestFit="1" customWidth="1"/>
    <col min="14598" max="14598" width="23.42578125" style="192" customWidth="1"/>
    <col min="14599" max="14599" width="11" style="192" bestFit="1" customWidth="1"/>
    <col min="14600" max="14851" width="9.140625" style="192"/>
    <col min="14852" max="14852" width="13.42578125" style="192" bestFit="1" customWidth="1"/>
    <col min="14853" max="14853" width="16.42578125" style="192" bestFit="1" customWidth="1"/>
    <col min="14854" max="14854" width="23.42578125" style="192" customWidth="1"/>
    <col min="14855" max="14855" width="11" style="192" bestFit="1" customWidth="1"/>
    <col min="14856" max="15107" width="9.140625" style="192"/>
    <col min="15108" max="15108" width="13.42578125" style="192" bestFit="1" customWidth="1"/>
    <col min="15109" max="15109" width="16.42578125" style="192" bestFit="1" customWidth="1"/>
    <col min="15110" max="15110" width="23.42578125" style="192" customWidth="1"/>
    <col min="15111" max="15111" width="11" style="192" bestFit="1" customWidth="1"/>
    <col min="15112" max="15363" width="9.140625" style="192"/>
    <col min="15364" max="15364" width="13.42578125" style="192" bestFit="1" customWidth="1"/>
    <col min="15365" max="15365" width="16.42578125" style="192" bestFit="1" customWidth="1"/>
    <col min="15366" max="15366" width="23.42578125" style="192" customWidth="1"/>
    <col min="15367" max="15367" width="11" style="192" bestFit="1" customWidth="1"/>
    <col min="15368" max="15619" width="9.140625" style="192"/>
    <col min="15620" max="15620" width="13.42578125" style="192" bestFit="1" customWidth="1"/>
    <col min="15621" max="15621" width="16.42578125" style="192" bestFit="1" customWidth="1"/>
    <col min="15622" max="15622" width="23.42578125" style="192" customWidth="1"/>
    <col min="15623" max="15623" width="11" style="192" bestFit="1" customWidth="1"/>
    <col min="15624" max="15875" width="9.140625" style="192"/>
    <col min="15876" max="15876" width="13.42578125" style="192" bestFit="1" customWidth="1"/>
    <col min="15877" max="15877" width="16.42578125" style="192" bestFit="1" customWidth="1"/>
    <col min="15878" max="15878" width="23.42578125" style="192" customWidth="1"/>
    <col min="15879" max="15879" width="11" style="192" bestFit="1" customWidth="1"/>
    <col min="15880" max="16131" width="9.140625" style="192"/>
    <col min="16132" max="16132" width="13.42578125" style="192" bestFit="1" customWidth="1"/>
    <col min="16133" max="16133" width="16.42578125" style="192" bestFit="1" customWidth="1"/>
    <col min="16134" max="16134" width="23.42578125" style="192" customWidth="1"/>
    <col min="16135" max="16135" width="11" style="192" bestFit="1" customWidth="1"/>
    <col min="16136" max="16384" width="9.140625" style="192"/>
  </cols>
  <sheetData>
    <row r="1" spans="1:38" ht="20.25" x14ac:dyDescent="0.3">
      <c r="A1" s="193"/>
      <c r="B1" s="194"/>
      <c r="C1" s="193"/>
      <c r="D1" s="194"/>
      <c r="E1" s="193"/>
      <c r="F1" s="193"/>
      <c r="G1" s="193"/>
      <c r="H1" s="68" t="s">
        <v>20</v>
      </c>
      <c r="I1" s="195"/>
      <c r="J1" s="195"/>
      <c r="K1" s="195"/>
      <c r="L1" s="195"/>
      <c r="M1" s="195"/>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row>
    <row r="2" spans="1:38" x14ac:dyDescent="0.2">
      <c r="A2" s="195"/>
      <c r="B2" s="425"/>
      <c r="C2" s="425"/>
      <c r="D2" s="425"/>
      <c r="E2" s="425"/>
      <c r="F2" s="196"/>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row>
    <row r="3" spans="1:38" x14ac:dyDescent="0.2">
      <c r="A3" s="195"/>
      <c r="B3" s="426" t="s">
        <v>228</v>
      </c>
      <c r="C3" s="426"/>
      <c r="D3" s="426"/>
      <c r="E3" s="426"/>
      <c r="F3" s="197" t="s">
        <v>63</v>
      </c>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row>
    <row r="4" spans="1:38" x14ac:dyDescent="0.2">
      <c r="A4" s="195"/>
      <c r="B4" s="195">
        <v>1</v>
      </c>
      <c r="C4" s="195" t="s">
        <v>275</v>
      </c>
      <c r="D4" s="195">
        <v>1</v>
      </c>
      <c r="E4" s="195" t="s">
        <v>276</v>
      </c>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row>
    <row r="5" spans="1:38" x14ac:dyDescent="0.2">
      <c r="A5" s="195"/>
      <c r="B5" s="278">
        <v>1</v>
      </c>
      <c r="C5" s="192" t="s">
        <v>277</v>
      </c>
      <c r="D5" s="278">
        <f>B5</f>
        <v>1</v>
      </c>
      <c r="E5" s="192" t="s">
        <v>278</v>
      </c>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row>
    <row r="6" spans="1:38" x14ac:dyDescent="0.2">
      <c r="A6" s="195"/>
      <c r="B6" s="279">
        <v>1</v>
      </c>
      <c r="C6" s="192" t="s">
        <v>279</v>
      </c>
      <c r="D6" s="277">
        <f>CONVERT(B6,"J","BTU")*10^6</f>
        <v>947.8171203133171</v>
      </c>
      <c r="E6" s="192" t="s">
        <v>280</v>
      </c>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row>
    <row r="7" spans="1:38" x14ac:dyDescent="0.2">
      <c r="A7" s="195"/>
      <c r="B7" s="278">
        <v>1</v>
      </c>
      <c r="C7" s="192" t="s">
        <v>277</v>
      </c>
      <c r="D7" s="277">
        <f>D6</f>
        <v>947.8171203133171</v>
      </c>
      <c r="E7" s="192" t="s">
        <v>281</v>
      </c>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row>
    <row r="8" spans="1:38" x14ac:dyDescent="0.2">
      <c r="A8" s="195"/>
      <c r="B8" s="278">
        <v>1</v>
      </c>
      <c r="C8" s="192" t="s">
        <v>282</v>
      </c>
      <c r="D8" s="192">
        <v>3600</v>
      </c>
      <c r="E8" s="192" t="s">
        <v>283</v>
      </c>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row>
    <row r="9" spans="1:38" x14ac:dyDescent="0.2">
      <c r="A9" s="195"/>
      <c r="B9" s="278">
        <v>1</v>
      </c>
      <c r="C9" s="192" t="s">
        <v>277</v>
      </c>
      <c r="D9" s="280">
        <f>D7*D8</f>
        <v>3412141.6331279417</v>
      </c>
      <c r="E9" s="192" t="s">
        <v>284</v>
      </c>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row>
    <row r="10" spans="1:38" x14ac:dyDescent="0.2">
      <c r="A10" s="195"/>
      <c r="B10" s="278">
        <v>1</v>
      </c>
      <c r="C10" s="195" t="s">
        <v>41</v>
      </c>
      <c r="D10" s="195">
        <f>CONVERT(B10,"kg","lbm")</f>
        <v>2.2046226218487757</v>
      </c>
      <c r="E10" s="195" t="s">
        <v>286</v>
      </c>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row>
    <row r="11" spans="1:38" x14ac:dyDescent="0.2">
      <c r="A11" s="195"/>
      <c r="B11" s="278"/>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row>
    <row r="12" spans="1:38" x14ac:dyDescent="0.2">
      <c r="A12" s="195"/>
      <c r="B12" s="278"/>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row>
    <row r="13" spans="1:38" x14ac:dyDescent="0.2">
      <c r="A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row>
    <row r="14" spans="1:38" x14ac:dyDescent="0.2">
      <c r="A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row>
    <row r="15" spans="1:38" x14ac:dyDescent="0.2">
      <c r="A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row>
    <row r="16" spans="1:38" x14ac:dyDescent="0.2">
      <c r="A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row>
    <row r="17" spans="1:38" x14ac:dyDescent="0.2">
      <c r="A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row>
    <row r="18" spans="1:38" x14ac:dyDescent="0.2">
      <c r="A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row>
    <row r="19" spans="1:38" x14ac:dyDescent="0.2">
      <c r="A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row>
    <row r="20" spans="1:38" x14ac:dyDescent="0.2">
      <c r="A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row>
    <row r="21" spans="1:38" x14ac:dyDescent="0.2">
      <c r="A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row>
    <row r="22" spans="1:38" x14ac:dyDescent="0.2">
      <c r="A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row>
    <row r="23" spans="1:38" x14ac:dyDescent="0.2">
      <c r="A23" s="195"/>
      <c r="B23" s="195"/>
      <c r="C23" s="195"/>
      <c r="D23" s="195"/>
      <c r="E23" s="195"/>
      <c r="F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row>
    <row r="24" spans="1:38" x14ac:dyDescent="0.2">
      <c r="A24" s="195"/>
      <c r="B24" s="195"/>
      <c r="C24" s="195"/>
      <c r="D24" s="195"/>
      <c r="E24" s="195"/>
      <c r="F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row>
    <row r="25" spans="1:38" x14ac:dyDescent="0.2">
      <c r="A25" s="195"/>
      <c r="B25" s="163"/>
      <c r="C25" s="199"/>
      <c r="D25" s="163"/>
      <c r="E25" s="163"/>
      <c r="F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row>
    <row r="26" spans="1:38" x14ac:dyDescent="0.2">
      <c r="A26" s="195"/>
      <c r="B26" s="200"/>
      <c r="C26" s="201"/>
      <c r="D26" s="163"/>
      <c r="E26" s="163"/>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row>
    <row r="27" spans="1:38" x14ac:dyDescent="0.2">
      <c r="A27" s="195"/>
      <c r="B27" s="200"/>
      <c r="C27" s="201"/>
      <c r="D27" s="163"/>
      <c r="E27" s="163"/>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row>
    <row r="28" spans="1:38" x14ac:dyDescent="0.2">
      <c r="A28" s="195"/>
      <c r="B28" s="200"/>
      <c r="C28" s="201"/>
      <c r="D28" s="163"/>
      <c r="E28" s="163"/>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row>
    <row r="29" spans="1:38" x14ac:dyDescent="0.2">
      <c r="B29" s="200"/>
      <c r="C29" s="195"/>
      <c r="D29" s="195"/>
      <c r="E29" s="195"/>
    </row>
    <row r="30" spans="1:38" x14ac:dyDescent="0.2">
      <c r="B30" s="200"/>
      <c r="C30" s="195"/>
      <c r="D30" s="195"/>
      <c r="E30" s="195"/>
    </row>
    <row r="31" spans="1:38" x14ac:dyDescent="0.2">
      <c r="B31" s="198"/>
      <c r="C31" s="195"/>
      <c r="D31" s="195"/>
      <c r="E31" s="195"/>
    </row>
    <row r="37" spans="10:10" x14ac:dyDescent="0.2">
      <c r="J37" s="20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68"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96" t="s">
        <v>229</v>
      </c>
      <c r="D3" s="196" t="s">
        <v>9</v>
      </c>
    </row>
    <row r="4" spans="1:38" ht="15" x14ac:dyDescent="0.2">
      <c r="C4" s="203"/>
      <c r="D4" s="427"/>
      <c r="E4" s="428"/>
      <c r="F4" s="428"/>
      <c r="G4" s="428"/>
      <c r="H4" s="428"/>
      <c r="I4" s="428"/>
      <c r="J4" s="428"/>
      <c r="K4" s="428"/>
      <c r="L4" s="428"/>
    </row>
    <row r="5" spans="1:38" ht="15" x14ac:dyDescent="0.2">
      <c r="C5" s="203"/>
      <c r="D5" s="427"/>
      <c r="E5" s="428"/>
      <c r="F5" s="428"/>
      <c r="G5" s="428"/>
      <c r="H5" s="428"/>
      <c r="I5" s="428"/>
      <c r="J5" s="428"/>
      <c r="K5" s="428"/>
      <c r="L5" s="428"/>
    </row>
    <row r="6" spans="1:38" ht="15" x14ac:dyDescent="0.2">
      <c r="C6" s="203"/>
      <c r="D6" s="427"/>
      <c r="E6" s="428"/>
      <c r="F6" s="428"/>
      <c r="G6" s="428"/>
      <c r="H6" s="428"/>
      <c r="I6" s="428"/>
      <c r="J6" s="428"/>
      <c r="K6" s="428"/>
      <c r="L6" s="428"/>
    </row>
    <row r="7" spans="1:38" ht="15" x14ac:dyDescent="0.2">
      <c r="C7" s="203"/>
      <c r="D7" s="427"/>
      <c r="E7" s="428"/>
      <c r="F7" s="428"/>
      <c r="G7" s="428"/>
      <c r="H7" s="428"/>
      <c r="I7" s="428"/>
      <c r="J7" s="428"/>
      <c r="K7" s="428"/>
      <c r="L7" s="428"/>
    </row>
    <row r="8" spans="1:38" ht="15" x14ac:dyDescent="0.2">
      <c r="C8" s="203"/>
      <c r="D8" s="427"/>
      <c r="E8" s="428"/>
      <c r="F8" s="428"/>
      <c r="G8" s="428"/>
      <c r="H8" s="428"/>
      <c r="I8" s="428"/>
      <c r="J8" s="428"/>
      <c r="K8" s="428"/>
      <c r="L8" s="428"/>
    </row>
    <row r="9" spans="1:38" ht="15" x14ac:dyDescent="0.2">
      <c r="C9" s="203"/>
      <c r="D9" s="427"/>
      <c r="E9" s="428"/>
      <c r="F9" s="428"/>
      <c r="G9" s="428"/>
      <c r="H9" s="428"/>
      <c r="I9" s="428"/>
      <c r="J9" s="428"/>
      <c r="K9" s="428"/>
      <c r="L9" s="428"/>
    </row>
    <row r="10" spans="1:38" ht="15" x14ac:dyDescent="0.2">
      <c r="C10" s="203"/>
      <c r="D10" s="427"/>
      <c r="E10" s="428"/>
      <c r="F10" s="428"/>
      <c r="G10" s="428"/>
      <c r="H10" s="428"/>
      <c r="I10" s="428"/>
      <c r="J10" s="428"/>
      <c r="K10" s="428"/>
      <c r="L10" s="428"/>
    </row>
    <row r="11" spans="1:38" ht="15" x14ac:dyDescent="0.2">
      <c r="C11" s="203"/>
      <c r="D11" s="427"/>
      <c r="E11" s="428"/>
      <c r="F11" s="428"/>
      <c r="G11" s="428"/>
      <c r="H11" s="428"/>
      <c r="I11" s="428"/>
      <c r="J11" s="428"/>
      <c r="K11" s="428"/>
      <c r="L11" s="428"/>
    </row>
    <row r="12" spans="1:38" ht="15" x14ac:dyDescent="0.2">
      <c r="C12" s="203"/>
      <c r="D12" s="427"/>
      <c r="E12" s="428"/>
      <c r="F12" s="428"/>
      <c r="G12" s="428"/>
      <c r="H12" s="428"/>
      <c r="I12" s="428"/>
      <c r="J12" s="428"/>
      <c r="K12" s="428"/>
      <c r="L12" s="428"/>
    </row>
    <row r="13" spans="1:38" ht="15" x14ac:dyDescent="0.2">
      <c r="C13" s="203"/>
      <c r="D13" s="427"/>
      <c r="E13" s="428"/>
      <c r="F13" s="428"/>
      <c r="G13" s="428"/>
      <c r="H13" s="428"/>
      <c r="I13" s="428"/>
      <c r="J13" s="428"/>
      <c r="K13" s="428"/>
      <c r="L13" s="428"/>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 sqref="E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64CC7BA6-C943-4B8A-86AB-F4E0AE891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97D0F-2750-4577-8698-C6F593AA2A33}">
  <ds:schemaRefs>
    <ds:schemaRef ds:uri="http://schemas.microsoft.com/sharepoint/v3/contenttype/forms"/>
  </ds:schemaRefs>
</ds:datastoreItem>
</file>

<file path=customXml/itemProps3.xml><?xml version="1.0" encoding="utf-8"?>
<ds:datastoreItem xmlns:ds="http://schemas.openxmlformats.org/officeDocument/2006/customXml" ds:itemID="{86E065E4-9DEA-4D20-A6F1-8F3A9E40A473}">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c75d1172-787a-498f-aaff-e17d79596d1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CBTL Plant I-O</vt:lpstr>
      <vt:lpstr>Conversions</vt:lpstr>
      <vt:lpstr>Assumptions</vt:lpstr>
      <vt:lpstr>Chart</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Littlefield</dc:creator>
  <cp:lastModifiedBy>Jeremie Isaac Hakian</cp:lastModifiedBy>
  <dcterms:created xsi:type="dcterms:W3CDTF">2013-03-28T12:54:40Z</dcterms:created>
  <dcterms:modified xsi:type="dcterms:W3CDTF">2014-04-04T13:33:01Z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