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8805" yWindow="-45" windowWidth="14430" windowHeight="12930" activeTab="1"/>
  </bookViews>
  <sheets>
    <sheet name="Info" sheetId="1" r:id="rId1"/>
    <sheet name="Data Summary" sheetId="2" r:id="rId2"/>
    <sheet name="Reference Source Info" sheetId="4" r:id="rId3"/>
    <sheet name="DQI" sheetId="5" r:id="rId4"/>
    <sheet name="Surface Mining Calculations" sheetId="9" r:id="rId5"/>
    <sheet name="Conversions" sheetId="7" r:id="rId6"/>
    <sheet name="Assumptions" sheetId="8" r:id="rId7"/>
    <sheet name="Chart" sheetId="10" r:id="rId8"/>
  </sheets>
  <calcPr calcId="171027" calcMode="manual"/>
</workbook>
</file>

<file path=xl/calcChain.xml><?xml version="1.0" encoding="utf-8"?>
<calcChain xmlns="http://schemas.openxmlformats.org/spreadsheetml/2006/main">
  <c r="D25" i="9" l="1"/>
  <c r="D54" i="9" s="1"/>
  <c r="G44" i="2" s="1"/>
  <c r="C25" i="9"/>
  <c r="C54" i="9" s="1"/>
  <c r="F44" i="2" s="1"/>
  <c r="B25" i="9"/>
  <c r="B54" i="9" s="1"/>
  <c r="E44" i="2" s="1"/>
  <c r="B66" i="9"/>
  <c r="D66" i="9" s="1"/>
  <c r="E50" i="2"/>
  <c r="G70" i="2"/>
  <c r="I70" i="2" s="1"/>
  <c r="H70" i="2"/>
  <c r="E51" i="2"/>
  <c r="G71" i="2"/>
  <c r="I71" i="2" s="1"/>
  <c r="H71" i="2"/>
  <c r="E52" i="2"/>
  <c r="B52" i="2"/>
  <c r="B51" i="2"/>
  <c r="B50" i="2"/>
  <c r="B39" i="9"/>
  <c r="E25" i="2" s="1"/>
  <c r="E40" i="2"/>
  <c r="B31" i="9"/>
  <c r="B65" i="9"/>
  <c r="D65" i="9" s="1"/>
  <c r="E41" i="2"/>
  <c r="B40" i="9"/>
  <c r="E26" i="2" s="1"/>
  <c r="B27" i="2"/>
  <c r="B28" i="2"/>
  <c r="B29" i="2"/>
  <c r="B47" i="2"/>
  <c r="B48" i="2"/>
  <c r="B49" i="2"/>
  <c r="B41" i="2"/>
  <c r="B37" i="9"/>
  <c r="E43" i="2"/>
  <c r="H72" i="2"/>
  <c r="H63" i="2"/>
  <c r="C37" i="9"/>
  <c r="F43" i="2" s="1"/>
  <c r="D37" i="9"/>
  <c r="G43" i="2" s="1"/>
  <c r="B32" i="2"/>
  <c r="B31" i="2"/>
  <c r="C39" i="9"/>
  <c r="F25" i="2"/>
  <c r="D39" i="9"/>
  <c r="G25" i="2" s="1"/>
  <c r="C40" i="9"/>
  <c r="F26" i="2" s="1"/>
  <c r="D40" i="9"/>
  <c r="G26" i="2"/>
  <c r="B30" i="9"/>
  <c r="B33" i="9"/>
  <c r="B59" i="9" s="1"/>
  <c r="E37" i="2" s="1"/>
  <c r="B32" i="9"/>
  <c r="B64" i="9"/>
  <c r="D64" i="9" s="1"/>
  <c r="D58" i="9" s="1"/>
  <c r="B34" i="2"/>
  <c r="B24" i="2"/>
  <c r="B25" i="2"/>
  <c r="B26" i="2"/>
  <c r="B30" i="2"/>
  <c r="B33" i="2"/>
  <c r="B35" i="2"/>
  <c r="B36" i="2"/>
  <c r="B37" i="2"/>
  <c r="B38" i="2"/>
  <c r="B39" i="2"/>
  <c r="B40" i="2"/>
  <c r="B42" i="2"/>
  <c r="C51" i="9"/>
  <c r="D51" i="9"/>
  <c r="B51" i="9"/>
  <c r="C30" i="9"/>
  <c r="D30" i="9"/>
  <c r="D56" i="9" s="1"/>
  <c r="C31" i="9"/>
  <c r="D31" i="9"/>
  <c r="C32" i="9"/>
  <c r="D32" i="9"/>
  <c r="C33" i="9"/>
  <c r="C59" i="9"/>
  <c r="D33" i="9"/>
  <c r="D59" i="9"/>
  <c r="C16" i="9"/>
  <c r="C46" i="9" s="1"/>
  <c r="D16" i="9"/>
  <c r="D46" i="9" s="1"/>
  <c r="B16" i="9"/>
  <c r="B46" i="9"/>
  <c r="C15" i="9"/>
  <c r="D15" i="9"/>
  <c r="B15" i="9"/>
  <c r="B45" i="9" s="1"/>
  <c r="B14" i="9"/>
  <c r="C14" i="9"/>
  <c r="D14" i="9"/>
  <c r="C13" i="9"/>
  <c r="D13" i="9"/>
  <c r="B13" i="9"/>
  <c r="E7" i="7"/>
  <c r="D67" i="9" s="1"/>
  <c r="B52" i="9"/>
  <c r="C52" i="9"/>
  <c r="D52" i="9"/>
  <c r="D3" i="1"/>
  <c r="C25" i="1" s="1"/>
  <c r="I7" i="5"/>
  <c r="N5" i="2" s="1"/>
  <c r="K6" i="5"/>
  <c r="J6" i="5"/>
  <c r="I6" i="5"/>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H74" i="2"/>
  <c r="H73" i="2"/>
  <c r="G69" i="2"/>
  <c r="I69" i="2" s="1"/>
  <c r="H69" i="2"/>
  <c r="H62" i="2"/>
  <c r="H61" i="2"/>
  <c r="H60" i="2"/>
  <c r="H59" i="2"/>
  <c r="H58" i="2"/>
  <c r="B46" i="2"/>
  <c r="B45" i="2"/>
  <c r="B44" i="2"/>
  <c r="B43" i="2"/>
  <c r="B23" i="2"/>
  <c r="G11" i="2"/>
  <c r="D4" i="1"/>
  <c r="B41" i="9" l="1"/>
  <c r="E31" i="2" s="1"/>
  <c r="D41" i="9"/>
  <c r="G31" i="2" s="1"/>
  <c r="C41" i="9"/>
  <c r="F31" i="2" s="1"/>
  <c r="B58" i="9"/>
  <c r="E36" i="2" s="1"/>
  <c r="B50" i="9"/>
  <c r="D50" i="9"/>
  <c r="C50" i="9"/>
  <c r="C38" i="9"/>
  <c r="F24" i="2" s="1"/>
  <c r="B38" i="9"/>
  <c r="E24" i="2" s="1"/>
  <c r="D38" i="9"/>
  <c r="G24" i="2" s="1"/>
  <c r="C58" i="9"/>
  <c r="C45" i="9"/>
  <c r="B57" i="9"/>
  <c r="E35" i="2" s="1"/>
  <c r="E39" i="2" s="1"/>
  <c r="B43" i="9"/>
  <c r="D57" i="9"/>
  <c r="D43" i="9"/>
  <c r="C44" i="9"/>
  <c r="B44" i="9"/>
  <c r="C57" i="9"/>
  <c r="C43" i="9"/>
  <c r="C56" i="9"/>
  <c r="B56" i="9"/>
  <c r="E38" i="2" s="1"/>
  <c r="D44" i="9"/>
  <c r="D53" i="9"/>
  <c r="G30" i="2" s="1"/>
  <c r="C53" i="9"/>
  <c r="F30" i="2" s="1"/>
  <c r="B53" i="9"/>
  <c r="E30" i="2" s="1"/>
  <c r="D45" i="9"/>
  <c r="E42" i="2" l="1"/>
  <c r="E45" i="2" l="1"/>
  <c r="G63" i="2" s="1"/>
  <c r="I63" i="2" s="1"/>
  <c r="E32" i="2"/>
  <c r="G59" i="2" s="1"/>
  <c r="I59" i="2" s="1"/>
  <c r="E46" i="2"/>
  <c r="G72" i="2" s="1"/>
  <c r="I72" i="2" s="1"/>
  <c r="E29" i="2"/>
  <c r="G73" i="2" s="1"/>
  <c r="I73" i="2" s="1"/>
  <c r="E28" i="2"/>
  <c r="G74" i="2" s="1"/>
  <c r="I74" i="2" s="1"/>
  <c r="E27" i="2"/>
  <c r="G58" i="2" s="1"/>
  <c r="I58" i="2" s="1"/>
  <c r="E49" i="2"/>
  <c r="G62" i="2" s="1"/>
  <c r="I62" i="2" s="1"/>
  <c r="E48" i="2"/>
  <c r="G61" i="2" s="1"/>
  <c r="I61" i="2" s="1"/>
  <c r="E47" i="2"/>
  <c r="G60" i="2" s="1"/>
  <c r="I60" i="2" s="1"/>
</calcChain>
</file>

<file path=xl/sharedStrings.xml><?xml version="1.0" encoding="utf-8"?>
<sst xmlns="http://schemas.openxmlformats.org/spreadsheetml/2006/main" count="682" uniqueCount="419">
  <si>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</si>
  <si>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</si>
  <si>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</si>
  <si>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</si>
  <si>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</si>
  <si>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</si>
  <si>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</si>
  <si>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</si>
  <si>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</si>
  <si>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</si>
  <si>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</si>
  <si>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</si>
  <si>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</si>
  <si>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</si>
  <si>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</si>
  <si>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</si>
  <si>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</si>
  <si>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</si>
  <si>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</si>
  <si>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</si>
  <si>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</si>
  <si>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</si>
  <si>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</si>
  <si>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</si>
  <si>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</si>
  <si>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</si>
  <si>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</si>
  <si>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</si>
  <si>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</si>
  <si>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</si>
  <si>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</si>
  <si>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</si>
  <si>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</si>
  <si>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</si>
  <si>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</si>
  <si>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</si>
  <si>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</si>
  <si>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</si>
  <si>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</si>
  <si>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</si>
  <si>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</si>
  <si>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</si>
  <si>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</si>
  <si>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</si>
  <si>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</si>
  <si>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</si>
  <si>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</si>
  <si>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</si>
  <si>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</si>
  <si>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</si>
  <si>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</si>
  <si>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</si>
  <si>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</si>
  <si>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</si>
  <si>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</si>
  <si>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</si>
  <si>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</si>
  <si>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</si>
  <si>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</si>
  <si>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</si>
  <si>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</si>
  <si>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</si>
  <si>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</si>
  <si>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</si>
  <si>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</si>
  <si>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</si>
  <si>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</si>
  <si>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</si>
  <si>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</si>
  <si>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</si>
  <si>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</si>
  <si>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</si>
  <si>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</si>
  <si>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</si>
  <si>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</si>
  <si>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</si>
  <si>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</si>
  <si>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</si>
  <si>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</si>
  <si>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</si>
  <si>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</si>
  <si>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</si>
  <si>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</si>
  <si>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Carbon dioxide [Inorganic emissions to air]</t>
  </si>
  <si>
    <t>Emission to air</t>
  </si>
  <si>
    <t>Methane [Organic emissions to air (group VOC)]</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</si>
  <si>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</si>
  <si>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</si>
  <si>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</si>
  <si>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</si>
  <si>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</si>
  <si>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</si>
  <si>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</si>
  <si>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</si>
  <si>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</si>
  <si>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</si>
  <si>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</si>
  <si>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</si>
  <si>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</si>
  <si>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</si>
  <si>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</si>
  <si>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</si>
  <si>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</si>
  <si>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</si>
  <si>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</si>
  <si>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</si>
  <si>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</si>
  <si>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</si>
  <si>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</si>
  <si>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</si>
  <si>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</si>
  <si>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</si>
  <si>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</si>
  <si>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</si>
  <si>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</si>
  <si>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</si>
  <si>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</si>
  <si>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</si>
  <si>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</si>
  <si>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</si>
  <si>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</si>
  <si>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</si>
  <si>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</si>
  <si>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</si>
  <si>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</si>
  <si>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</si>
  <si>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</si>
  <si>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</si>
  <si>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</si>
  <si>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</si>
  <si>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</si>
  <si>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</si>
  <si>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</si>
  <si>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</si>
  <si>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</si>
  <si>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</si>
  <si>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</si>
  <si>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</si>
  <si>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</si>
  <si>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</si>
  <si>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</si>
  <si>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</si>
  <si>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</si>
  <si>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</si>
  <si>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</si>
  <si>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</si>
  <si>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</si>
  <si>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</si>
  <si>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</si>
  <si>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</si>
  <si>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</si>
  <si>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</si>
  <si>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</si>
  <si>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</si>
  <si>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</si>
  <si>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</si>
  <si>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</si>
  <si>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</si>
  <si>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</si>
  <si>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</si>
  <si>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</si>
  <si>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</si>
  <si>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</si>
  <si>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</si>
  <si>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</si>
  <si>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</si>
  <si>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</si>
  <si>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</si>
  <si>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</si>
  <si>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</si>
  <si>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</si>
  <si>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</si>
  <si>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</si>
  <si>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</si>
  <si>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</si>
  <si>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</si>
  <si>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</si>
  <si>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</si>
  <si>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</si>
  <si>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</si>
  <si>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</si>
  <si>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</si>
  <si>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</si>
  <si>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</si>
  <si>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</si>
  <si>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</si>
  <si>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</si>
  <si>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</si>
  <si>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</si>
  <si>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</si>
  <si>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</si>
  <si>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</si>
  <si>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</si>
  <si>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</si>
  <si>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</si>
  <si>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</si>
  <si>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</si>
  <si>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</si>
  <si>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</si>
  <si>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</si>
  <si>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</si>
  <si>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</si>
  <si>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</si>
  <si>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</si>
  <si>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</si>
  <si>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</si>
  <si>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</si>
  <si>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</si>
  <si>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</si>
  <si>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</si>
  <si>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</si>
  <si>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</si>
  <si>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</si>
  <si>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</si>
  <si>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</si>
  <si>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</si>
  <si>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</si>
  <si>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</si>
  <si>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</si>
  <si>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</si>
  <si>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</si>
  <si>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</si>
  <si>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Conversion Factors</t>
  </si>
  <si>
    <t>Assumption #</t>
  </si>
  <si>
    <t>Surface Mining Recovery and Extraction Calculations</t>
  </si>
  <si>
    <t>1. No Co-Gen Case</t>
  </si>
  <si>
    <t>Parameters</t>
  </si>
  <si>
    <t>Min</t>
  </si>
  <si>
    <t>Max</t>
  </si>
  <si>
    <t>Electricity used by process</t>
  </si>
  <si>
    <t>kWh/m3 bitumen</t>
  </si>
  <si>
    <t xml:space="preserve">Diesel </t>
  </si>
  <si>
    <t>L/m3 bitumen</t>
  </si>
  <si>
    <t>Fugitive methane emissions</t>
  </si>
  <si>
    <t>kg CO2e/m3 bitumen</t>
  </si>
  <si>
    <t>Flared hydrocarbon emissions</t>
  </si>
  <si>
    <t>Natural Gas Requirement</t>
  </si>
  <si>
    <t>m3/m3 bitumen</t>
  </si>
  <si>
    <t>Diluent</t>
  </si>
  <si>
    <t>2. Co-Gen Case</t>
  </si>
  <si>
    <t>Total Electricity Produced</t>
  </si>
  <si>
    <t>As Reported</t>
  </si>
  <si>
    <t>[Reference 2]</t>
  </si>
  <si>
    <t>Wh</t>
  </si>
  <si>
    <t>kWh</t>
  </si>
  <si>
    <t>[Reference 4]</t>
  </si>
  <si>
    <r>
      <t xml:space="preserve">Life Cycle Greenhouse Gas Emissions of Current Oil Sands Technologies: Surface Mining and </t>
    </r>
    <r>
      <rPr>
        <i/>
        <sz val="10"/>
        <rFont val="Arial"/>
        <family val="2"/>
      </rPr>
      <t>In Situ</t>
    </r>
    <r>
      <rPr>
        <sz val="10"/>
        <rFont val="Arial"/>
        <family val="2"/>
      </rPr>
      <t xml:space="preserve"> Applications</t>
    </r>
  </si>
  <si>
    <t>Joule A. Bergerson</t>
  </si>
  <si>
    <t>Oyeshola Kofoworola, Alex D. Charpentier, Sylvia Sleep, and Heather MacLean</t>
  </si>
  <si>
    <t>2012</t>
  </si>
  <si>
    <t>June 5</t>
  </si>
  <si>
    <t>Environ. Sci. Technol.</t>
  </si>
  <si>
    <t>Canada</t>
  </si>
  <si>
    <t>Table 1</t>
  </si>
  <si>
    <t>Table 1 contains GHOST model input inventory ranges for surface mining bitumen recovery and extraction, upgrading and transport</t>
  </si>
  <si>
    <t>[Reference 1]</t>
  </si>
  <si>
    <t>Alex D. Charpentier</t>
  </si>
  <si>
    <t>Oyeshola Kofoworola, Joule A. Bergerson, and Heather MacLean</t>
  </si>
  <si>
    <t>Table S2 contains Ranges of products and properties included in the GHOST model.</t>
  </si>
  <si>
    <t>Table S2</t>
  </si>
  <si>
    <t>kg CO2e/kg bitumen</t>
  </si>
  <si>
    <t>[Refernce 2]</t>
  </si>
  <si>
    <t>SCO Pathaway Transport (naphtha)</t>
  </si>
  <si>
    <t>Dilbit Pathway (NGL or naptha)</t>
  </si>
  <si>
    <t>Synbit Pathway (SCO)</t>
  </si>
  <si>
    <t>% by volume</t>
  </si>
  <si>
    <t>Density Data</t>
  </si>
  <si>
    <t xml:space="preserve">Bitumen Density </t>
  </si>
  <si>
    <t>SCO</t>
  </si>
  <si>
    <t>kg/m^3</t>
  </si>
  <si>
    <t>Natural Gas Liquids</t>
  </si>
  <si>
    <t>tonne/l</t>
  </si>
  <si>
    <t>m^3</t>
  </si>
  <si>
    <t>l</t>
  </si>
  <si>
    <t>tonne</t>
  </si>
  <si>
    <t>m3 naphtha/m3 bitumen</t>
  </si>
  <si>
    <t>m3 SCO/m3 bitumen</t>
  </si>
  <si>
    <t>Dilbit Pathway (NGL)</t>
  </si>
  <si>
    <t>Dilbit Pathway (naptha)</t>
  </si>
  <si>
    <t>m3 NGL/m3 bitumen</t>
  </si>
  <si>
    <t>kg/kg bitumen</t>
  </si>
  <si>
    <t>Diesel</t>
  </si>
  <si>
    <t>Naptha</t>
  </si>
  <si>
    <t>Natural Gas</t>
  </si>
  <si>
    <t>lb/ft3</t>
  </si>
  <si>
    <t>lbm</t>
  </si>
  <si>
    <t>cubic feet</t>
  </si>
  <si>
    <t>Methane GWP</t>
  </si>
  <si>
    <t>kg CH4/kg bitumen</t>
  </si>
  <si>
    <t>kg naphtha/kg bitumen</t>
  </si>
  <si>
    <t>Cogen</t>
  </si>
  <si>
    <t>Fugitive_CH4</t>
  </si>
  <si>
    <t>Flared_CO2</t>
  </si>
  <si>
    <t>Finished_Prod</t>
  </si>
  <si>
    <t>Diesel_Comb</t>
  </si>
  <si>
    <t>Naphtha_SCO_T</t>
  </si>
  <si>
    <t>[Dimensionless] Diluent used for produced Dilbit; 0 = naphtha; 1 = NGL</t>
  </si>
  <si>
    <t>Naphtha_Dil_m</t>
  </si>
  <si>
    <t>NGL_Dil_m</t>
  </si>
  <si>
    <t>Naphtha_Dil_in</t>
  </si>
  <si>
    <t>NGL_Dil_in</t>
  </si>
  <si>
    <t>IF(Finished_Prod=0 AND Diluent = 1;NGL_Dil_m;0)</t>
  </si>
  <si>
    <t>Ext_Bit_Out</t>
  </si>
  <si>
    <t>SCO_Syn_m</t>
  </si>
  <si>
    <t>SCO_Syn_in</t>
  </si>
  <si>
    <t>1+Naphtha_Dil_in+NGL_Dil_in+SCO_Syn_in</t>
  </si>
  <si>
    <t>IF(Finished_Prod=0 AND Diluent = 0;Naphtha_Dil_m; IF(Finished_Prod=2;Naphtha_SCO_T;0))</t>
  </si>
  <si>
    <t>IF(Finished_Prod=1;SCO_Syn_m;0)</t>
  </si>
  <si>
    <t>NG_Input_Cogen</t>
  </si>
  <si>
    <t>NG_Input_NoCo</t>
  </si>
  <si>
    <t>[Dimensionless] 0 = Extraction facility without cogen; 1 = Extraction facility with cogen</t>
  </si>
  <si>
    <t>MWh/kg bitumen</t>
  </si>
  <si>
    <t>MWh</t>
  </si>
  <si>
    <t>Electricity [Electric Power]</t>
  </si>
  <si>
    <t>Elec_req</t>
  </si>
  <si>
    <t>Elec_prod</t>
  </si>
  <si>
    <t>Elec_in</t>
  </si>
  <si>
    <t>Elec_out</t>
  </si>
  <si>
    <t>Diesel [Refinery products]</t>
  </si>
  <si>
    <t>Natural Gas US Mix - NETL [Natural gas (resource)]</t>
  </si>
  <si>
    <t>Naphtha [Organic intermediate products]</t>
  </si>
  <si>
    <t>Natural Gas Liquids [Natural Gas Products]</t>
  </si>
  <si>
    <t>SCO [Crude Oil Products]</t>
  </si>
  <si>
    <t>[kg/kg] Fugitive emissions from bitumen extraction processes</t>
  </si>
  <si>
    <t>[kg/kg] Flared emissions from bitumen extraction processes</t>
  </si>
  <si>
    <t>[kg/kg] Natural gas input for bitumen extraction processes with cogen unit</t>
  </si>
  <si>
    <t>[kg/kg] Natural gas input for bitumen extraction processes without cogen unit</t>
  </si>
  <si>
    <t>[kg/kg] Natural gas input for bitumen extraction processes</t>
  </si>
  <si>
    <t>[kg/kg] Naphtha diluent input per unit bitumen</t>
  </si>
  <si>
    <t>[kg/kg] NGL diluent input per unit bitumen</t>
  </si>
  <si>
    <t>[kg/kg] SCO diluent input per unit bitumen</t>
  </si>
  <si>
    <t>[kg/kg] Naphtha diluent input per unit bitumen - blended for transport to upgrader</t>
  </si>
  <si>
    <t>[kg/kg] Naphtha diluent input per unit bitumen - either for dilbit or transport to upgrader</t>
  </si>
  <si>
    <t>[MWh/kg] Electricity required for a unit without cogen</t>
  </si>
  <si>
    <t>[MWh/kg] Electricity produced for a unit with cogen</t>
  </si>
  <si>
    <t>[MWh/kg] Electricity input for a unit without cogen</t>
  </si>
  <si>
    <t>[MWh/kg] Electricity output for a unit with cogen</t>
  </si>
  <si>
    <t>[Technosphere] Naphtha input</t>
  </si>
  <si>
    <t>[Technosphere] NGL input</t>
  </si>
  <si>
    <t>[Technosphere] SCO input</t>
  </si>
  <si>
    <t>[Technosphere] Electricity input</t>
  </si>
  <si>
    <t>Co-product</t>
  </si>
  <si>
    <t>[kg/kg] Diesel input for bitumen recovery equipment</t>
  </si>
  <si>
    <t>IF(Cogen=0;Elec_req;0)/Ext_Bit_Out</t>
  </si>
  <si>
    <t>IF(Cogen=1;Elec_prod;0)/Ext_Bit_Out</t>
  </si>
  <si>
    <t>Nap_Dil_in_norm</t>
  </si>
  <si>
    <t>NGL_Dil_in_norm</t>
  </si>
  <si>
    <t>SCO_Syn_in_norm</t>
  </si>
  <si>
    <t>Naphtha_Dil_in/Ext_Bit_Out</t>
  </si>
  <si>
    <t>NGL_Dil_in/Ext_Bit_Out</t>
  </si>
  <si>
    <t>SCO_Syn_in/Ext_Bit_Out</t>
  </si>
  <si>
    <t>IF(Cogen=0;NG_Input_NoCo;NG_Input_Cogen)/Ext_Bit_Out</t>
  </si>
  <si>
    <t>NG_Input_norm</t>
  </si>
  <si>
    <t>Diesel_Comb_n</t>
  </si>
  <si>
    <t>Fugitive_CH4_n</t>
  </si>
  <si>
    <t>Flared_CO2_n</t>
  </si>
  <si>
    <t>Flared_CO2/Ext_Bit_Out</t>
  </si>
  <si>
    <t>Fugitive_CH4/Ext_Bit_Out</t>
  </si>
  <si>
    <t>Diesel_Comb/Ext_Bit_Out</t>
  </si>
  <si>
    <t>[kg/kg] Diesel input for bitumen recovery equipment, normalized to 1 kg of bitumen/diluent mixture out</t>
  </si>
  <si>
    <t>[kg/kg] Fugitive emissions from bitumen extraction processes, normalized to 1 kg of bitumen/diluent mixture out</t>
  </si>
  <si>
    <t>[kg/kg] Flared emissions from bitumen extraction processes, normalized to 1 kg of bitumen/diluent mixture out</t>
  </si>
  <si>
    <t>[kg/kg] Naphtha diluent input per unit bitumen - either for dilbit or transport to upgrader, normalized to 1 kg of bitumen/diluent mixture out</t>
  </si>
  <si>
    <t>[kg/kg] NGL diluent input per unit bitumen, normalized to 1 kg of bitumen/diluent mixture out</t>
  </si>
  <si>
    <t>[kg/kg] SCO diluent input per unit bitumen, normalized to 1 kg of bitumen/diluent mixture out</t>
  </si>
  <si>
    <t>Oil Sands Surface Mining</t>
  </si>
  <si>
    <t>Personal Communication with Joule Bergerson from the University of Calgary Re: GHOST Model</t>
  </si>
  <si>
    <t>2014</t>
  </si>
  <si>
    <t>March 14</t>
  </si>
  <si>
    <t>Natural gas input for co-generation cases</t>
  </si>
  <si>
    <t>EPA. (2010). Inventory of U.S. Greenhouse Gas Emissions and Sinks: 1990-2008.  Washington, DC.: U.S. Environmental Protection Agency, from http://www.epa.gov/climatechange/emissions/downloads10/508_Complete_GHG_1990_2008.pdf</t>
  </si>
  <si>
    <t>Fuel densities</t>
  </si>
  <si>
    <t xml:space="preserve"> Inventory of U.S. Greenhouse Gas Emissions and Sinks: 1990-2008</t>
  </si>
  <si>
    <t>EPA</t>
  </si>
  <si>
    <t>2010</t>
  </si>
  <si>
    <t>http://www.epa.gov/climatechange/emissions/downloads10/508_Complete_GHG_1990_2008.pdf</t>
  </si>
  <si>
    <t>J. Bergerson, personal communication, March 14, 2014</t>
  </si>
  <si>
    <t>[Technosphere] Combusted diesel input</t>
  </si>
  <si>
    <t>[Technosphere] Combusted natural gas input</t>
  </si>
  <si>
    <t>kg NGL/kg bitumen</t>
  </si>
  <si>
    <t>kg SCO/kg bitumen</t>
  </si>
  <si>
    <t xml:space="preserve"> Life Cycle Greenhouse Gas Emissions of Current Oil Sands Technologies: GHOST Model Development and Illustrative Application</t>
  </si>
  <si>
    <t>Reference [1]</t>
  </si>
  <si>
    <t>Reference [2]</t>
  </si>
  <si>
    <t>Reference [1,2]</t>
  </si>
  <si>
    <t>Reference [4]</t>
  </si>
  <si>
    <t>Reference [3]</t>
  </si>
  <si>
    <t>Alberta</t>
  </si>
  <si>
    <t>No</t>
  </si>
  <si>
    <t>Dilbit</t>
  </si>
  <si>
    <t>Synbit</t>
  </si>
  <si>
    <t>[Dimensionless] Determination of ultimate product; 0 = dilbit; 1 = synbit; 2 = to upgrader (diluent used for transport)</t>
  </si>
  <si>
    <t>Upgrade</t>
  </si>
  <si>
    <t>IF(Finished_Prod=0;1;0)</t>
  </si>
  <si>
    <t>IF(Finished_Prod=1;1;0)</t>
  </si>
  <si>
    <t>IF(Finished_Prod=2;1;0)</t>
  </si>
  <si>
    <t>Surface Mined Bitumen plus Diluent to Upgrader [Crude Oil Products]</t>
  </si>
  <si>
    <t>Dilbit [Crude Oil Products]</t>
  </si>
  <si>
    <t>Synbit[Crude Oil Products]</t>
  </si>
  <si>
    <t>Recovered and Extracted Dilbit, Synbit, or Upgrader Feed</t>
  </si>
  <si>
    <t>Upgrader Proces Inputs/Outputs</t>
  </si>
  <si>
    <t>1,2</t>
  </si>
  <si>
    <t>Natural gas input - Cogen</t>
  </si>
  <si>
    <t>Density data</t>
  </si>
  <si>
    <t>Surface Mining Calcs</t>
  </si>
  <si>
    <t>Calculation of process input and output flows for surface mining</t>
  </si>
  <si>
    <t>Energy use, feedstock, and emissions from production of 1 kg Dilbit, Synbit, or SCO upgrader feed</t>
  </si>
  <si>
    <r>
      <t xml:space="preserve">Note: All inputs and outputs are normalized per the reference flow (e.g., per </t>
    </r>
    <r>
      <rPr>
        <sz val="10"/>
        <color indexed="8"/>
        <rFont val="Arial"/>
        <family val="2"/>
      </rPr>
      <t>kg of Dilbit, Synbit, or Upgrader Feed)</t>
    </r>
  </si>
  <si>
    <t>This unit process provides a summary of relevant input and output flows associated with the surface mining of Canadian Oil Sands. The processes allows the user to choose the type of product produced (i.e. dilbit, synbit, or upgrader feed), which thereby determines the diluent type and amount. Units that include cogeneration facilities export electricity.</t>
  </si>
  <si>
    <t>[kg] Total mass leaving the extraction process per kg of bitumen - includes bitumen plus any added diluent</t>
  </si>
  <si>
    <t>2,4</t>
  </si>
  <si>
    <t>[kg] Dilbit finished product</t>
  </si>
  <si>
    <t>[kg] Synbit finished product</t>
  </si>
  <si>
    <t>[kg] Bitumen plus diluent to upgrader</t>
  </si>
  <si>
    <t>Bergerson, J. A., Kofoworola, O., Charpentier, A. D., Sleep, S., &amp; MacLean, H. L. (2012). Life Cycle Greenhouse Gas Emissions of Current Oil Sands Technologies: Surface Mining and In Situ Applications. Environmental Science &amp; Technology, 46(14), 7865-7874. doi: 10.1021/es300718h</t>
  </si>
  <si>
    <t>Charpentier, A. D., Kofoworola, O., Bergerson, J. A., &amp; MacLean, H. L. (2011). Life Cycle Greenhouse Gas Emissions of Current Oil Sands Technologies: GHOST Model Development and Illustrative Application. Environmental Science &amp; Technology, 45(21), 9393-9404. doi: 10.1021/es103912m</t>
  </si>
  <si>
    <t>This unit process is composed of this document and the file, Stage1_O_Oil_Sands_Surface_Mining_2014.01.docx, which provides additional details regarding calculations, data quality, and references as relevant.</t>
  </si>
  <si>
    <t>Dilbit Pathway (naphtha)</t>
  </si>
  <si>
    <t>Excess Electricity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</si>
</sst>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8" formatCode="&quot;$&quot;#,##0.00_);[Red]\(&quot;$&quot;#,##0.00\)"/>
    <numFmt numFmtId="43" formatCode="_(* #,##0.00_);_(* \(#,##0.00\);_(* &quot;-&quot;??_);_(@_)"/>
    <numFmt numFmtId="164" formatCode="0.000"/>
    <numFmt numFmtId="165" formatCode="0.000000"/>
    <numFmt numFmtId="166" formatCode="m/d/yy\ h:mm"/>
    <numFmt numFmtId="167" formatCode="_ [$€-2]\ * #,##0.00_ ;_ [$€-2]\ * \-#,##0.00_ ;_ [$€-2]\ * &quot;-&quot;??_ "/>
    <numFmt numFmtId="168" formatCode="mmm\ dd\,\ yyyy"/>
    <numFmt numFmtId="169" formatCode="mmm\-yyyy"/>
    <numFmt numFmtId="170" formatCode="yyyy"/>
    <numFmt numFmtId="171" formatCode="[=0]&quot;&quot;;General"/>
    <numFmt numFmtId="172" formatCode="0.00E+0;[=0]&quot;-&quot;;0.00E+0"/>
    <numFmt numFmtId="173" formatCode="0.0"/>
  </numFmts>
  <fonts count="4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i/>
      <sz val="11"/>
      <color theme="1"/>
      <name val="Calibri"/>
      <family val="2"/>
      <scheme val="minor"/>
    </font>
  </fonts>
  <fills count="4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42">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s>
  <cellStyleXfs count="98">
    <xf numFmtId="0" fontId="0" fillId="0" borderId="0"/>
    <xf numFmtId="43" fontId="1" fillId="0" borderId="0" applyFont="0" applyFill="0" applyBorder="0" applyAlignment="0" applyProtection="0"/>
    <xf numFmtId="0" fontId="3" fillId="0" borderId="0"/>
    <xf numFmtId="0" fontId="17" fillId="0" borderId="0" applyNumberFormat="0" applyFill="0" applyBorder="0" applyAlignment="0" applyProtection="0">
      <alignment vertical="top"/>
      <protection locked="0"/>
    </xf>
    <xf numFmtId="0" fontId="24" fillId="15"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5" fillId="25"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2" borderId="0" applyNumberFormat="0" applyBorder="0" applyAlignment="0" applyProtection="0"/>
    <xf numFmtId="0" fontId="26" fillId="16" borderId="0" applyNumberFormat="0" applyBorder="0" applyAlignment="0" applyProtection="0"/>
    <xf numFmtId="0" fontId="27" fillId="33" borderId="30" applyNumberFormat="0" applyAlignment="0" applyProtection="0"/>
    <xf numFmtId="0" fontId="28" fillId="34" borderId="31" applyNumberFormat="0" applyAlignment="0" applyProtection="0"/>
    <xf numFmtId="43" fontId="3" fillId="0" borderId="0" applyFont="0" applyFill="0" applyBorder="0" applyAlignment="0" applyProtection="0"/>
    <xf numFmtId="166" fontId="3" fillId="0" borderId="0" applyFont="0" applyFill="0" applyBorder="0" applyAlignment="0" applyProtection="0">
      <alignment wrapText="1"/>
    </xf>
    <xf numFmtId="166" fontId="3" fillId="0" borderId="0" applyFont="0" applyFill="0" applyBorder="0" applyAlignment="0" applyProtection="0">
      <alignment wrapText="1"/>
    </xf>
    <xf numFmtId="167" fontId="20" fillId="0" borderId="0" applyFont="0" applyFill="0" applyBorder="0" applyAlignment="0" applyProtection="0">
      <alignment vertical="center"/>
    </xf>
    <xf numFmtId="0" fontId="29" fillId="0" borderId="0" applyNumberFormat="0" applyFill="0" applyBorder="0" applyAlignment="0" applyProtection="0"/>
    <xf numFmtId="0" fontId="30" fillId="17" borderId="0" applyNumberFormat="0" applyBorder="0" applyAlignment="0" applyProtection="0"/>
    <xf numFmtId="0" fontId="31" fillId="0" borderId="32" applyNumberFormat="0" applyFill="0" applyAlignment="0" applyProtection="0"/>
    <xf numFmtId="0" fontId="32" fillId="0" borderId="33" applyNumberFormat="0" applyFill="0" applyAlignment="0" applyProtection="0"/>
    <xf numFmtId="0" fontId="33" fillId="0" borderId="34"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alignment vertical="top"/>
      <protection locked="0"/>
    </xf>
    <xf numFmtId="0" fontId="35" fillId="20" borderId="30" applyNumberFormat="0" applyAlignment="0" applyProtection="0"/>
    <xf numFmtId="0" fontId="36" fillId="0" borderId="35" applyNumberFormat="0" applyFill="0" applyAlignment="0" applyProtection="0"/>
    <xf numFmtId="0" fontId="37" fillId="35" borderId="0" applyNumberFormat="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8" fillId="33" borderId="37"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5" fillId="37" borderId="38" applyNumberFormat="0" applyProtection="0">
      <alignment horizontal="center" wrapText="1"/>
    </xf>
    <xf numFmtId="0" fontId="5" fillId="37" borderId="39" applyNumberFormat="0" applyAlignment="0" applyProtection="0">
      <alignment wrapText="1"/>
    </xf>
    <xf numFmtId="0" fontId="3" fillId="38" borderId="0" applyNumberFormat="0" applyBorder="0">
      <alignment horizontal="center" wrapText="1"/>
    </xf>
    <xf numFmtId="0" fontId="3" fillId="38" borderId="0" applyNumberFormat="0" applyBorder="0">
      <alignment horizontal="center" wrapText="1"/>
    </xf>
    <xf numFmtId="0" fontId="3" fillId="39" borderId="40" applyNumberFormat="0">
      <alignment wrapText="1"/>
    </xf>
    <xf numFmtId="0" fontId="3" fillId="39" borderId="40" applyNumberFormat="0">
      <alignment wrapText="1"/>
    </xf>
    <xf numFmtId="0" fontId="3" fillId="39" borderId="0" applyNumberFormat="0" applyBorder="0">
      <alignment wrapText="1"/>
    </xf>
    <xf numFmtId="0" fontId="3" fillId="39" borderId="0" applyNumberFormat="0" applyBorder="0">
      <alignmen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168" fontId="3" fillId="0" borderId="0" applyFill="0" applyBorder="0" applyAlignment="0" applyProtection="0">
      <alignment wrapText="1"/>
    </xf>
    <xf numFmtId="168" fontId="3" fillId="0" borderId="0" applyFill="0" applyBorder="0" applyAlignment="0" applyProtection="0">
      <alignment wrapText="1"/>
    </xf>
    <xf numFmtId="169" fontId="3" fillId="0" borderId="0" applyFill="0" applyBorder="0" applyAlignment="0" applyProtection="0">
      <alignment wrapText="1"/>
    </xf>
    <xf numFmtId="169" fontId="3" fillId="0" borderId="0" applyFill="0" applyBorder="0" applyAlignment="0" applyProtection="0">
      <alignment wrapText="1"/>
    </xf>
    <xf numFmtId="170" fontId="3" fillId="0" borderId="0" applyFill="0" applyBorder="0" applyAlignment="0" applyProtection="0">
      <alignment wrapText="1"/>
    </xf>
    <xf numFmtId="170" fontId="3" fillId="0" borderId="0" applyFill="0" applyBorder="0" applyAlignment="0" applyProtection="0">
      <alignmen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lignment horizontal="right" wrapText="1"/>
    </xf>
    <xf numFmtId="0" fontId="3" fillId="0" borderId="0" applyNumberFormat="0" applyFill="0" applyBorder="0">
      <alignment horizontal="right" wrapText="1"/>
    </xf>
    <xf numFmtId="17" fontId="3" fillId="0" borderId="0" applyFill="0" applyBorder="0">
      <alignment horizontal="right" wrapText="1"/>
    </xf>
    <xf numFmtId="17" fontId="3" fillId="0" borderId="0" applyFill="0" applyBorder="0">
      <alignment horizontal="right" wrapText="1"/>
    </xf>
    <xf numFmtId="8" fontId="3" fillId="0" borderId="0" applyFill="0" applyBorder="0" applyAlignment="0" applyProtection="0">
      <alignment wrapText="1"/>
    </xf>
    <xf numFmtId="8" fontId="3" fillId="0" borderId="0" applyFill="0" applyBorder="0" applyAlignment="0" applyProtection="0">
      <alignment wrapText="1"/>
    </xf>
    <xf numFmtId="0" fontId="39" fillId="0" borderId="0" applyNumberFormat="0" applyFill="0" applyBorder="0">
      <alignment horizontal="left" wrapText="1"/>
    </xf>
    <xf numFmtId="0" fontId="5" fillId="0" borderId="0" applyNumberFormat="0" applyFill="0" applyBorder="0">
      <alignment horizontal="center" wrapText="1"/>
    </xf>
    <xf numFmtId="0" fontId="5" fillId="0" borderId="0" applyNumberFormat="0" applyFill="0" applyBorder="0">
      <alignment horizontal="center" wrapText="1"/>
    </xf>
    <xf numFmtId="171" fontId="40" fillId="0" borderId="0">
      <alignment horizontal="center" vertical="center"/>
    </xf>
    <xf numFmtId="0" fontId="41" fillId="0" borderId="0" applyNumberFormat="0" applyFill="0" applyBorder="0" applyAlignment="0" applyProtection="0"/>
    <xf numFmtId="0" fontId="42" fillId="0" borderId="41" applyNumberFormat="0" applyFill="0" applyAlignment="0" applyProtection="0"/>
    <xf numFmtId="0" fontId="43" fillId="0" borderId="0" applyNumberFormat="0" applyFill="0" applyBorder="0" applyAlignment="0" applyProtection="0"/>
    <xf numFmtId="172" fontId="3" fillId="0" borderId="0">
      <alignment horizontal="center" vertical="center"/>
    </xf>
    <xf numFmtId="172" fontId="3" fillId="0" borderId="0">
      <alignment horizontal="center" vertical="center"/>
    </xf>
  </cellStyleXfs>
  <cellXfs count="331">
    <xf numFmtId="0" fontId="0" fillId="0" borderId="0" xfId="0"/>
    <xf numFmtId="0" fontId="4" fillId="2" borderId="0" xfId="2" applyFont="1" applyFill="1" applyAlignment="1"/>
    <xf numFmtId="0" fontId="3" fillId="2" borderId="0" xfId="2" applyFill="1"/>
    <xf numFmtId="0" fontId="3" fillId="0" borderId="0" xfId="2"/>
    <xf numFmtId="0" fontId="5" fillId="3" borderId="1" xfId="2" applyFont="1" applyFill="1" applyBorder="1" applyAlignment="1">
      <alignment horizontal="left" vertical="center"/>
    </xf>
    <xf numFmtId="0" fontId="5" fillId="3" borderId="2" xfId="2" applyFont="1" applyFill="1" applyBorder="1" applyAlignment="1">
      <alignment horizontal="left" vertical="center"/>
    </xf>
    <xf numFmtId="0" fontId="5" fillId="3" borderId="3" xfId="2" applyFont="1" applyFill="1" applyBorder="1" applyAlignment="1">
      <alignment horizontal="left" vertical="center"/>
    </xf>
    <xf numFmtId="0" fontId="5" fillId="3" borderId="4" xfId="2" applyFont="1" applyFill="1" applyBorder="1" applyAlignment="1">
      <alignment horizontal="left" vertical="center"/>
    </xf>
    <xf numFmtId="0" fontId="5" fillId="3" borderId="1" xfId="2" applyFont="1" applyFill="1" applyBorder="1" applyAlignment="1">
      <alignment horizontal="left" vertical="center" wrapText="1"/>
    </xf>
    <xf numFmtId="0" fontId="5" fillId="2" borderId="0" xfId="2" applyFont="1" applyFill="1"/>
    <xf numFmtId="0" fontId="3" fillId="4" borderId="6" xfId="2" applyFont="1" applyFill="1" applyBorder="1" applyAlignment="1">
      <alignment horizontal="left" vertical="center"/>
    </xf>
    <xf numFmtId="0" fontId="3" fillId="0" borderId="0" xfId="2" applyFill="1"/>
    <xf numFmtId="0" fontId="3" fillId="4" borderId="9" xfId="2" applyFont="1" applyFill="1" applyBorder="1" applyAlignment="1">
      <alignment horizontal="left" vertical="center"/>
    </xf>
    <xf numFmtId="0" fontId="3" fillId="5" borderId="9" xfId="2" applyFont="1" applyFill="1" applyBorder="1" applyAlignment="1">
      <alignment horizontal="left" vertical="center"/>
    </xf>
    <xf numFmtId="0" fontId="3" fillId="5" borderId="10" xfId="2" applyFont="1" applyFill="1" applyBorder="1" applyAlignment="1">
      <alignment horizontal="left" vertical="center"/>
    </xf>
    <xf numFmtId="0" fontId="3" fillId="5" borderId="13" xfId="2" applyFont="1" applyFill="1" applyBorder="1" applyAlignment="1">
      <alignment horizontal="left" vertical="center"/>
    </xf>
    <xf numFmtId="14" fontId="3" fillId="2" borderId="0" xfId="2" applyNumberFormat="1" applyFont="1" applyFill="1" applyAlignment="1">
      <alignment horizontal="left"/>
    </xf>
    <xf numFmtId="0" fontId="3" fillId="2" borderId="0" xfId="2" applyFont="1" applyFill="1"/>
    <xf numFmtId="0" fontId="3" fillId="6" borderId="0" xfId="2" applyFont="1" applyFill="1"/>
    <xf numFmtId="0" fontId="3" fillId="6" borderId="0" xfId="2" applyFill="1"/>
    <xf numFmtId="49" fontId="3" fillId="2" borderId="0" xfId="2" applyNumberFormat="1" applyFont="1" applyFill="1"/>
    <xf numFmtId="0" fontId="3" fillId="0" borderId="17" xfId="2" applyBorder="1" applyAlignment="1" applyProtection="1">
      <protection locked="0"/>
    </xf>
    <xf numFmtId="0" fontId="3" fillId="0" borderId="18" xfId="2" applyBorder="1" applyProtection="1">
      <protection locked="0"/>
    </xf>
    <xf numFmtId="0" fontId="3" fillId="2" borderId="0" xfId="2" applyFill="1" applyAlignment="1">
      <alignment horizontal="center"/>
    </xf>
    <xf numFmtId="0" fontId="3" fillId="2" borderId="0" xfId="2" applyFill="1" applyAlignment="1">
      <alignment horizontal="right"/>
    </xf>
    <xf numFmtId="0" fontId="3" fillId="0" borderId="2" xfId="2" applyFill="1" applyBorder="1"/>
    <xf numFmtId="0" fontId="3" fillId="0" borderId="4" xfId="2" applyFill="1" applyBorder="1"/>
    <xf numFmtId="0" fontId="3" fillId="2" borderId="0" xfId="2" applyFill="1" applyBorder="1" applyAlignment="1">
      <alignment vertical="top" wrapText="1"/>
    </xf>
    <xf numFmtId="0" fontId="8" fillId="2" borderId="0" xfId="2" applyFont="1" applyFill="1"/>
    <xf numFmtId="0" fontId="8" fillId="0" borderId="0" xfId="2" applyFont="1"/>
    <xf numFmtId="0" fontId="10" fillId="8" borderId="19" xfId="2" applyFont="1" applyFill="1" applyBorder="1"/>
    <xf numFmtId="0" fontId="3" fillId="8" borderId="20" xfId="2" applyFill="1" applyBorder="1"/>
    <xf numFmtId="0" fontId="3" fillId="8" borderId="21" xfId="2" applyFill="1" applyBorder="1"/>
    <xf numFmtId="0" fontId="3" fillId="8" borderId="22" xfId="2" applyFill="1" applyBorder="1"/>
    <xf numFmtId="0" fontId="3" fillId="8" borderId="0" xfId="2" applyFill="1" applyBorder="1"/>
    <xf numFmtId="0" fontId="3" fillId="8" borderId="23" xfId="2" applyFill="1" applyBorder="1"/>
    <xf numFmtId="0" fontId="11" fillId="8" borderId="24" xfId="0" applyFont="1" applyFill="1" applyBorder="1"/>
    <xf numFmtId="0" fontId="3" fillId="8" borderId="9" xfId="2" applyFill="1" applyBorder="1"/>
    <xf numFmtId="0" fontId="3" fillId="8" borderId="25" xfId="2" applyFill="1" applyBorder="1"/>
    <xf numFmtId="0" fontId="7" fillId="2" borderId="0" xfId="2" applyFont="1" applyFill="1" applyAlignment="1">
      <alignment horizontal="center"/>
    </xf>
    <xf numFmtId="0" fontId="5" fillId="3" borderId="16" xfId="2" applyFont="1" applyFill="1" applyBorder="1" applyAlignment="1">
      <alignment horizontal="center"/>
    </xf>
    <xf numFmtId="0" fontId="3" fillId="0" borderId="16" xfId="2" applyFont="1" applyBorder="1" applyProtection="1">
      <protection locked="0"/>
    </xf>
    <xf numFmtId="0" fontId="13" fillId="0" borderId="16" xfId="0" applyFont="1" applyFill="1" applyBorder="1" applyAlignment="1">
      <alignment wrapText="1"/>
    </xf>
    <xf numFmtId="1" fontId="13" fillId="0" borderId="16" xfId="0" applyNumberFormat="1" applyFont="1" applyFill="1" applyBorder="1"/>
    <xf numFmtId="0" fontId="13" fillId="0" borderId="16" xfId="0" applyFont="1" applyBorder="1" applyProtection="1">
      <protection locked="0"/>
    </xf>
    <xf numFmtId="0" fontId="13" fillId="0" borderId="16" xfId="0" applyFont="1" applyFill="1" applyBorder="1" applyProtection="1">
      <protection locked="0"/>
    </xf>
    <xf numFmtId="0" fontId="13" fillId="0" borderId="16" xfId="0" applyFont="1" applyBorder="1" applyAlignment="1" applyProtection="1">
      <alignment horizontal="center"/>
      <protection locked="0"/>
    </xf>
    <xf numFmtId="0" fontId="5" fillId="9" borderId="16" xfId="2" applyFont="1" applyFill="1" applyBorder="1"/>
    <xf numFmtId="0" fontId="3" fillId="9" borderId="16" xfId="2" applyFill="1" applyBorder="1" applyAlignment="1">
      <alignment vertical="top"/>
    </xf>
    <xf numFmtId="0" fontId="3" fillId="9" borderId="16" xfId="2" applyFill="1" applyBorder="1"/>
    <xf numFmtId="0" fontId="3" fillId="9" borderId="16" xfId="2" applyFill="1" applyBorder="1" applyAlignment="1">
      <alignment horizontal="left"/>
    </xf>
    <xf numFmtId="0" fontId="3" fillId="9" borderId="16" xfId="2" applyFill="1" applyBorder="1" applyAlignment="1"/>
    <xf numFmtId="0" fontId="3" fillId="9" borderId="10" xfId="2" applyFill="1" applyBorder="1" applyAlignment="1"/>
    <xf numFmtId="0" fontId="3" fillId="9" borderId="17" xfId="2" applyFill="1" applyBorder="1" applyAlignment="1"/>
    <xf numFmtId="0" fontId="13" fillId="0" borderId="16" xfId="0" applyFont="1" applyFill="1" applyBorder="1" applyAlignment="1">
      <alignment horizontal="left" vertical="top" wrapText="1"/>
    </xf>
    <xf numFmtId="0" fontId="13" fillId="0" borderId="16" xfId="0" applyFont="1" applyBorder="1" applyAlignment="1">
      <alignment horizontal="left" vertical="top"/>
    </xf>
    <xf numFmtId="0" fontId="3" fillId="0" borderId="16" xfId="2" applyBorder="1" applyAlignment="1" applyProtection="1">
      <alignment vertical="top"/>
      <protection locked="0"/>
    </xf>
    <xf numFmtId="11" fontId="13" fillId="10" borderId="16" xfId="1" applyNumberFormat="1" applyFont="1" applyFill="1" applyBorder="1" applyAlignment="1" applyProtection="1">
      <alignment vertical="top"/>
      <protection hidden="1"/>
    </xf>
    <xf numFmtId="0" fontId="13" fillId="10" borderId="16" xfId="0" applyFont="1" applyFill="1" applyBorder="1" applyAlignment="1" applyProtection="1">
      <alignment vertical="top"/>
      <protection hidden="1"/>
    </xf>
    <xf numFmtId="2" fontId="13" fillId="10" borderId="16" xfId="0" applyNumberFormat="1" applyFont="1" applyFill="1" applyBorder="1" applyAlignment="1" applyProtection="1">
      <alignment vertical="top"/>
      <protection hidden="1"/>
    </xf>
    <xf numFmtId="0" fontId="3" fillId="0" borderId="16" xfId="2" applyBorder="1" applyAlignment="1" applyProtection="1">
      <alignment horizontal="center" vertical="top"/>
      <protection locked="0"/>
    </xf>
    <xf numFmtId="0" fontId="3" fillId="0" borderId="16" xfId="2" applyBorder="1" applyAlignment="1" applyProtection="1">
      <alignment vertical="top" wrapText="1"/>
      <protection locked="0"/>
    </xf>
    <xf numFmtId="0" fontId="13" fillId="0" borderId="16" xfId="0" applyFont="1" applyFill="1" applyBorder="1"/>
    <xf numFmtId="0" fontId="3" fillId="0" borderId="16" xfId="2" applyFont="1" applyBorder="1" applyAlignment="1" applyProtection="1">
      <alignment vertical="top"/>
      <protection locked="0"/>
    </xf>
    <xf numFmtId="0" fontId="13" fillId="0" borderId="16" xfId="0" applyFont="1" applyBorder="1"/>
    <xf numFmtId="0" fontId="5" fillId="9" borderId="16" xfId="2" applyFont="1" applyFill="1" applyBorder="1" applyAlignment="1">
      <alignment vertical="top"/>
    </xf>
    <xf numFmtId="0" fontId="3" fillId="9" borderId="16" xfId="2" applyFill="1" applyBorder="1" applyAlignment="1">
      <alignment horizontal="center" vertical="top"/>
    </xf>
    <xf numFmtId="0" fontId="3" fillId="9" borderId="16" xfId="2" applyFill="1" applyBorder="1" applyAlignment="1">
      <alignment vertical="top" wrapText="1"/>
    </xf>
    <xf numFmtId="0" fontId="3" fillId="0" borderId="16" xfId="2" applyFont="1" applyFill="1" applyBorder="1" applyAlignment="1" applyProtection="1">
      <alignment vertical="top"/>
      <protection locked="0"/>
    </xf>
    <xf numFmtId="0" fontId="3" fillId="0" borderId="16" xfId="2" applyFont="1" applyFill="1" applyBorder="1"/>
    <xf numFmtId="0" fontId="13" fillId="0" borderId="16" xfId="0" applyFont="1" applyBorder="1" applyAlignment="1" applyProtection="1">
      <alignment vertical="top"/>
      <protection locked="0"/>
    </xf>
    <xf numFmtId="0" fontId="3" fillId="0" borderId="16" xfId="2" applyFill="1" applyBorder="1" applyAlignment="1" applyProtection="1">
      <alignment horizontal="center" vertical="top" wrapText="1"/>
      <protection locked="0"/>
    </xf>
    <xf numFmtId="0" fontId="13" fillId="0" borderId="16" xfId="0" applyFont="1" applyBorder="1" applyAlignment="1">
      <alignment vertical="top"/>
    </xf>
    <xf numFmtId="0" fontId="3" fillId="9" borderId="16" xfId="2" applyFont="1" applyFill="1" applyBorder="1" applyAlignment="1">
      <alignment vertical="top"/>
    </xf>
    <xf numFmtId="11" fontId="3" fillId="9" borderId="16" xfId="1" applyNumberFormat="1" applyFont="1" applyFill="1" applyBorder="1" applyAlignment="1" applyProtection="1">
      <alignment vertical="top"/>
      <protection hidden="1"/>
    </xf>
    <xf numFmtId="0" fontId="3" fillId="9" borderId="16" xfId="2" applyFill="1" applyBorder="1" applyAlignment="1" applyProtection="1">
      <alignment vertical="top"/>
      <protection hidden="1"/>
    </xf>
    <xf numFmtId="0" fontId="9" fillId="2" borderId="0" xfId="2" applyFont="1" applyFill="1"/>
    <xf numFmtId="0" fontId="5" fillId="0" borderId="0" xfId="2" applyFont="1"/>
    <xf numFmtId="0" fontId="14" fillId="2" borderId="0" xfId="2" applyFont="1" applyFill="1"/>
    <xf numFmtId="0" fontId="15" fillId="0" borderId="0" xfId="2" applyFont="1" applyFill="1" applyAlignment="1">
      <alignment horizontal="center"/>
    </xf>
    <xf numFmtId="0" fontId="5" fillId="3" borderId="0" xfId="2" applyFont="1" applyFill="1" applyAlignment="1">
      <alignment vertical="top" wrapText="1"/>
    </xf>
    <xf numFmtId="0" fontId="16" fillId="3" borderId="0" xfId="2" applyFont="1" applyFill="1" applyAlignment="1">
      <alignment horizontal="left" vertical="top" wrapText="1"/>
    </xf>
    <xf numFmtId="0" fontId="3" fillId="3" borderId="0" xfId="2" applyFont="1" applyFill="1" applyAlignment="1">
      <alignment horizontal="left" vertical="top" wrapText="1"/>
    </xf>
    <xf numFmtId="0" fontId="3" fillId="3" borderId="0" xfId="2" applyFill="1" applyAlignment="1">
      <alignment horizontal="left" vertical="top" wrapText="1"/>
    </xf>
    <xf numFmtId="0" fontId="3" fillId="3" borderId="0" xfId="2" applyFill="1" applyAlignment="1">
      <alignment vertical="top" wrapText="1"/>
    </xf>
    <xf numFmtId="0" fontId="3" fillId="11" borderId="0" xfId="2" applyFont="1" applyFill="1" applyAlignment="1" applyProtection="1">
      <alignment vertical="top" wrapText="1"/>
      <protection hidden="1"/>
    </xf>
    <xf numFmtId="0" fontId="5" fillId="11" borderId="0" xfId="2" applyFont="1" applyFill="1" applyAlignment="1" applyProtection="1">
      <alignment horizontal="left" vertical="top" wrapText="1"/>
      <protection hidden="1"/>
    </xf>
    <xf numFmtId="0" fontId="5" fillId="11" borderId="0" xfId="2" applyFont="1" applyFill="1" applyAlignment="1" applyProtection="1">
      <alignment horizontal="center" vertical="top" wrapText="1"/>
      <protection hidden="1"/>
    </xf>
    <xf numFmtId="0" fontId="5" fillId="11" borderId="0" xfId="2" applyFont="1" applyFill="1" applyAlignment="1" applyProtection="1">
      <alignment vertical="top" wrapText="1"/>
      <protection hidden="1"/>
    </xf>
    <xf numFmtId="0" fontId="3" fillId="0" borderId="0" xfId="2" applyFont="1" applyFill="1" applyAlignment="1">
      <alignment vertical="top" wrapText="1"/>
    </xf>
    <xf numFmtId="0" fontId="3" fillId="0" borderId="0" xfId="2" applyFont="1" applyFill="1" applyAlignment="1" applyProtection="1">
      <alignment horizontal="left" vertical="top" wrapText="1"/>
      <protection locked="0"/>
    </xf>
    <xf numFmtId="0" fontId="3" fillId="0" borderId="0" xfId="2" applyFill="1" applyAlignment="1" applyProtection="1">
      <alignment horizontal="left" vertical="top" wrapText="1"/>
      <protection locked="0"/>
    </xf>
    <xf numFmtId="0" fontId="3" fillId="0" borderId="0" xfId="2" applyFill="1" applyAlignment="1" applyProtection="1">
      <alignment vertical="top" wrapText="1"/>
      <protection locked="0"/>
    </xf>
    <xf numFmtId="0" fontId="3" fillId="0" borderId="0" xfId="2" applyFill="1" applyProtection="1">
      <protection locked="0"/>
    </xf>
    <xf numFmtId="0" fontId="12" fillId="0" borderId="0" xfId="2" applyFont="1" applyFill="1" applyAlignment="1" applyProtection="1">
      <alignment horizontal="left" vertical="top" wrapText="1"/>
      <protection locked="0"/>
    </xf>
    <xf numFmtId="0" fontId="3" fillId="0" borderId="0" xfId="2" applyFont="1" applyFill="1" applyAlignment="1" applyProtection="1">
      <alignment vertical="top" wrapText="1"/>
      <protection locked="0"/>
    </xf>
    <xf numFmtId="0" fontId="3" fillId="12" borderId="0" xfId="2" applyFont="1" applyFill="1" applyAlignment="1">
      <alignment vertical="top" wrapText="1"/>
    </xf>
    <xf numFmtId="0" fontId="3" fillId="12" borderId="0" xfId="2" applyFont="1" applyFill="1" applyAlignment="1" applyProtection="1">
      <alignment horizontal="left" vertical="top" wrapText="1"/>
      <protection locked="0"/>
    </xf>
    <xf numFmtId="0" fontId="3" fillId="12" borderId="0" xfId="2" applyFill="1" applyAlignment="1" applyProtection="1">
      <alignment horizontal="left" vertical="top" wrapText="1"/>
      <protection locked="0"/>
    </xf>
    <xf numFmtId="0" fontId="3" fillId="12" borderId="0" xfId="2" applyFill="1" applyAlignment="1" applyProtection="1">
      <alignment vertical="top" wrapText="1"/>
      <protection locked="0"/>
    </xf>
    <xf numFmtId="0" fontId="3" fillId="12" borderId="0" xfId="2" applyFont="1" applyFill="1" applyAlignment="1" applyProtection="1">
      <alignment vertical="top" wrapText="1"/>
      <protection locked="0"/>
    </xf>
    <xf numFmtId="0" fontId="3" fillId="12" borderId="0" xfId="2" applyFill="1" applyProtection="1">
      <protection locked="0"/>
    </xf>
    <xf numFmtId="0" fontId="7" fillId="12" borderId="0" xfId="2" applyFont="1" applyFill="1" applyProtection="1">
      <protection locked="0"/>
    </xf>
    <xf numFmtId="49" fontId="3" fillId="0" borderId="0" xfId="2" applyNumberFormat="1" applyFont="1" applyFill="1" applyAlignment="1" applyProtection="1">
      <alignment horizontal="left" vertical="top" wrapText="1"/>
      <protection locked="0"/>
    </xf>
    <xf numFmtId="49" fontId="3" fillId="0" borderId="0" xfId="2" applyNumberFormat="1" applyFill="1" applyAlignment="1" applyProtection="1">
      <alignment horizontal="left" vertical="top" wrapText="1"/>
      <protection locked="0"/>
    </xf>
    <xf numFmtId="49" fontId="3" fillId="0" borderId="0" xfId="2" applyNumberFormat="1" applyFill="1" applyAlignment="1" applyProtection="1">
      <alignment vertical="top" wrapText="1"/>
      <protection locked="0"/>
    </xf>
    <xf numFmtId="49" fontId="3" fillId="0" borderId="0" xfId="2" applyNumberFormat="1" applyFill="1" applyProtection="1">
      <protection locked="0"/>
    </xf>
    <xf numFmtId="0" fontId="3" fillId="12" borderId="0" xfId="3" applyFont="1" applyFill="1" applyAlignment="1" applyProtection="1">
      <alignment horizontal="left" vertical="top" wrapText="1"/>
      <protection locked="0"/>
    </xf>
    <xf numFmtId="49" fontId="3" fillId="12" borderId="0" xfId="2" applyNumberFormat="1" applyFont="1" applyFill="1" applyAlignment="1" applyProtection="1">
      <alignment horizontal="left" vertical="top" wrapText="1"/>
      <protection locked="0"/>
    </xf>
    <xf numFmtId="49" fontId="3" fillId="12" borderId="0" xfId="2" applyNumberFormat="1" applyFill="1" applyAlignment="1" applyProtection="1">
      <alignment horizontal="left" vertical="top" wrapText="1"/>
      <protection locked="0"/>
    </xf>
    <xf numFmtId="49" fontId="3" fillId="12" borderId="0" xfId="2" applyNumberFormat="1" applyFill="1" applyAlignment="1" applyProtection="1">
      <alignment vertical="top" wrapText="1"/>
      <protection locked="0"/>
    </xf>
    <xf numFmtId="49" fontId="3" fillId="12" borderId="0" xfId="2" applyNumberFormat="1" applyFill="1" applyProtection="1">
      <protection locked="0"/>
    </xf>
    <xf numFmtId="0" fontId="12" fillId="12" borderId="0" xfId="2" applyFont="1" applyFill="1" applyAlignment="1" applyProtection="1">
      <alignment horizontal="left"/>
      <protection locked="0"/>
    </xf>
    <xf numFmtId="0" fontId="3" fillId="0" borderId="0" xfId="2" applyFont="1" applyFill="1" applyAlignment="1">
      <alignment horizontal="left" vertical="top"/>
    </xf>
    <xf numFmtId="0" fontId="13" fillId="0" borderId="0" xfId="0" applyFont="1" applyAlignment="1">
      <alignment horizontal="left" vertical="top"/>
    </xf>
    <xf numFmtId="0" fontId="3" fillId="0" borderId="0" xfId="2" applyFont="1" applyAlignment="1">
      <alignment horizontal="left" vertical="top"/>
    </xf>
    <xf numFmtId="0" fontId="17" fillId="0" borderId="0" xfId="3" applyFont="1" applyFill="1" applyAlignment="1" applyProtection="1">
      <alignment horizontal="left" vertical="top"/>
      <protection locked="0"/>
    </xf>
    <xf numFmtId="0" fontId="3" fillId="0" borderId="0" xfId="2" applyFont="1" applyFill="1" applyAlignment="1" applyProtection="1">
      <alignment horizontal="left" vertical="top"/>
      <protection locked="0"/>
    </xf>
    <xf numFmtId="0" fontId="3" fillId="0" borderId="0" xfId="3" applyFont="1" applyFill="1" applyAlignment="1" applyProtection="1">
      <alignment horizontal="left" vertical="top"/>
      <protection locked="0"/>
    </xf>
    <xf numFmtId="49" fontId="3" fillId="0" borderId="0" xfId="2" applyNumberFormat="1" applyFont="1" applyFill="1" applyAlignment="1">
      <alignment horizontal="left" vertical="top" wrapText="1"/>
    </xf>
    <xf numFmtId="49" fontId="13" fillId="0" borderId="0" xfId="0" applyNumberFormat="1" applyFont="1" applyAlignment="1">
      <alignment horizontal="left" vertical="top" wrapText="1"/>
    </xf>
    <xf numFmtId="49" fontId="3" fillId="0" borderId="0" xfId="2" applyNumberFormat="1" applyFont="1" applyAlignment="1">
      <alignment horizontal="left" vertical="top" wrapText="1"/>
    </xf>
    <xf numFmtId="49" fontId="17" fillId="0" borderId="0" xfId="3" applyNumberFormat="1" applyFont="1" applyFill="1" applyAlignment="1" applyProtection="1">
      <alignment horizontal="left" vertical="top" wrapText="1"/>
      <protection locked="0"/>
    </xf>
    <xf numFmtId="49" fontId="3" fillId="0" borderId="0" xfId="3" applyNumberFormat="1" applyFont="1" applyFill="1" applyAlignment="1" applyProtection="1">
      <alignment horizontal="left" vertical="top" wrapText="1"/>
      <protection locked="0"/>
    </xf>
    <xf numFmtId="0" fontId="3" fillId="12" borderId="0" xfId="2" applyNumberFormat="1" applyFont="1" applyFill="1" applyAlignment="1" applyProtection="1">
      <alignment horizontal="left" vertical="top" wrapText="1"/>
      <protection locked="0"/>
    </xf>
    <xf numFmtId="0" fontId="7" fillId="12" borderId="0" xfId="2" applyFont="1" applyFill="1" applyAlignment="1" applyProtection="1">
      <alignment horizontal="left" vertical="top" wrapText="1"/>
      <protection locked="0"/>
    </xf>
    <xf numFmtId="0" fontId="7" fillId="12" borderId="0" xfId="2" applyFont="1" applyFill="1" applyAlignment="1" applyProtection="1">
      <alignment vertical="top" wrapText="1"/>
      <protection locked="0"/>
    </xf>
    <xf numFmtId="0" fontId="3" fillId="12" borderId="0" xfId="2" applyFont="1" applyFill="1" applyProtection="1">
      <protection locked="0"/>
    </xf>
    <xf numFmtId="0" fontId="3" fillId="13" borderId="0" xfId="2" applyFill="1" applyAlignment="1">
      <alignment vertical="top" wrapText="1"/>
    </xf>
    <xf numFmtId="0" fontId="3" fillId="13" borderId="0" xfId="2" applyFill="1" applyAlignment="1">
      <alignment horizontal="left" vertical="top" wrapText="1"/>
    </xf>
    <xf numFmtId="0" fontId="9" fillId="0" borderId="0" xfId="2" applyFont="1" applyFill="1" applyAlignment="1">
      <alignment wrapText="1"/>
    </xf>
    <xf numFmtId="0" fontId="3" fillId="0" borderId="0" xfId="2" applyAlignment="1">
      <alignment horizontal="left" vertical="top" wrapText="1"/>
    </xf>
    <xf numFmtId="0" fontId="3" fillId="0" borderId="0" xfId="2" applyAlignment="1">
      <alignment vertical="top" wrapText="1"/>
    </xf>
    <xf numFmtId="0" fontId="5" fillId="0" borderId="0" xfId="2" applyFont="1" applyAlignment="1">
      <alignment vertical="top" wrapText="1"/>
    </xf>
    <xf numFmtId="0" fontId="5" fillId="0" borderId="0" xfId="2" applyFont="1" applyAlignment="1">
      <alignment horizontal="left" vertical="top" wrapText="1"/>
    </xf>
    <xf numFmtId="0" fontId="14" fillId="0" borderId="0" xfId="2" applyFont="1" applyAlignment="1">
      <alignment horizontal="left"/>
    </xf>
    <xf numFmtId="0" fontId="3" fillId="0" borderId="0" xfId="2" applyAlignment="1">
      <alignment horizontal="left"/>
    </xf>
    <xf numFmtId="0" fontId="18" fillId="0" borderId="0" xfId="2" applyFont="1" applyFill="1"/>
    <xf numFmtId="0" fontId="3" fillId="0" borderId="0" xfId="2" applyFont="1" applyAlignment="1">
      <alignment horizontal="left" wrapText="1"/>
    </xf>
    <xf numFmtId="0" fontId="5" fillId="0" borderId="16" xfId="2" applyFont="1" applyBorder="1" applyAlignment="1">
      <alignment horizontal="left"/>
    </xf>
    <xf numFmtId="0" fontId="3" fillId="0" borderId="16" xfId="2" applyFont="1" applyBorder="1" applyAlignment="1">
      <alignment horizontal="left" wrapText="1"/>
    </xf>
    <xf numFmtId="0" fontId="3" fillId="0" borderId="16" xfId="2" applyFont="1" applyBorder="1" applyAlignment="1">
      <alignment horizontal="left"/>
    </xf>
    <xf numFmtId="0" fontId="3" fillId="0" borderId="16" xfId="2" applyFont="1" applyBorder="1"/>
    <xf numFmtId="0" fontId="3" fillId="0" borderId="16" xfId="2" applyBorder="1"/>
    <xf numFmtId="0" fontId="3" fillId="5" borderId="16" xfId="2" applyFont="1" applyFill="1" applyBorder="1" applyAlignment="1">
      <alignment horizontal="left" wrapText="1"/>
    </xf>
    <xf numFmtId="0" fontId="7" fillId="5" borderId="16" xfId="2" applyFont="1" applyFill="1" applyBorder="1" applyAlignment="1">
      <alignment horizontal="left" wrapText="1"/>
    </xf>
    <xf numFmtId="0" fontId="7" fillId="5" borderId="16" xfId="2" applyFont="1" applyFill="1" applyBorder="1" applyAlignment="1">
      <alignment horizontal="left"/>
    </xf>
    <xf numFmtId="0" fontId="5" fillId="0" borderId="16" xfId="2" applyFont="1" applyFill="1" applyBorder="1" applyAlignment="1">
      <alignment horizontal="left"/>
    </xf>
    <xf numFmtId="0" fontId="3" fillId="0" borderId="16" xfId="2" applyBorder="1" applyAlignment="1">
      <alignment horizontal="left"/>
    </xf>
    <xf numFmtId="0" fontId="5" fillId="14" borderId="16" xfId="2" applyFont="1" applyFill="1" applyBorder="1" applyAlignment="1">
      <alignment horizontal="left" wrapText="1"/>
    </xf>
    <xf numFmtId="0" fontId="19" fillId="7" borderId="0" xfId="2" applyFont="1" applyFill="1"/>
    <xf numFmtId="0" fontId="3" fillId="7" borderId="0" xfId="2" applyFill="1"/>
    <xf numFmtId="0" fontId="5" fillId="10" borderId="28" xfId="2" applyFont="1" applyFill="1" applyBorder="1" applyAlignment="1">
      <alignment horizontal="center"/>
    </xf>
    <xf numFmtId="0" fontId="20" fillId="0" borderId="28" xfId="2" applyFont="1" applyBorder="1" applyAlignment="1">
      <alignment wrapText="1"/>
    </xf>
    <xf numFmtId="0" fontId="21" fillId="0" borderId="28" xfId="2" applyFont="1" applyBorder="1" applyAlignment="1">
      <alignment wrapText="1"/>
    </xf>
    <xf numFmtId="0" fontId="5" fillId="0" borderId="27" xfId="2" applyFont="1" applyBorder="1" applyAlignment="1">
      <alignment wrapText="1"/>
    </xf>
    <xf numFmtId="0" fontId="5" fillId="0" borderId="0" xfId="2" applyFont="1" applyFill="1" applyBorder="1" applyAlignment="1">
      <alignment wrapText="1"/>
    </xf>
    <xf numFmtId="0" fontId="20" fillId="0" borderId="0" xfId="2" applyFont="1" applyBorder="1" applyAlignment="1">
      <alignment wrapText="1"/>
    </xf>
    <xf numFmtId="0" fontId="19" fillId="0" borderId="0" xfId="0" applyFont="1" applyFill="1"/>
    <xf numFmtId="0" fontId="3" fillId="0" borderId="0" xfId="0" applyFont="1"/>
    <xf numFmtId="0" fontId="5" fillId="0" borderId="19" xfId="0" applyFont="1" applyBorder="1" applyAlignment="1">
      <alignment horizontal="left" vertical="center"/>
    </xf>
    <xf numFmtId="0" fontId="3" fillId="0" borderId="20" xfId="0" applyFont="1" applyBorder="1"/>
    <xf numFmtId="0" fontId="3" fillId="0" borderId="21" xfId="0" applyFont="1" applyBorder="1"/>
    <xf numFmtId="0" fontId="0" fillId="0" borderId="22" xfId="0" applyBorder="1"/>
    <xf numFmtId="0" fontId="5" fillId="0" borderId="0" xfId="0" applyFont="1" applyAlignment="1">
      <alignment wrapText="1"/>
    </xf>
    <xf numFmtId="0" fontId="5" fillId="0" borderId="16"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horizontal="left" vertical="center"/>
    </xf>
    <xf numFmtId="0" fontId="3" fillId="0" borderId="0" xfId="0" applyFont="1" applyBorder="1" applyAlignment="1">
      <alignment vertical="center"/>
    </xf>
    <xf numFmtId="0" fontId="3" fillId="0" borderId="23" xfId="0" applyFont="1" applyBorder="1" applyAlignment="1">
      <alignment vertical="center"/>
    </xf>
    <xf numFmtId="0" fontId="3" fillId="0" borderId="0" xfId="0" applyFont="1" applyAlignment="1">
      <alignment wrapText="1"/>
    </xf>
    <xf numFmtId="0" fontId="0" fillId="0" borderId="24" xfId="0" applyBorder="1"/>
    <xf numFmtId="0" fontId="22" fillId="0" borderId="0" xfId="0" applyFont="1"/>
    <xf numFmtId="0" fontId="19" fillId="0" borderId="0" xfId="0" applyFont="1" applyFill="1" applyBorder="1" applyAlignment="1">
      <alignment horizontal="left"/>
    </xf>
    <xf numFmtId="0" fontId="23" fillId="0" borderId="0" xfId="0" applyFont="1"/>
    <xf numFmtId="0" fontId="0" fillId="0" borderId="9" xfId="0" applyBorder="1"/>
    <xf numFmtId="0" fontId="0" fillId="0" borderId="25" xfId="0" applyBorder="1"/>
    <xf numFmtId="0" fontId="3" fillId="0" borderId="24" xfId="0" applyFont="1" applyBorder="1"/>
    <xf numFmtId="0" fontId="13" fillId="0" borderId="0" xfId="0" applyFont="1"/>
    <xf numFmtId="0" fontId="3" fillId="0" borderId="0" xfId="2" applyFont="1" applyFill="1"/>
    <xf numFmtId="0" fontId="3" fillId="0" borderId="0" xfId="2" applyFont="1" applyFill="1" applyAlignment="1">
      <alignment horizontal="right"/>
    </xf>
    <xf numFmtId="0" fontId="3" fillId="0" borderId="0" xfId="2" applyFont="1"/>
    <xf numFmtId="0" fontId="10" fillId="0" borderId="0" xfId="2" applyFont="1"/>
    <xf numFmtId="0" fontId="5" fillId="0" borderId="9" xfId="2" applyFont="1" applyBorder="1"/>
    <xf numFmtId="2" fontId="13" fillId="0" borderId="0" xfId="0" applyNumberFormat="1" applyFont="1"/>
    <xf numFmtId="2" fontId="13" fillId="0" borderId="0" xfId="0" applyNumberFormat="1" applyFont="1" applyFill="1" applyBorder="1"/>
    <xf numFmtId="0" fontId="3" fillId="0" borderId="0" xfId="2" applyNumberFormat="1" applyFont="1"/>
    <xf numFmtId="165" fontId="3" fillId="0" borderId="0" xfId="2" applyNumberFormat="1" applyFont="1"/>
    <xf numFmtId="164" fontId="12" fillId="0" borderId="0" xfId="0" applyNumberFormat="1" applyFont="1" applyFill="1" applyBorder="1" applyAlignment="1">
      <alignment horizontal="right" vertical="center"/>
    </xf>
    <xf numFmtId="0" fontId="3" fillId="0" borderId="0" xfId="0" applyFont="1" applyBorder="1"/>
    <xf numFmtId="164" fontId="3" fillId="0" borderId="0" xfId="0" applyNumberFormat="1" applyFont="1"/>
    <xf numFmtId="0" fontId="3" fillId="0" borderId="0" xfId="0" applyFont="1" applyFill="1" applyBorder="1"/>
    <xf numFmtId="0" fontId="17" fillId="0" borderId="0" xfId="3" applyFont="1" applyAlignment="1" applyProtection="1"/>
    <xf numFmtId="0" fontId="3" fillId="0" borderId="10" xfId="2" applyFont="1" applyFill="1" applyBorder="1" applyAlignment="1">
      <alignment horizontal="center" vertical="center" wrapText="1"/>
    </xf>
    <xf numFmtId="0" fontId="15" fillId="0" borderId="0" xfId="2" applyFont="1" applyFill="1" applyBorder="1" applyAlignment="1">
      <alignment horizontal="center"/>
    </xf>
    <xf numFmtId="0" fontId="2" fillId="0" borderId="0" xfId="0" applyFont="1"/>
    <xf numFmtId="0" fontId="2" fillId="0" borderId="0" xfId="0" applyFont="1" applyAlignment="1">
      <alignment horizontal="center"/>
    </xf>
    <xf numFmtId="0" fontId="0" fillId="0" borderId="0" xfId="0" applyAlignment="1">
      <alignment horizontal="center"/>
    </xf>
    <xf numFmtId="0" fontId="3" fillId="0" borderId="0" xfId="2" applyFill="1" applyAlignment="1" applyProtection="1">
      <alignment horizontal="center" vertical="top" wrapText="1"/>
      <protection locked="0"/>
    </xf>
    <xf numFmtId="0" fontId="3" fillId="0" borderId="0" xfId="2" applyFont="1" applyFill="1" applyAlignment="1" applyProtection="1">
      <alignment horizontal="center" vertical="top" wrapText="1"/>
      <protection locked="0"/>
    </xf>
    <xf numFmtId="0" fontId="3" fillId="12" borderId="0" xfId="2" applyFill="1" applyAlignment="1" applyProtection="1">
      <alignment horizontal="center" vertical="top" wrapText="1"/>
      <protection locked="0"/>
    </xf>
    <xf numFmtId="49" fontId="3" fillId="0" borderId="0" xfId="2" applyNumberFormat="1" applyFill="1" applyAlignment="1" applyProtection="1">
      <alignment horizontal="center" vertical="top" wrapText="1"/>
      <protection locked="0"/>
    </xf>
    <xf numFmtId="49" fontId="3" fillId="12" borderId="0" xfId="2" applyNumberFormat="1" applyFill="1" applyAlignment="1" applyProtection="1">
      <alignment horizontal="center" vertical="top" wrapText="1"/>
      <protection locked="0"/>
    </xf>
    <xf numFmtId="0" fontId="13" fillId="0" borderId="0" xfId="0" applyFont="1" applyAlignment="1">
      <alignment horizontal="center" vertical="top"/>
    </xf>
    <xf numFmtId="49" fontId="13" fillId="0" borderId="0" xfId="0" applyNumberFormat="1" applyFont="1" applyAlignment="1">
      <alignment horizontal="center" vertical="top" wrapText="1"/>
    </xf>
    <xf numFmtId="0" fontId="3" fillId="12" borderId="0" xfId="2" applyFont="1" applyFill="1" applyAlignment="1" applyProtection="1">
      <alignment horizontal="center" vertical="top" wrapText="1"/>
      <protection locked="0"/>
    </xf>
    <xf numFmtId="0" fontId="3" fillId="0" borderId="0" xfId="2" applyNumberFormat="1" applyFont="1" applyFill="1" applyAlignment="1" applyProtection="1">
      <alignment horizontal="center" vertical="top" wrapText="1"/>
      <protection locked="0"/>
    </xf>
    <xf numFmtId="49" fontId="3" fillId="0" borderId="0" xfId="2" applyNumberFormat="1" applyFont="1" applyFill="1" applyAlignment="1" applyProtection="1">
      <alignment horizontal="center" vertical="top" wrapText="1"/>
      <protection locked="0"/>
    </xf>
    <xf numFmtId="0" fontId="3" fillId="12" borderId="0" xfId="3" applyFont="1" applyFill="1" applyAlignment="1" applyProtection="1">
      <alignment horizontal="center" vertical="top" wrapText="1"/>
      <protection locked="0"/>
    </xf>
    <xf numFmtId="49" fontId="3" fillId="12" borderId="0" xfId="2" applyNumberFormat="1" applyFont="1" applyFill="1" applyAlignment="1" applyProtection="1">
      <alignment horizontal="center" vertical="top" wrapText="1"/>
      <protection locked="0"/>
    </xf>
    <xf numFmtId="0" fontId="17" fillId="0" borderId="0" xfId="3" applyAlignment="1" applyProtection="1">
      <alignment horizontal="center" vertical="top" wrapText="1"/>
    </xf>
    <xf numFmtId="0" fontId="17" fillId="0" borderId="0" xfId="3" applyAlignment="1" applyProtection="1">
      <alignment horizontal="left" vertical="top" wrapText="1"/>
    </xf>
    <xf numFmtId="0" fontId="3" fillId="0" borderId="1" xfId="2" applyFont="1" applyBorder="1" applyAlignment="1" applyProtection="1">
      <alignment horizontal="left"/>
      <protection locked="0"/>
    </xf>
    <xf numFmtId="0" fontId="3" fillId="0" borderId="10"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0" fillId="0" borderId="0" xfId="0" applyFill="1" applyAlignment="1">
      <alignment horizontal="center"/>
    </xf>
    <xf numFmtId="0" fontId="0" fillId="0" borderId="0" xfId="0" applyAlignment="1">
      <alignment horizontal="right"/>
    </xf>
    <xf numFmtId="0" fontId="2" fillId="0" borderId="0" xfId="0" applyFont="1" applyAlignment="1">
      <alignment horizontal="left"/>
    </xf>
    <xf numFmtId="0" fontId="44" fillId="0" borderId="0" xfId="0" applyFont="1" applyAlignment="1">
      <alignment horizontal="left"/>
    </xf>
    <xf numFmtId="0" fontId="0" fillId="0" borderId="0" xfId="0" applyFont="1" applyAlignment="1">
      <alignment horizontal="center"/>
    </xf>
    <xf numFmtId="164" fontId="0" fillId="0" borderId="0" xfId="0" applyNumberFormat="1"/>
    <xf numFmtId="173" fontId="0" fillId="0" borderId="0" xfId="0" applyNumberFormat="1"/>
    <xf numFmtId="0" fontId="0" fillId="0" borderId="0" xfId="0" applyFill="1"/>
    <xf numFmtId="9" fontId="0" fillId="0" borderId="0" xfId="0" applyNumberFormat="1" applyFill="1" applyAlignment="1">
      <alignment horizontal="center"/>
    </xf>
    <xf numFmtId="11" fontId="13" fillId="0" borderId="16" xfId="0" applyNumberFormat="1" applyFont="1" applyFill="1" applyBorder="1"/>
    <xf numFmtId="11" fontId="0" fillId="6" borderId="0" xfId="0" applyNumberFormat="1" applyFill="1" applyAlignment="1">
      <alignment horizontal="center"/>
    </xf>
    <xf numFmtId="11" fontId="0" fillId="6" borderId="0" xfId="0" applyNumberFormat="1" applyFill="1"/>
    <xf numFmtId="11" fontId="13" fillId="10" borderId="16" xfId="0" applyNumberFormat="1" applyFont="1" applyFill="1" applyBorder="1" applyAlignment="1" applyProtection="1">
      <alignment vertical="top"/>
      <protection hidden="1"/>
    </xf>
    <xf numFmtId="0" fontId="0" fillId="0" borderId="0" xfId="0" applyAlignment="1">
      <alignment wrapText="1"/>
    </xf>
    <xf numFmtId="0" fontId="3" fillId="0" borderId="16" xfId="2" applyFont="1" applyFill="1" applyBorder="1" applyProtection="1">
      <protection locked="0"/>
    </xf>
    <xf numFmtId="0" fontId="3" fillId="0" borderId="10"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3" fillId="0" borderId="1" xfId="2" applyFont="1" applyBorder="1" applyAlignment="1" applyProtection="1">
      <protection locked="0"/>
    </xf>
    <xf numFmtId="0" fontId="3" fillId="0" borderId="18" xfId="2" applyFont="1" applyBorder="1" applyProtection="1">
      <protection locked="0"/>
    </xf>
    <xf numFmtId="2" fontId="0" fillId="0" borderId="0" xfId="0" applyNumberFormat="1" applyAlignment="1">
      <alignment horizontal="center"/>
    </xf>
    <xf numFmtId="0" fontId="5" fillId="4" borderId="5" xfId="2" applyFont="1" applyFill="1" applyBorder="1" applyAlignment="1">
      <alignment horizontal="center" vertical="center" textRotation="90"/>
    </xf>
    <xf numFmtId="0" fontId="5" fillId="4" borderId="8" xfId="2" applyFont="1" applyFill="1" applyBorder="1" applyAlignment="1">
      <alignment horizontal="center" vertical="center" textRotation="90"/>
    </xf>
    <xf numFmtId="0" fontId="3" fillId="4" borderId="6" xfId="2" applyFont="1" applyFill="1" applyBorder="1" applyAlignment="1">
      <alignment horizontal="left" vertical="center" wrapText="1"/>
    </xf>
    <xf numFmtId="0" fontId="3" fillId="4" borderId="7" xfId="2" applyFont="1" applyFill="1" applyBorder="1" applyAlignment="1">
      <alignment horizontal="left" vertical="center" wrapText="1"/>
    </xf>
    <xf numFmtId="0" fontId="3" fillId="4" borderId="10" xfId="2" applyFont="1" applyFill="1" applyBorder="1" applyAlignment="1">
      <alignment horizontal="left" vertical="center" wrapText="1"/>
    </xf>
    <xf numFmtId="0" fontId="3" fillId="4" borderId="11" xfId="2" applyFont="1" applyFill="1" applyBorder="1" applyAlignment="1">
      <alignment horizontal="left" vertical="center" wrapText="1"/>
    </xf>
    <xf numFmtId="0" fontId="4" fillId="2" borderId="0" xfId="2" applyFont="1" applyFill="1" applyAlignment="1">
      <alignment horizontal="center"/>
    </xf>
    <xf numFmtId="0" fontId="3" fillId="3" borderId="2" xfId="2" applyFont="1" applyFill="1" applyBorder="1" applyAlignment="1">
      <alignment horizontal="left" vertical="center" wrapText="1"/>
    </xf>
    <xf numFmtId="0" fontId="3" fillId="3" borderId="3" xfId="2" applyFont="1" applyFill="1" applyBorder="1" applyAlignment="1">
      <alignment horizontal="left" vertical="center" wrapText="1"/>
    </xf>
    <xf numFmtId="0" fontId="3" fillId="3" borderId="4" xfId="2" applyFont="1" applyFill="1" applyBorder="1" applyAlignment="1">
      <alignment horizontal="left" vertical="center" wrapText="1"/>
    </xf>
    <xf numFmtId="0" fontId="3" fillId="2" borderId="0" xfId="2" applyFont="1" applyFill="1" applyAlignment="1">
      <alignment horizontal="left" wrapText="1"/>
    </xf>
    <xf numFmtId="0" fontId="3" fillId="2" borderId="0" xfId="2" applyFont="1" applyFill="1" applyAlignment="1">
      <alignment horizontal="left" vertical="center" wrapText="1"/>
    </xf>
    <xf numFmtId="0" fontId="5" fillId="5" borderId="8" xfId="2" applyFont="1" applyFill="1" applyBorder="1" applyAlignment="1">
      <alignment horizontal="center" vertical="center" textRotation="90"/>
    </xf>
    <xf numFmtId="0" fontId="5" fillId="5" borderId="12" xfId="2" applyFont="1" applyFill="1" applyBorder="1" applyAlignment="1">
      <alignment horizontal="center" vertical="center" textRotation="90"/>
    </xf>
    <xf numFmtId="0" fontId="3" fillId="5" borderId="10" xfId="2" applyFont="1" applyFill="1" applyBorder="1" applyAlignment="1">
      <alignment horizontal="left" vertical="center" wrapText="1"/>
    </xf>
    <xf numFmtId="0" fontId="6" fillId="5" borderId="10" xfId="2" applyFont="1" applyFill="1" applyBorder="1" applyAlignment="1">
      <alignment horizontal="left" vertical="center" wrapText="1"/>
    </xf>
    <xf numFmtId="0" fontId="6" fillId="5" borderId="11" xfId="2" applyFont="1" applyFill="1" applyBorder="1" applyAlignment="1">
      <alignment horizontal="left" vertical="center" wrapText="1"/>
    </xf>
    <xf numFmtId="0" fontId="3" fillId="5" borderId="11" xfId="2" applyFont="1" applyFill="1" applyBorder="1" applyAlignment="1">
      <alignment horizontal="left" vertical="center" wrapText="1"/>
    </xf>
    <xf numFmtId="0" fontId="3" fillId="5" borderId="14" xfId="2" applyFont="1" applyFill="1" applyBorder="1" applyAlignment="1">
      <alignment horizontal="left" vertical="center" wrapText="1"/>
    </xf>
    <xf numFmtId="0" fontId="3" fillId="5" borderId="15" xfId="2" applyFont="1" applyFill="1" applyBorder="1" applyAlignment="1">
      <alignment horizontal="left" vertical="center" wrapText="1"/>
    </xf>
    <xf numFmtId="0" fontId="5" fillId="3" borderId="1" xfId="2" applyFont="1" applyFill="1" applyBorder="1" applyAlignment="1">
      <alignment horizontal="left"/>
    </xf>
    <xf numFmtId="0" fontId="5" fillId="3" borderId="17" xfId="2" applyFont="1" applyFill="1" applyBorder="1" applyAlignment="1">
      <alignment horizontal="left"/>
    </xf>
    <xf numFmtId="0" fontId="3" fillId="0" borderId="1" xfId="2" applyFont="1" applyBorder="1" applyAlignment="1" applyProtection="1">
      <alignment horizontal="left"/>
      <protection locked="0"/>
    </xf>
    <xf numFmtId="0" fontId="3" fillId="0" borderId="17" xfId="2" applyBorder="1" applyAlignment="1" applyProtection="1">
      <alignment horizontal="left"/>
      <protection locked="0"/>
    </xf>
    <xf numFmtId="0" fontId="5" fillId="3" borderId="1" xfId="2" applyFont="1" applyFill="1" applyBorder="1" applyAlignment="1">
      <alignment horizontal="left" vertical="top"/>
    </xf>
    <xf numFmtId="0" fontId="5" fillId="3" borderId="17" xfId="2" applyFont="1" applyFill="1" applyBorder="1" applyAlignment="1">
      <alignment horizontal="left" vertical="top"/>
    </xf>
    <xf numFmtId="0" fontId="3" fillId="0" borderId="1" xfId="2" applyFont="1" applyBorder="1" applyAlignment="1" applyProtection="1">
      <alignment horizontal="left" vertical="top" wrapText="1"/>
      <protection locked="0"/>
    </xf>
    <xf numFmtId="0" fontId="3" fillId="0" borderId="10" xfId="2" applyFont="1" applyBorder="1" applyAlignment="1" applyProtection="1">
      <alignment horizontal="left" vertical="top" wrapText="1"/>
      <protection locked="0"/>
    </xf>
    <xf numFmtId="0" fontId="3" fillId="0" borderId="17" xfId="2" applyFont="1" applyBorder="1" applyAlignment="1" applyProtection="1">
      <alignment horizontal="left" vertical="top" wrapText="1"/>
      <protection locked="0"/>
    </xf>
    <xf numFmtId="0" fontId="9" fillId="0" borderId="2" xfId="2" applyFont="1" applyBorder="1" applyAlignment="1">
      <alignment horizontal="center"/>
    </xf>
    <xf numFmtId="0" fontId="9" fillId="0" borderId="3" xfId="2" applyFont="1" applyBorder="1" applyAlignment="1">
      <alignment horizontal="center"/>
    </xf>
    <xf numFmtId="0" fontId="9" fillId="0" borderId="4" xfId="2" applyFont="1" applyBorder="1" applyAlignment="1">
      <alignment horizontal="center"/>
    </xf>
    <xf numFmtId="0" fontId="5" fillId="3" borderId="16" xfId="2" applyFont="1" applyFill="1" applyBorder="1" applyAlignment="1">
      <alignment horizontal="left"/>
    </xf>
    <xf numFmtId="0" fontId="3" fillId="0" borderId="1" xfId="2" applyBorder="1" applyAlignment="1" applyProtection="1">
      <alignment horizontal="left"/>
      <protection locked="0"/>
    </xf>
    <xf numFmtId="0" fontId="3" fillId="7" borderId="16" xfId="2" applyFont="1" applyFill="1" applyBorder="1" applyAlignment="1" applyProtection="1">
      <alignment horizontal="left"/>
      <protection locked="0"/>
    </xf>
    <xf numFmtId="0" fontId="5" fillId="3" borderId="1" xfId="2" applyFont="1" applyFill="1" applyBorder="1" applyAlignment="1">
      <alignment horizontal="left" vertical="center"/>
    </xf>
    <xf numFmtId="0" fontId="5" fillId="3" borderId="17" xfId="2" applyFont="1" applyFill="1" applyBorder="1" applyAlignment="1">
      <alignment horizontal="left" vertical="center"/>
    </xf>
    <xf numFmtId="0" fontId="3" fillId="0" borderId="16" xfId="2" applyBorder="1" applyAlignment="1" applyProtection="1">
      <alignment horizontal="center"/>
      <protection locked="0"/>
    </xf>
    <xf numFmtId="0" fontId="5" fillId="3" borderId="1" xfId="2" applyFont="1" applyFill="1" applyBorder="1" applyAlignment="1">
      <alignment horizontal="center"/>
    </xf>
    <xf numFmtId="0" fontId="5" fillId="3" borderId="10" xfId="2" applyFont="1" applyFill="1" applyBorder="1" applyAlignment="1">
      <alignment horizontal="center"/>
    </xf>
    <xf numFmtId="0" fontId="5" fillId="3" borderId="17" xfId="2" applyFont="1" applyFill="1" applyBorder="1" applyAlignment="1">
      <alignment horizontal="center"/>
    </xf>
    <xf numFmtId="0" fontId="3" fillId="0" borderId="16" xfId="2" applyBorder="1" applyAlignment="1" applyProtection="1">
      <alignment horizontal="left"/>
      <protection locked="0"/>
    </xf>
    <xf numFmtId="0" fontId="11" fillId="8" borderId="22" xfId="0" applyFont="1" applyFill="1" applyBorder="1" applyAlignment="1">
      <alignment horizontal="left" vertical="top" wrapText="1" readingOrder="1"/>
    </xf>
    <xf numFmtId="0" fontId="11" fillId="8" borderId="0" xfId="0" applyFont="1" applyFill="1" applyBorder="1" applyAlignment="1">
      <alignment horizontal="left" vertical="top" wrapText="1" readingOrder="1"/>
    </xf>
    <xf numFmtId="0" fontId="11" fillId="8" borderId="23" xfId="0" applyFont="1" applyFill="1" applyBorder="1" applyAlignment="1">
      <alignment horizontal="left" vertical="top" wrapText="1" readingOrder="1"/>
    </xf>
    <xf numFmtId="0" fontId="3" fillId="9" borderId="16" xfId="2" applyFill="1" applyBorder="1" applyAlignment="1">
      <alignment horizontal="center" vertical="top" wrapText="1"/>
    </xf>
    <xf numFmtId="0" fontId="3" fillId="0" borderId="10"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5" fillId="3" borderId="16" xfId="2" applyFont="1" applyFill="1" applyBorder="1" applyAlignment="1">
      <alignment horizontal="center"/>
    </xf>
    <xf numFmtId="0" fontId="3" fillId="0" borderId="16" xfId="0" applyFont="1" applyBorder="1" applyAlignment="1" applyProtection="1">
      <alignment horizontal="left" vertical="top" wrapText="1"/>
      <protection locked="0"/>
    </xf>
    <xf numFmtId="0" fontId="3" fillId="0" borderId="16" xfId="2" applyFont="1" applyFill="1" applyBorder="1" applyAlignment="1" applyProtection="1">
      <alignment horizontal="left" vertical="top" wrapText="1"/>
      <protection locked="0"/>
    </xf>
    <xf numFmtId="0" fontId="3" fillId="0" borderId="1" xfId="2" applyFont="1" applyFill="1" applyBorder="1" applyAlignment="1" applyProtection="1">
      <alignment horizontal="left" vertical="top" wrapText="1"/>
      <protection locked="0"/>
    </xf>
    <xf numFmtId="0" fontId="3" fillId="0" borderId="10" xfId="2" applyFont="1" applyFill="1" applyBorder="1" applyAlignment="1" applyProtection="1">
      <alignment horizontal="left" vertical="top" wrapText="1"/>
      <protection locked="0"/>
    </xf>
    <xf numFmtId="0" fontId="3" fillId="0" borderId="17" xfId="2" applyFont="1" applyFill="1" applyBorder="1" applyAlignment="1" applyProtection="1">
      <alignment horizontal="left" vertical="top" wrapText="1"/>
      <protection locked="0"/>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5" fillId="0" borderId="17" xfId="0" applyFont="1" applyBorder="1" applyAlignment="1">
      <alignment horizontal="left" vertical="center" wrapText="1"/>
    </xf>
    <xf numFmtId="0" fontId="15" fillId="0" borderId="0" xfId="2" applyFont="1" applyFill="1" applyAlignment="1">
      <alignment horizontal="center"/>
    </xf>
    <xf numFmtId="0" fontId="5" fillId="0" borderId="16" xfId="2" applyFont="1" applyFill="1" applyBorder="1" applyAlignment="1">
      <alignment horizontal="left" wrapText="1"/>
    </xf>
    <xf numFmtId="0" fontId="5" fillId="10" borderId="26" xfId="2" applyFont="1" applyFill="1" applyBorder="1" applyAlignment="1">
      <alignment horizontal="center" wrapText="1"/>
    </xf>
    <xf numFmtId="0" fontId="5" fillId="10" borderId="27" xfId="2" applyFont="1" applyFill="1" applyBorder="1" applyAlignment="1">
      <alignment horizontal="center" wrapText="1"/>
    </xf>
    <xf numFmtId="0" fontId="5" fillId="10" borderId="2" xfId="2" applyFont="1" applyFill="1" applyBorder="1" applyAlignment="1">
      <alignment horizontal="center"/>
    </xf>
    <xf numFmtId="0" fontId="5" fillId="10" borderId="3" xfId="2" applyFont="1" applyFill="1" applyBorder="1" applyAlignment="1">
      <alignment horizontal="center"/>
    </xf>
    <xf numFmtId="0" fontId="5" fillId="10" borderId="4" xfId="2" applyFont="1" applyFill="1" applyBorder="1" applyAlignment="1">
      <alignment horizontal="center"/>
    </xf>
    <xf numFmtId="0" fontId="5" fillId="0" borderId="26" xfId="2" applyFont="1" applyBorder="1" applyAlignment="1">
      <alignment horizontal="center" wrapText="1"/>
    </xf>
    <xf numFmtId="0" fontId="5" fillId="0" borderId="29" xfId="2" applyFont="1" applyBorder="1" applyAlignment="1">
      <alignment horizontal="center" wrapText="1"/>
    </xf>
    <xf numFmtId="0" fontId="5" fillId="0" borderId="27" xfId="2" applyFont="1" applyBorder="1" applyAlignment="1">
      <alignment horizontal="center" wrapText="1"/>
    </xf>
    <xf numFmtId="0" fontId="20" fillId="0" borderId="2" xfId="2" applyFont="1" applyBorder="1" applyAlignment="1">
      <alignment wrapText="1"/>
    </xf>
    <xf numFmtId="0" fontId="20" fillId="0" borderId="4" xfId="2" applyFont="1" applyBorder="1" applyAlignment="1">
      <alignment wrapText="1"/>
    </xf>
    <xf numFmtId="0" fontId="20" fillId="0" borderId="3" xfId="2" applyFont="1" applyBorder="1" applyAlignment="1">
      <alignment wrapText="1"/>
    </xf>
    <xf numFmtId="0" fontId="21" fillId="0" borderId="2" xfId="2" applyFont="1" applyBorder="1" applyAlignment="1">
      <alignment wrapText="1"/>
    </xf>
    <xf numFmtId="0" fontId="21" fillId="0" borderId="4" xfId="2" applyFont="1" applyBorder="1" applyAlignment="1">
      <alignment wrapText="1"/>
    </xf>
    <xf numFmtId="0" fontId="21" fillId="0" borderId="2" xfId="2" applyFont="1" applyBorder="1"/>
    <xf numFmtId="0" fontId="21" fillId="0" borderId="4" xfId="2" applyFont="1" applyBorder="1"/>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5" fillId="0" borderId="19"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3" fillId="0" borderId="24" xfId="0" applyFont="1" applyBorder="1" applyAlignment="1">
      <alignment horizontal="left" wrapText="1"/>
    </xf>
    <xf numFmtId="0" fontId="3" fillId="0" borderId="9" xfId="0" applyFont="1" applyBorder="1" applyAlignment="1">
      <alignment horizontal="left" wrapText="1"/>
    </xf>
    <xf numFmtId="0" fontId="3" fillId="0" borderId="22" xfId="0" applyFont="1" applyBorder="1" applyAlignment="1">
      <alignment horizontal="left" vertical="center" wrapText="1"/>
    </xf>
    <xf numFmtId="0" fontId="3" fillId="0" borderId="0" xfId="0" applyFont="1" applyBorder="1" applyAlignment="1">
      <alignment horizontal="left" vertical="center" wrapText="1"/>
    </xf>
    <xf numFmtId="0" fontId="3" fillId="0" borderId="23" xfId="0" applyFont="1" applyBorder="1" applyAlignment="1">
      <alignment horizontal="left" vertical="center" wrapText="1"/>
    </xf>
    <xf numFmtId="0" fontId="10" fillId="0" borderId="0" xfId="2" applyFont="1" applyAlignment="1">
      <alignment horizontal="center"/>
    </xf>
    <xf numFmtId="0" fontId="5"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8">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6">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3</xdr:col>
          <xdr:colOff>4105275</xdr:colOff>
          <xdr:row>16</xdr:row>
          <xdr:rowOff>247650</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114300</xdr:colOff>
      <xdr:row>71</xdr:row>
      <xdr:rowOff>171449</xdr:rowOff>
    </xdr:from>
    <xdr:to>
      <xdr:col>4</xdr:col>
      <xdr:colOff>1143000</xdr:colOff>
      <xdr:row>82</xdr:row>
      <xdr:rowOff>123824</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5219700" y="13982699"/>
          <a:ext cx="1028700" cy="20478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590550</xdr:colOff>
      <xdr:row>5</xdr:row>
      <xdr:rowOff>85725</xdr:rowOff>
    </xdr:from>
    <xdr:to>
      <xdr:col>19</xdr:col>
      <xdr:colOff>190500</xdr:colOff>
      <xdr:row>8</xdr:row>
      <xdr:rowOff>0</xdr:rowOff>
    </xdr:to>
    <xdr:sp macro="" textlink="">
      <xdr:nvSpPr>
        <xdr:cNvPr id="6" name="Rectangle 5">
          <a:extLst>
            <a:ext uri="{FF2B5EF4-FFF2-40B4-BE49-F238E27FC236}">
              <a16:creationId xmlns:a16="http://schemas.microsoft.com/office/drawing/2014/main" id="{00000000-0008-0000-0400-000006000000}"/>
            </a:ext>
          </a:extLst>
        </xdr:cNvPr>
        <xdr:cNvSpPr/>
      </xdr:nvSpPr>
      <xdr:spPr>
        <a:xfrm>
          <a:off x="12668250" y="1104900"/>
          <a:ext cx="2038350" cy="6953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47625</xdr:colOff>
      <xdr:row>8</xdr:row>
      <xdr:rowOff>0</xdr:rowOff>
    </xdr:from>
    <xdr:to>
      <xdr:col>19</xdr:col>
      <xdr:colOff>257175</xdr:colOff>
      <xdr:row>8</xdr:row>
      <xdr:rowOff>171450</xdr:rowOff>
    </xdr:to>
    <xdr:sp macro="" textlink="">
      <xdr:nvSpPr>
        <xdr:cNvPr id="7" name="Rectangle 6">
          <a:extLst>
            <a:ext uri="{FF2B5EF4-FFF2-40B4-BE49-F238E27FC236}">
              <a16:creationId xmlns:a16="http://schemas.microsoft.com/office/drawing/2014/main" id="{00000000-0008-0000-0400-000007000000}"/>
            </a:ext>
          </a:extLst>
        </xdr:cNvPr>
        <xdr:cNvSpPr/>
      </xdr:nvSpPr>
      <xdr:spPr>
        <a:xfrm>
          <a:off x="12734925" y="2143125"/>
          <a:ext cx="2038350" cy="1905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285750</xdr:colOff>
      <xdr:row>1</xdr:row>
      <xdr:rowOff>1283</xdr:rowOff>
    </xdr:from>
    <xdr:to>
      <xdr:col>14</xdr:col>
      <xdr:colOff>566126</xdr:colOff>
      <xdr:row>21</xdr:row>
      <xdr:rowOff>167195</xdr:rowOff>
    </xdr:to>
    <xdr:grpSp>
      <xdr:nvGrpSpPr>
        <xdr:cNvPr id="55" name="Group 54">
          <a:extLst>
            <a:ext uri="{FF2B5EF4-FFF2-40B4-BE49-F238E27FC236}">
              <a16:creationId xmlns:a16="http://schemas.microsoft.com/office/drawing/2014/main" id="{00000000-0008-0000-0700-000037000000}"/>
            </a:ext>
          </a:extLst>
        </xdr:cNvPr>
        <xdr:cNvGrpSpPr/>
      </xdr:nvGrpSpPr>
      <xdr:grpSpPr>
        <a:xfrm>
          <a:off x="285750" y="191783"/>
          <a:ext cx="8794261" cy="3975912"/>
          <a:chOff x="285750" y="191783"/>
          <a:chExt cx="8794261" cy="3975912"/>
        </a:xfrm>
      </xdr:grpSpPr>
      <xdr:grpSp>
        <xdr:nvGrpSpPr>
          <xdr:cNvPr id="2" name="Legend">
            <a:extLst>
              <a:ext uri="{FF2B5EF4-FFF2-40B4-BE49-F238E27FC236}">
                <a16:creationId xmlns:a16="http://schemas.microsoft.com/office/drawing/2014/main" id="{00000000-0008-0000-0700-000002000000}"/>
              </a:ext>
            </a:extLst>
          </xdr:cNvPr>
          <xdr:cNvGrpSpPr/>
        </xdr:nvGrpSpPr>
        <xdr:grpSpPr>
          <a:xfrm>
            <a:off x="1157653" y="3382108"/>
            <a:ext cx="1941352" cy="785587"/>
            <a:chOff x="7457181" y="3134295"/>
            <a:chExt cx="1953912" cy="753022"/>
          </a:xfrm>
        </xdr:grpSpPr>
        <xdr:sp macro="" textlink="">
          <xdr:nvSpPr>
            <xdr:cNvPr id="3" name="LegendBox">
              <a:extLst>
                <a:ext uri="{FF2B5EF4-FFF2-40B4-BE49-F238E27FC236}">
                  <a16:creationId xmlns:a16="http://schemas.microsoft.com/office/drawing/2014/main" id="{00000000-0008-0000-07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7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grpSp>
        <xdr:nvGrpSpPr>
          <xdr:cNvPr id="54" name="Group 53">
            <a:extLst>
              <a:ext uri="{FF2B5EF4-FFF2-40B4-BE49-F238E27FC236}">
                <a16:creationId xmlns:a16="http://schemas.microsoft.com/office/drawing/2014/main" id="{00000000-0008-0000-0700-000036000000}"/>
              </a:ext>
            </a:extLst>
          </xdr:cNvPr>
          <xdr:cNvGrpSpPr/>
        </xdr:nvGrpSpPr>
        <xdr:grpSpPr>
          <a:xfrm>
            <a:off x="285750" y="191783"/>
            <a:ext cx="8794261" cy="3942556"/>
            <a:chOff x="285750" y="191783"/>
            <a:chExt cx="8794261" cy="3942556"/>
          </a:xfrm>
        </xdr:grpSpPr>
        <xdr:sp macro="" textlink="">
          <xdr:nvSpPr>
            <xdr:cNvPr id="10" name="Reference Flow">
              <a:extLst>
                <a:ext uri="{FF2B5EF4-FFF2-40B4-BE49-F238E27FC236}">
                  <a16:creationId xmlns:a16="http://schemas.microsoft.com/office/drawing/2014/main" id="{00000000-0008-0000-0700-00000A000000}"/>
                </a:ext>
              </a:extLst>
            </xdr:cNvPr>
            <xdr:cNvSpPr/>
          </xdr:nvSpPr>
          <xdr:spPr>
            <a:xfrm>
              <a:off x="4307742" y="3352800"/>
              <a:ext cx="229172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Surface Mined Bitumen plus Diluent to Upgrader [Crude Oil Products]</a:t>
              </a:r>
              <a:endParaRPr lang="en-US" sz="800" baseline="0">
                <a:solidFill>
                  <a:schemeClr val="tx1"/>
                </a:solidFill>
                <a:latin typeface="Arial" pitchFamily="34" charset="0"/>
                <a:cs typeface="Arial" pitchFamily="34" charset="0"/>
              </a:endParaRPr>
            </a:p>
          </xdr:txBody>
        </xdr:sp>
        <xdr:cxnSp macro="">
          <xdr:nvCxnSpPr>
            <xdr:cNvPr id="11" name="Straight Arrow Connector Process">
              <a:extLst>
                <a:ext uri="{FF2B5EF4-FFF2-40B4-BE49-F238E27FC236}">
                  <a16:creationId xmlns:a16="http://schemas.microsoft.com/office/drawing/2014/main" id="{00000000-0008-0000-0700-00000B000000}"/>
                </a:ext>
              </a:extLst>
            </xdr:cNvPr>
            <xdr:cNvCxnSpPr>
              <a:stCxn id="9" idx="2"/>
              <a:endCxn id="10" idx="0"/>
            </xdr:cNvCxnSpPr>
          </xdr:nvCxnSpPr>
          <xdr:spPr>
            <a:xfrm>
              <a:off x="5450878"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Reference Flow 1">
              <a:extLst>
                <a:ext uri="{FF2B5EF4-FFF2-40B4-BE49-F238E27FC236}">
                  <a16:creationId xmlns:a16="http://schemas.microsoft.com/office/drawing/2014/main" id="{00000000-0008-0000-0700-00000D000000}"/>
                </a:ext>
              </a:extLst>
            </xdr:cNvPr>
            <xdr:cNvSpPr/>
          </xdr:nvSpPr>
          <xdr:spPr>
            <a:xfrm>
              <a:off x="7536472" y="486143"/>
              <a:ext cx="1519604"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Dilbit [Crude Oil Products]</a:t>
              </a:r>
              <a:endParaRPr lang="en-US" sz="800" baseline="0">
                <a:solidFill>
                  <a:schemeClr val="tx1"/>
                </a:solidFill>
                <a:latin typeface="Arial" pitchFamily="34" charset="0"/>
                <a:cs typeface="Arial" pitchFamily="34" charset="0"/>
              </a:endParaRPr>
            </a:p>
          </xdr:txBody>
        </xdr:sp>
        <xdr:cxnSp macro="">
          <xdr:nvCxnSpPr>
            <xdr:cNvPr id="14" name="Connector Ref 1">
              <a:extLst>
                <a:ext uri="{FF2B5EF4-FFF2-40B4-BE49-F238E27FC236}">
                  <a16:creationId xmlns:a16="http://schemas.microsoft.com/office/drawing/2014/main" id="{00000000-0008-0000-0700-00000E000000}"/>
                </a:ext>
              </a:extLst>
            </xdr:cNvPr>
            <xdr:cNvCxnSpPr>
              <a:stCxn id="12" idx="3"/>
              <a:endCxn id="13" idx="1"/>
            </xdr:cNvCxnSpPr>
          </xdr:nvCxnSpPr>
          <xdr:spPr>
            <a:xfrm flipV="1">
              <a:off x="7235581" y="771893"/>
              <a:ext cx="300891" cy="2299"/>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6" name="Reference Flow 2">
              <a:extLst>
                <a:ext uri="{FF2B5EF4-FFF2-40B4-BE49-F238E27FC236}">
                  <a16:creationId xmlns:a16="http://schemas.microsoft.com/office/drawing/2014/main" id="{00000000-0008-0000-0700-000010000000}"/>
                </a:ext>
              </a:extLst>
            </xdr:cNvPr>
            <xdr:cNvSpPr/>
          </xdr:nvSpPr>
          <xdr:spPr>
            <a:xfrm>
              <a:off x="7558942" y="1424928"/>
              <a:ext cx="1521069"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Synbit[Crude Oil Products]</a:t>
              </a:r>
              <a:endParaRPr lang="en-US" sz="800" baseline="0">
                <a:solidFill>
                  <a:schemeClr val="tx1"/>
                </a:solidFill>
                <a:latin typeface="Arial" pitchFamily="34" charset="0"/>
                <a:cs typeface="Arial" pitchFamily="34" charset="0"/>
              </a:endParaRPr>
            </a:p>
          </xdr:txBody>
        </xdr:sp>
        <xdr:cxnSp macro="">
          <xdr:nvCxnSpPr>
            <xdr:cNvPr id="17" name="Connector Ref 2">
              <a:extLst>
                <a:ext uri="{FF2B5EF4-FFF2-40B4-BE49-F238E27FC236}">
                  <a16:creationId xmlns:a16="http://schemas.microsoft.com/office/drawing/2014/main" id="{00000000-0008-0000-0700-000011000000}"/>
                </a:ext>
              </a:extLst>
            </xdr:cNvPr>
            <xdr:cNvCxnSpPr>
              <a:stCxn id="15" idx="3"/>
              <a:endCxn id="16" idx="1"/>
            </xdr:cNvCxnSpPr>
          </xdr:nvCxnSpPr>
          <xdr:spPr>
            <a:xfrm flipV="1">
              <a:off x="7235581" y="1710678"/>
              <a:ext cx="323361" cy="229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9" name="Reference Flow 3">
              <a:extLst>
                <a:ext uri="{FF2B5EF4-FFF2-40B4-BE49-F238E27FC236}">
                  <a16:creationId xmlns:a16="http://schemas.microsoft.com/office/drawing/2014/main" id="{00000000-0008-0000-0700-000013000000}"/>
                </a:ext>
              </a:extLst>
            </xdr:cNvPr>
            <xdr:cNvSpPr/>
          </xdr:nvSpPr>
          <xdr:spPr>
            <a:xfrm>
              <a:off x="7536474" y="2363711"/>
              <a:ext cx="1519604"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Electricity [Electric Power]</a:t>
              </a:r>
              <a:endParaRPr lang="en-US" sz="800" baseline="0">
                <a:solidFill>
                  <a:schemeClr val="tx1"/>
                </a:solidFill>
                <a:latin typeface="Arial" pitchFamily="34" charset="0"/>
                <a:cs typeface="Arial" pitchFamily="34" charset="0"/>
              </a:endParaRPr>
            </a:p>
          </xdr:txBody>
        </xdr:sp>
        <xdr:cxnSp macro="">
          <xdr:nvCxnSpPr>
            <xdr:cNvPr id="20" name="Connector Ref 3">
              <a:extLst>
                <a:ext uri="{FF2B5EF4-FFF2-40B4-BE49-F238E27FC236}">
                  <a16:creationId xmlns:a16="http://schemas.microsoft.com/office/drawing/2014/main" id="{00000000-0008-0000-0700-000014000000}"/>
                </a:ext>
              </a:extLst>
            </xdr:cNvPr>
            <xdr:cNvCxnSpPr>
              <a:stCxn id="18" idx="3"/>
              <a:endCxn id="19" idx="1"/>
            </xdr:cNvCxnSpPr>
          </xdr:nvCxnSpPr>
          <xdr:spPr>
            <a:xfrm flipV="1">
              <a:off x="7235581" y="2649461"/>
              <a:ext cx="300893" cy="2299"/>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22" name="Upstream Emssion Data 1">
              <a:extLst>
                <a:ext uri="{FF2B5EF4-FFF2-40B4-BE49-F238E27FC236}">
                  <a16:creationId xmlns:a16="http://schemas.microsoft.com/office/drawing/2014/main" id="{00000000-0008-0000-0700-000016000000}"/>
                </a:ext>
              </a:extLst>
            </xdr:cNvPr>
            <xdr:cNvSpPr/>
          </xdr:nvSpPr>
          <xdr:spPr>
            <a:xfrm>
              <a:off x="747346" y="191783"/>
              <a:ext cx="157519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Diesel [Refinery products]</a:t>
              </a:r>
            </a:p>
          </xdr:txBody>
        </xdr:sp>
        <xdr:cxnSp macro="">
          <xdr:nvCxnSpPr>
            <xdr:cNvPr id="23" name="Straight Arrow Connector 1">
              <a:extLst>
                <a:ext uri="{FF2B5EF4-FFF2-40B4-BE49-F238E27FC236}">
                  <a16:creationId xmlns:a16="http://schemas.microsoft.com/office/drawing/2014/main" id="{00000000-0008-0000-0700-000017000000}"/>
                </a:ext>
              </a:extLst>
            </xdr:cNvPr>
            <xdr:cNvCxnSpPr>
              <a:stCxn id="22" idx="2"/>
              <a:endCxn id="21" idx="1"/>
            </xdr:cNvCxnSpPr>
          </xdr:nvCxnSpPr>
          <xdr:spPr>
            <a:xfrm flipV="1">
              <a:off x="2142116" y="539496"/>
              <a:ext cx="1406557" cy="85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25" name="Upstream Emssion Data 2">
              <a:extLst>
                <a:ext uri="{FF2B5EF4-FFF2-40B4-BE49-F238E27FC236}">
                  <a16:creationId xmlns:a16="http://schemas.microsoft.com/office/drawing/2014/main" id="{00000000-0008-0000-0700-000019000000}"/>
                </a:ext>
              </a:extLst>
            </xdr:cNvPr>
            <xdr:cNvSpPr/>
          </xdr:nvSpPr>
          <xdr:spPr>
            <a:xfrm>
              <a:off x="1775069" y="661175"/>
              <a:ext cx="157372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US Mix [Natural gas (resource)]</a:t>
              </a:r>
            </a:p>
          </xdr:txBody>
        </xdr:sp>
        <xdr:cxnSp macro="">
          <xdr:nvCxnSpPr>
            <xdr:cNvPr id="26" name="Straight Arrow Connector 2">
              <a:extLst>
                <a:ext uri="{FF2B5EF4-FFF2-40B4-BE49-F238E27FC236}">
                  <a16:creationId xmlns:a16="http://schemas.microsoft.com/office/drawing/2014/main" id="{00000000-0008-0000-0700-00001A000000}"/>
                </a:ext>
              </a:extLst>
            </xdr:cNvPr>
            <xdr:cNvCxnSpPr>
              <a:stCxn id="25" idx="2"/>
              <a:endCxn id="24" idx="1"/>
            </xdr:cNvCxnSpPr>
          </xdr:nvCxnSpPr>
          <xdr:spPr>
            <a:xfrm flipV="1">
              <a:off x="3168374" y="1008888"/>
              <a:ext cx="380299" cy="85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28" name="Upstream Emssion Data 3">
              <a:extLst>
                <a:ext uri="{FF2B5EF4-FFF2-40B4-BE49-F238E27FC236}">
                  <a16:creationId xmlns:a16="http://schemas.microsoft.com/office/drawing/2014/main" id="{00000000-0008-0000-0700-00001C000000}"/>
                </a:ext>
              </a:extLst>
            </xdr:cNvPr>
            <xdr:cNvSpPr/>
          </xdr:nvSpPr>
          <xdr:spPr>
            <a:xfrm>
              <a:off x="285750" y="1130567"/>
              <a:ext cx="157519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Naphtha [Organic intermediate products]</a:t>
              </a:r>
            </a:p>
          </xdr:txBody>
        </xdr:sp>
        <xdr:cxnSp macro="">
          <xdr:nvCxnSpPr>
            <xdr:cNvPr id="29" name="Straight Arrow Connector 3">
              <a:extLst>
                <a:ext uri="{FF2B5EF4-FFF2-40B4-BE49-F238E27FC236}">
                  <a16:creationId xmlns:a16="http://schemas.microsoft.com/office/drawing/2014/main" id="{00000000-0008-0000-0700-00001D000000}"/>
                </a:ext>
              </a:extLst>
            </xdr:cNvPr>
            <xdr:cNvCxnSpPr>
              <a:stCxn id="28" idx="2"/>
              <a:endCxn id="27" idx="1"/>
            </xdr:cNvCxnSpPr>
          </xdr:nvCxnSpPr>
          <xdr:spPr>
            <a:xfrm flipV="1">
              <a:off x="1680520" y="1478280"/>
              <a:ext cx="1868153" cy="85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31" name="Upstream Emssion Data 4">
              <a:extLst>
                <a:ext uri="{FF2B5EF4-FFF2-40B4-BE49-F238E27FC236}">
                  <a16:creationId xmlns:a16="http://schemas.microsoft.com/office/drawing/2014/main" id="{00000000-0008-0000-0700-00001F000000}"/>
                </a:ext>
              </a:extLst>
            </xdr:cNvPr>
            <xdr:cNvSpPr/>
          </xdr:nvSpPr>
          <xdr:spPr>
            <a:xfrm>
              <a:off x="1782396" y="1599959"/>
              <a:ext cx="157372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Liquids [Natural Gas Products]</a:t>
              </a:r>
            </a:p>
          </xdr:txBody>
        </xdr:sp>
        <xdr:cxnSp macro="">
          <xdr:nvCxnSpPr>
            <xdr:cNvPr id="32" name="Straight Arrow Connector 4">
              <a:extLst>
                <a:ext uri="{FF2B5EF4-FFF2-40B4-BE49-F238E27FC236}">
                  <a16:creationId xmlns:a16="http://schemas.microsoft.com/office/drawing/2014/main" id="{00000000-0008-0000-0700-000020000000}"/>
                </a:ext>
              </a:extLst>
            </xdr:cNvPr>
            <xdr:cNvCxnSpPr>
              <a:stCxn id="31" idx="2"/>
              <a:endCxn id="30" idx="1"/>
            </xdr:cNvCxnSpPr>
          </xdr:nvCxnSpPr>
          <xdr:spPr>
            <a:xfrm flipV="1">
              <a:off x="3175701" y="1947672"/>
              <a:ext cx="372972" cy="85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34" name="Upstream Emssion Data 5">
              <a:extLst>
                <a:ext uri="{FF2B5EF4-FFF2-40B4-BE49-F238E27FC236}">
                  <a16:creationId xmlns:a16="http://schemas.microsoft.com/office/drawing/2014/main" id="{00000000-0008-0000-0700-000022000000}"/>
                </a:ext>
              </a:extLst>
            </xdr:cNvPr>
            <xdr:cNvSpPr/>
          </xdr:nvSpPr>
          <xdr:spPr>
            <a:xfrm>
              <a:off x="300404" y="2069350"/>
              <a:ext cx="157519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SCO [Crude Oil Products]</a:t>
              </a:r>
            </a:p>
          </xdr:txBody>
        </xdr:sp>
        <xdr:cxnSp macro="">
          <xdr:nvCxnSpPr>
            <xdr:cNvPr id="35" name="Straight Arrow Connector 5">
              <a:extLst>
                <a:ext uri="{FF2B5EF4-FFF2-40B4-BE49-F238E27FC236}">
                  <a16:creationId xmlns:a16="http://schemas.microsoft.com/office/drawing/2014/main" id="{00000000-0008-0000-0700-000023000000}"/>
                </a:ext>
              </a:extLst>
            </xdr:cNvPr>
            <xdr:cNvCxnSpPr>
              <a:stCxn id="34" idx="2"/>
              <a:endCxn id="33" idx="1"/>
            </xdr:cNvCxnSpPr>
          </xdr:nvCxnSpPr>
          <xdr:spPr>
            <a:xfrm flipV="1">
              <a:off x="1695174" y="2417064"/>
              <a:ext cx="1853499" cy="855"/>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nvGrpSpPr>
            <xdr:cNvPr id="39" name="Boundary Group">
              <a:extLst>
                <a:ext uri="{FF2B5EF4-FFF2-40B4-BE49-F238E27FC236}">
                  <a16:creationId xmlns:a16="http://schemas.microsoft.com/office/drawing/2014/main" id="{00000000-0008-0000-0700-000027000000}"/>
                </a:ext>
              </a:extLst>
            </xdr:cNvPr>
            <xdr:cNvGrpSpPr/>
          </xdr:nvGrpSpPr>
          <xdr:grpSpPr>
            <a:xfrm>
              <a:off x="3548673" y="304800"/>
              <a:ext cx="3686908" cy="2940708"/>
              <a:chOff x="3556000" y="304800"/>
              <a:chExt cx="3695700" cy="2940708"/>
            </a:xfrm>
          </xdr:grpSpPr>
          <xdr:sp macro="" textlink="">
            <xdr:nvSpPr>
              <xdr:cNvPr id="8" name="Boundary Box">
                <a:extLst>
                  <a:ext uri="{FF2B5EF4-FFF2-40B4-BE49-F238E27FC236}">
                    <a16:creationId xmlns:a16="http://schemas.microsoft.com/office/drawing/2014/main" id="{00000000-0008-0000-07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Oil Sands Surface Mining: System Boundary</a:t>
                </a:r>
              </a:p>
            </xdr:txBody>
          </xdr:sp>
          <xdr:sp macro="" textlink="">
            <xdr:nvSpPr>
              <xdr:cNvPr id="9" name="Process">
                <a:extLst>
                  <a:ext uri="{FF2B5EF4-FFF2-40B4-BE49-F238E27FC236}">
                    <a16:creationId xmlns:a16="http://schemas.microsoft.com/office/drawing/2014/main" id="{00000000-0008-0000-07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Energy use, feedstock, and emissions from production of 1 kg Dilbit, Synbit, or SCO upgrader feed</a:t>
                </a:r>
              </a:p>
            </xdr:txBody>
          </xdr:sp>
          <xdr:sp macro="" textlink="">
            <xdr:nvSpPr>
              <xdr:cNvPr id="12" name="LinkRef 1">
                <a:extLst>
                  <a:ext uri="{FF2B5EF4-FFF2-40B4-BE49-F238E27FC236}">
                    <a16:creationId xmlns:a16="http://schemas.microsoft.com/office/drawing/2014/main" id="{00000000-0008-0000-0700-00000C000000}"/>
                  </a:ext>
                </a:extLst>
              </xdr:cNvPr>
              <xdr:cNvSpPr/>
            </xdr:nvSpPr>
            <xdr:spPr>
              <a:xfrm>
                <a:off x="7239000" y="304800"/>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LinkRef 2">
                <a:extLst>
                  <a:ext uri="{FF2B5EF4-FFF2-40B4-BE49-F238E27FC236}">
                    <a16:creationId xmlns:a16="http://schemas.microsoft.com/office/drawing/2014/main" id="{00000000-0008-0000-0700-00000F000000}"/>
                  </a:ext>
                </a:extLst>
              </xdr:cNvPr>
              <xdr:cNvSpPr/>
            </xdr:nvSpPr>
            <xdr:spPr>
              <a:xfrm>
                <a:off x="7239000" y="1243584"/>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LinkRef 3">
                <a:extLst>
                  <a:ext uri="{FF2B5EF4-FFF2-40B4-BE49-F238E27FC236}">
                    <a16:creationId xmlns:a16="http://schemas.microsoft.com/office/drawing/2014/main" id="{00000000-0008-0000-0700-000012000000}"/>
                  </a:ext>
                </a:extLst>
              </xdr:cNvPr>
              <xdr:cNvSpPr/>
            </xdr:nvSpPr>
            <xdr:spPr>
              <a:xfrm>
                <a:off x="7239000" y="2182368"/>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 name="Link 1">
                <a:extLst>
                  <a:ext uri="{FF2B5EF4-FFF2-40B4-BE49-F238E27FC236}">
                    <a16:creationId xmlns:a16="http://schemas.microsoft.com/office/drawing/2014/main" id="{00000000-0008-0000-0700-000015000000}"/>
                  </a:ext>
                </a:extLst>
              </xdr:cNvPr>
              <xdr:cNvSpPr/>
            </xdr:nvSpPr>
            <xdr:spPr>
              <a:xfrm>
                <a:off x="3556000" y="304800"/>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 name="Link 2">
                <a:extLst>
                  <a:ext uri="{FF2B5EF4-FFF2-40B4-BE49-F238E27FC236}">
                    <a16:creationId xmlns:a16="http://schemas.microsoft.com/office/drawing/2014/main" id="{00000000-0008-0000-0700-000018000000}"/>
                  </a:ext>
                </a:extLst>
              </xdr:cNvPr>
              <xdr:cNvSpPr/>
            </xdr:nvSpPr>
            <xdr:spPr>
              <a:xfrm>
                <a:off x="3556000" y="774192"/>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7" name="Link 3">
                <a:extLst>
                  <a:ext uri="{FF2B5EF4-FFF2-40B4-BE49-F238E27FC236}">
                    <a16:creationId xmlns:a16="http://schemas.microsoft.com/office/drawing/2014/main" id="{00000000-0008-0000-0700-00001B000000}"/>
                  </a:ext>
                </a:extLst>
              </xdr:cNvPr>
              <xdr:cNvSpPr/>
            </xdr:nvSpPr>
            <xdr:spPr>
              <a:xfrm>
                <a:off x="3556000" y="1243584"/>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0" name="Link 4">
                <a:extLst>
                  <a:ext uri="{FF2B5EF4-FFF2-40B4-BE49-F238E27FC236}">
                    <a16:creationId xmlns:a16="http://schemas.microsoft.com/office/drawing/2014/main" id="{00000000-0008-0000-0700-00001E000000}"/>
                  </a:ext>
                </a:extLst>
              </xdr:cNvPr>
              <xdr:cNvSpPr/>
            </xdr:nvSpPr>
            <xdr:spPr>
              <a:xfrm>
                <a:off x="3556000" y="1712976"/>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3" name="Link 5">
                <a:extLst>
                  <a:ext uri="{FF2B5EF4-FFF2-40B4-BE49-F238E27FC236}">
                    <a16:creationId xmlns:a16="http://schemas.microsoft.com/office/drawing/2014/main" id="{00000000-0008-0000-0700-000021000000}"/>
                  </a:ext>
                </a:extLst>
              </xdr:cNvPr>
              <xdr:cNvSpPr/>
            </xdr:nvSpPr>
            <xdr:spPr>
              <a:xfrm>
                <a:off x="3556000" y="2182368"/>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6" name="Link 6">
                <a:extLst>
                  <a:ext uri="{FF2B5EF4-FFF2-40B4-BE49-F238E27FC236}">
                    <a16:creationId xmlns:a16="http://schemas.microsoft.com/office/drawing/2014/main" id="{00000000-0008-0000-0700-000024000000}"/>
                  </a:ext>
                </a:extLst>
              </xdr:cNvPr>
              <xdr:cNvSpPr/>
            </xdr:nvSpPr>
            <xdr:spPr>
              <a:xfrm>
                <a:off x="3556000" y="2651760"/>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37" name="Upstream Emssion Data 6">
              <a:extLst>
                <a:ext uri="{FF2B5EF4-FFF2-40B4-BE49-F238E27FC236}">
                  <a16:creationId xmlns:a16="http://schemas.microsoft.com/office/drawing/2014/main" id="{00000000-0008-0000-0700-000025000000}"/>
                </a:ext>
              </a:extLst>
            </xdr:cNvPr>
            <xdr:cNvSpPr/>
          </xdr:nvSpPr>
          <xdr:spPr>
            <a:xfrm>
              <a:off x="1789722" y="2538742"/>
              <a:ext cx="157372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Electricity [Electric Power]</a:t>
              </a:r>
            </a:p>
          </xdr:txBody>
        </xdr:sp>
        <xdr:cxnSp macro="">
          <xdr:nvCxnSpPr>
            <xdr:cNvPr id="38" name="Straight Arrow Connector 6">
              <a:extLst>
                <a:ext uri="{FF2B5EF4-FFF2-40B4-BE49-F238E27FC236}">
                  <a16:creationId xmlns:a16="http://schemas.microsoft.com/office/drawing/2014/main" id="{00000000-0008-0000-0700-000026000000}"/>
                </a:ext>
              </a:extLst>
            </xdr:cNvPr>
            <xdr:cNvCxnSpPr>
              <a:stCxn id="37" idx="2"/>
              <a:endCxn id="36" idx="1"/>
            </xdr:cNvCxnSpPr>
          </xdr:nvCxnSpPr>
          <xdr:spPr>
            <a:xfrm flipV="1">
              <a:off x="3183027" y="2886456"/>
              <a:ext cx="365646" cy="855"/>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5"/>
  <sheetViews>
    <sheetView zoomScaleNormal="100" workbookViewId="0">
      <selection activeCell="Q4" sqref="Q4"/>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42" t="s">
        <v>0</v>
      </c>
      <c r="B1" s="242"/>
      <c r="C1" s="242"/>
      <c r="D1" s="242"/>
      <c r="E1" s="242"/>
      <c r="F1" s="242"/>
      <c r="G1" s="242"/>
      <c r="H1" s="242"/>
      <c r="I1" s="242"/>
      <c r="J1" s="242"/>
      <c r="K1" s="242"/>
      <c r="L1" s="242"/>
      <c r="M1" s="242"/>
      <c r="N1" s="242"/>
      <c r="O1" s="1"/>
    </row>
    <row r="2" spans="1:27" ht="21" thickBot="1" x14ac:dyDescent="0.35">
      <c r="A2" s="242" t="s">
        <v>1</v>
      </c>
      <c r="B2" s="242"/>
      <c r="C2" s="242"/>
      <c r="D2" s="242"/>
      <c r="E2" s="242"/>
      <c r="F2" s="242"/>
      <c r="G2" s="242"/>
      <c r="H2" s="242"/>
      <c r="I2" s="242"/>
      <c r="J2" s="242"/>
      <c r="K2" s="242"/>
      <c r="L2" s="242"/>
      <c r="M2" s="242"/>
      <c r="N2" s="242"/>
      <c r="O2" s="1"/>
    </row>
    <row r="3" spans="1:27" ht="12.75" customHeight="1" thickBot="1" x14ac:dyDescent="0.25">
      <c r="B3" s="2"/>
      <c r="C3" s="4" t="s">
        <v>2</v>
      </c>
      <c r="D3" s="5" t="str">
        <f>'Data Summary'!D4</f>
        <v>Oil Sands Surface Mining</v>
      </c>
      <c r="E3" s="6"/>
      <c r="F3" s="6"/>
      <c r="G3" s="6"/>
      <c r="H3" s="6"/>
      <c r="I3" s="6"/>
      <c r="J3" s="6"/>
      <c r="K3" s="6"/>
      <c r="L3" s="6"/>
      <c r="M3" s="7"/>
      <c r="N3" s="2"/>
      <c r="O3" s="2"/>
    </row>
    <row r="4" spans="1:27" ht="42.75" customHeight="1" thickBot="1" x14ac:dyDescent="0.25">
      <c r="B4" s="2"/>
      <c r="C4" s="4" t="s">
        <v>3</v>
      </c>
      <c r="D4" s="243" t="str">
        <f>'Data Summary'!D6</f>
        <v>Energy use, feedstock, and emissions from production of 1 kg Dilbit, Synbit, or SCO upgrader feed</v>
      </c>
      <c r="E4" s="244"/>
      <c r="F4" s="244"/>
      <c r="G4" s="244"/>
      <c r="H4" s="244"/>
      <c r="I4" s="244"/>
      <c r="J4" s="244"/>
      <c r="K4" s="244"/>
      <c r="L4" s="244"/>
      <c r="M4" s="245"/>
      <c r="N4" s="2"/>
      <c r="O4" s="2"/>
    </row>
    <row r="5" spans="1:27" ht="39" customHeight="1" thickBot="1" x14ac:dyDescent="0.25">
      <c r="B5" s="2"/>
      <c r="C5" s="4" t="s">
        <v>4</v>
      </c>
      <c r="D5" s="243" t="s">
        <v>416</v>
      </c>
      <c r="E5" s="244"/>
      <c r="F5" s="244"/>
      <c r="G5" s="244"/>
      <c r="H5" s="244"/>
      <c r="I5" s="244"/>
      <c r="J5" s="244"/>
      <c r="K5" s="244"/>
      <c r="L5" s="244"/>
      <c r="M5" s="245"/>
      <c r="N5" s="2"/>
      <c r="O5" s="2"/>
    </row>
    <row r="6" spans="1:27" ht="56.25" customHeight="1" thickBot="1" x14ac:dyDescent="0.25">
      <c r="B6" s="2"/>
      <c r="C6" s="8" t="s">
        <v>5</v>
      </c>
      <c r="D6" s="243" t="s">
        <v>6</v>
      </c>
      <c r="E6" s="244"/>
      <c r="F6" s="244"/>
      <c r="G6" s="244"/>
      <c r="H6" s="244"/>
      <c r="I6" s="244"/>
      <c r="J6" s="244"/>
      <c r="K6" s="244"/>
      <c r="L6" s="244"/>
      <c r="M6" s="245"/>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236" t="s">
        <v>10</v>
      </c>
      <c r="C9" s="10" t="s">
        <v>11</v>
      </c>
      <c r="D9" s="238" t="s">
        <v>12</v>
      </c>
      <c r="E9" s="238"/>
      <c r="F9" s="238"/>
      <c r="G9" s="238"/>
      <c r="H9" s="238"/>
      <c r="I9" s="238"/>
      <c r="J9" s="238"/>
      <c r="K9" s="238"/>
      <c r="L9" s="238"/>
      <c r="M9" s="239"/>
      <c r="N9" s="2"/>
      <c r="O9" s="2"/>
      <c r="P9" s="2"/>
      <c r="Q9" s="2"/>
      <c r="R9" s="2"/>
      <c r="S9" s="2"/>
      <c r="T9" s="2"/>
      <c r="U9" s="2"/>
      <c r="V9" s="2"/>
      <c r="W9" s="2"/>
      <c r="X9" s="2"/>
      <c r="Y9" s="2"/>
      <c r="Z9" s="2"/>
      <c r="AA9" s="2"/>
    </row>
    <row r="10" spans="1:27" s="11" customFormat="1" ht="15" customHeight="1" x14ac:dyDescent="0.2">
      <c r="A10" s="2"/>
      <c r="B10" s="237"/>
      <c r="C10" s="12" t="s">
        <v>13</v>
      </c>
      <c r="D10" s="240" t="s">
        <v>14</v>
      </c>
      <c r="E10" s="240"/>
      <c r="F10" s="240"/>
      <c r="G10" s="240"/>
      <c r="H10" s="240"/>
      <c r="I10" s="240"/>
      <c r="J10" s="240"/>
      <c r="K10" s="240"/>
      <c r="L10" s="240"/>
      <c r="M10" s="241"/>
      <c r="N10" s="2"/>
      <c r="O10" s="2"/>
      <c r="P10" s="2"/>
      <c r="Q10" s="2"/>
      <c r="R10" s="2"/>
      <c r="S10" s="2"/>
      <c r="T10" s="2"/>
      <c r="U10" s="2"/>
      <c r="V10" s="2"/>
      <c r="W10" s="2"/>
      <c r="X10" s="2"/>
      <c r="Y10" s="2"/>
      <c r="Z10" s="2"/>
      <c r="AA10" s="2"/>
    </row>
    <row r="11" spans="1:27" s="11" customFormat="1" ht="15" customHeight="1" x14ac:dyDescent="0.2">
      <c r="A11" s="2"/>
      <c r="B11" s="237"/>
      <c r="C11" s="12" t="s">
        <v>15</v>
      </c>
      <c r="D11" s="240" t="s">
        <v>16</v>
      </c>
      <c r="E11" s="240"/>
      <c r="F11" s="240"/>
      <c r="G11" s="240"/>
      <c r="H11" s="240"/>
      <c r="I11" s="240"/>
      <c r="J11" s="240"/>
      <c r="K11" s="240"/>
      <c r="L11" s="240"/>
      <c r="M11" s="241"/>
      <c r="N11" s="2"/>
      <c r="O11" s="2"/>
      <c r="P11" s="2"/>
      <c r="Q11" s="2"/>
      <c r="R11" s="2"/>
      <c r="S11" s="2"/>
      <c r="T11" s="2"/>
      <c r="U11" s="2"/>
      <c r="V11" s="2"/>
      <c r="W11" s="2"/>
      <c r="X11" s="2"/>
      <c r="Y11" s="2"/>
      <c r="Z11" s="2"/>
      <c r="AA11" s="2"/>
    </row>
    <row r="12" spans="1:27" s="11" customFormat="1" ht="15" customHeight="1" x14ac:dyDescent="0.2">
      <c r="A12" s="2"/>
      <c r="B12" s="237"/>
      <c r="C12" s="12" t="s">
        <v>17</v>
      </c>
      <c r="D12" s="240" t="s">
        <v>18</v>
      </c>
      <c r="E12" s="240"/>
      <c r="F12" s="240"/>
      <c r="G12" s="240"/>
      <c r="H12" s="240"/>
      <c r="I12" s="240"/>
      <c r="J12" s="240"/>
      <c r="K12" s="240"/>
      <c r="L12" s="240"/>
      <c r="M12" s="241"/>
      <c r="N12" s="2"/>
      <c r="O12" s="2"/>
      <c r="P12" s="2"/>
      <c r="Q12" s="2"/>
      <c r="R12" s="2"/>
      <c r="S12" s="2"/>
      <c r="T12" s="2"/>
      <c r="U12" s="2"/>
      <c r="V12" s="2"/>
      <c r="W12" s="2"/>
      <c r="X12" s="2"/>
      <c r="Y12" s="2"/>
      <c r="Z12" s="2"/>
      <c r="AA12" s="2"/>
    </row>
    <row r="13" spans="1:27" ht="15" customHeight="1" x14ac:dyDescent="0.2">
      <c r="B13" s="248" t="s">
        <v>19</v>
      </c>
      <c r="C13" s="13" t="s">
        <v>404</v>
      </c>
      <c r="D13" s="250" t="s">
        <v>405</v>
      </c>
      <c r="E13" s="251"/>
      <c r="F13" s="251"/>
      <c r="G13" s="251"/>
      <c r="H13" s="251"/>
      <c r="I13" s="251"/>
      <c r="J13" s="251"/>
      <c r="K13" s="251"/>
      <c r="L13" s="251"/>
      <c r="M13" s="252"/>
      <c r="N13" s="2"/>
      <c r="O13" s="2"/>
    </row>
    <row r="14" spans="1:27" ht="15" customHeight="1" x14ac:dyDescent="0.2">
      <c r="B14" s="248"/>
      <c r="C14" s="13" t="s">
        <v>20</v>
      </c>
      <c r="D14" s="250" t="s">
        <v>21</v>
      </c>
      <c r="E14" s="250"/>
      <c r="F14" s="250"/>
      <c r="G14" s="250"/>
      <c r="H14" s="250"/>
      <c r="I14" s="250"/>
      <c r="J14" s="250"/>
      <c r="K14" s="250"/>
      <c r="L14" s="250"/>
      <c r="M14" s="253"/>
      <c r="N14" s="2"/>
      <c r="O14" s="2"/>
    </row>
    <row r="15" spans="1:27" ht="15" customHeight="1" x14ac:dyDescent="0.2">
      <c r="B15" s="248"/>
      <c r="C15" s="14" t="s">
        <v>22</v>
      </c>
      <c r="D15" s="250" t="s">
        <v>22</v>
      </c>
      <c r="E15" s="250"/>
      <c r="F15" s="250"/>
      <c r="G15" s="250"/>
      <c r="H15" s="250"/>
      <c r="I15" s="250"/>
      <c r="J15" s="250"/>
      <c r="K15" s="250"/>
      <c r="L15" s="250"/>
      <c r="M15" s="253"/>
      <c r="N15" s="2"/>
      <c r="O15" s="2"/>
    </row>
    <row r="16" spans="1:27" ht="15" customHeight="1" thickBot="1" x14ac:dyDescent="0.25">
      <c r="B16" s="249"/>
      <c r="C16" s="15"/>
      <c r="D16" s="254"/>
      <c r="E16" s="254"/>
      <c r="F16" s="254"/>
      <c r="G16" s="254"/>
      <c r="H16" s="254"/>
      <c r="I16" s="254"/>
      <c r="J16" s="254"/>
      <c r="K16" s="254"/>
      <c r="L16" s="254"/>
      <c r="M16" s="255"/>
      <c r="N16" s="2"/>
      <c r="O16" s="2"/>
    </row>
    <row r="17" spans="2:16" x14ac:dyDescent="0.2">
      <c r="B17" s="9"/>
      <c r="C17" s="9"/>
      <c r="D17" s="9"/>
      <c r="E17" s="9"/>
      <c r="F17" s="9"/>
      <c r="G17" s="9"/>
      <c r="H17" s="9"/>
      <c r="I17" s="9"/>
      <c r="J17" s="9"/>
      <c r="K17" s="9"/>
      <c r="L17" s="9"/>
      <c r="M17" s="9"/>
      <c r="N17" s="2"/>
      <c r="O17" s="2"/>
    </row>
    <row r="18" spans="2:16" x14ac:dyDescent="0.2">
      <c r="B18" s="9" t="s">
        <v>23</v>
      </c>
      <c r="C18" s="9"/>
      <c r="D18" s="9"/>
      <c r="E18" s="9"/>
      <c r="F18" s="9"/>
      <c r="G18" s="9"/>
      <c r="H18" s="9"/>
      <c r="I18" s="9"/>
      <c r="J18" s="9"/>
      <c r="K18" s="9"/>
      <c r="L18" s="9"/>
      <c r="M18" s="9"/>
      <c r="N18" s="2"/>
      <c r="O18" s="2"/>
    </row>
    <row r="19" spans="2:16" x14ac:dyDescent="0.2">
      <c r="B19" s="9"/>
      <c r="C19" s="16">
        <v>41722</v>
      </c>
      <c r="D19" s="9"/>
      <c r="E19" s="9"/>
      <c r="F19" s="9"/>
      <c r="G19" s="9"/>
      <c r="H19" s="9"/>
      <c r="I19" s="9"/>
      <c r="J19" s="9"/>
      <c r="K19" s="9"/>
      <c r="L19" s="9"/>
      <c r="M19" s="9"/>
      <c r="N19" s="2"/>
      <c r="O19" s="2"/>
    </row>
    <row r="20" spans="2:16" x14ac:dyDescent="0.2">
      <c r="B20" s="9" t="s">
        <v>24</v>
      </c>
      <c r="C20" s="9"/>
      <c r="D20" s="9"/>
      <c r="E20" s="9"/>
      <c r="F20" s="9"/>
      <c r="G20" s="9"/>
      <c r="H20" s="9"/>
      <c r="I20" s="9"/>
      <c r="J20" s="9"/>
      <c r="K20" s="9"/>
      <c r="L20" s="9"/>
      <c r="M20" s="9"/>
      <c r="N20" s="2"/>
      <c r="O20" s="2"/>
    </row>
    <row r="21" spans="2:16" x14ac:dyDescent="0.2">
      <c r="B21" s="9"/>
      <c r="C21" s="17" t="s">
        <v>25</v>
      </c>
      <c r="D21" s="9"/>
      <c r="E21" s="9"/>
      <c r="F21" s="9"/>
      <c r="G21" s="9"/>
      <c r="H21" s="9"/>
      <c r="I21" s="9"/>
      <c r="J21" s="9"/>
      <c r="K21" s="9"/>
      <c r="L21" s="9"/>
      <c r="M21" s="9"/>
      <c r="N21" s="2"/>
      <c r="O21" s="2"/>
    </row>
    <row r="22" spans="2:16" x14ac:dyDescent="0.2">
      <c r="B22" s="9" t="s">
        <v>26</v>
      </c>
      <c r="C22" s="17"/>
      <c r="D22" s="9"/>
      <c r="E22" s="9"/>
      <c r="F22" s="9"/>
      <c r="G22" s="9"/>
      <c r="H22" s="9"/>
      <c r="I22" s="9"/>
      <c r="J22" s="9"/>
      <c r="K22" s="9"/>
      <c r="L22" s="9"/>
      <c r="M22" s="9"/>
      <c r="N22" s="2"/>
      <c r="O22" s="2"/>
    </row>
    <row r="23" spans="2:16" x14ac:dyDescent="0.2">
      <c r="B23" s="9"/>
      <c r="C23" s="17" t="s">
        <v>27</v>
      </c>
      <c r="D23" s="9"/>
      <c r="E23" s="9"/>
      <c r="F23" s="9"/>
      <c r="G23" s="9"/>
      <c r="H23" s="9"/>
      <c r="I23" s="9"/>
      <c r="J23" s="9"/>
      <c r="K23" s="9"/>
      <c r="L23" s="9"/>
      <c r="M23" s="9"/>
      <c r="N23" s="2"/>
      <c r="O23" s="2"/>
    </row>
    <row r="24" spans="2:16" x14ac:dyDescent="0.2">
      <c r="B24" s="9" t="s">
        <v>28</v>
      </c>
      <c r="C24" s="9"/>
      <c r="D24" s="9"/>
      <c r="E24" s="9"/>
      <c r="F24" s="9"/>
      <c r="G24" s="9"/>
      <c r="H24" s="9"/>
      <c r="I24" s="9"/>
      <c r="J24" s="9"/>
      <c r="K24" s="9"/>
      <c r="L24" s="9"/>
      <c r="M24" s="9"/>
      <c r="N24" s="2"/>
      <c r="O24" s="2"/>
    </row>
    <row r="25" spans="2:16" ht="38.25" customHeight="1" x14ac:dyDescent="0.2">
      <c r="B25" s="9"/>
      <c r="C25" s="246" t="str">
        <f>"This document should be cited as: NETL (2014). NETL Life Cycle Inventory Data – Unit Process: "&amp;D3&amp;". U.S. Department of Energy, National Energy Technology Laboratory. Last Updated: March 2014 (version 01). www.netl.doe.gov/LCA (http://www.netl.doe.gov/LCA)"</f>
        <v>This document should be cited as: NETL (2014). NETL Life Cycle Inventory Data – Unit Process: Oil Sands Surface Mining. U.S. Department of Energy, National Energy Technology Laboratory. Last Updated: March 2014 (version 01). www.netl.doe.gov/LCA (http://www.netl.doe.gov/LCA)</v>
      </c>
      <c r="D25" s="246"/>
      <c r="E25" s="246"/>
      <c r="F25" s="246"/>
      <c r="G25" s="246"/>
      <c r="H25" s="246"/>
      <c r="I25" s="246"/>
      <c r="J25" s="246"/>
      <c r="K25" s="246"/>
      <c r="L25" s="246"/>
      <c r="M25" s="246"/>
      <c r="N25" s="2"/>
      <c r="O25" s="2"/>
    </row>
    <row r="26" spans="2:16" x14ac:dyDescent="0.2">
      <c r="B26" s="9" t="s">
        <v>29</v>
      </c>
      <c r="C26" s="9"/>
      <c r="D26" s="9"/>
      <c r="E26" s="9"/>
      <c r="F26" s="9"/>
      <c r="G26" s="17"/>
      <c r="H26" s="17"/>
      <c r="I26" s="17"/>
      <c r="J26" s="17"/>
      <c r="K26" s="17"/>
      <c r="L26" s="17"/>
      <c r="M26" s="17"/>
      <c r="N26" s="2"/>
      <c r="O26" s="2"/>
    </row>
    <row r="27" spans="2:16" x14ac:dyDescent="0.2">
      <c r="B27" s="17"/>
      <c r="C27" s="17" t="s">
        <v>30</v>
      </c>
      <c r="D27" s="17"/>
      <c r="E27" s="18" t="s">
        <v>31</v>
      </c>
      <c r="F27" s="19"/>
      <c r="G27" s="17" t="s">
        <v>32</v>
      </c>
      <c r="H27" s="17"/>
      <c r="I27" s="17"/>
      <c r="J27" s="17"/>
      <c r="K27" s="17"/>
      <c r="L27" s="17"/>
      <c r="M27" s="17"/>
      <c r="N27" s="2"/>
      <c r="O27" s="2"/>
      <c r="P27" s="17"/>
    </row>
    <row r="28" spans="2:16" x14ac:dyDescent="0.2">
      <c r="B28" s="17"/>
      <c r="C28" s="17" t="s">
        <v>33</v>
      </c>
      <c r="D28" s="17"/>
      <c r="E28" s="17"/>
      <c r="F28" s="17"/>
      <c r="G28" s="17"/>
      <c r="H28" s="17"/>
      <c r="I28" s="17"/>
      <c r="J28" s="17"/>
      <c r="K28" s="17"/>
      <c r="L28" s="17"/>
      <c r="M28" s="17"/>
      <c r="N28" s="2"/>
      <c r="O28" s="2"/>
      <c r="P28" s="17"/>
    </row>
    <row r="29" spans="2:16" x14ac:dyDescent="0.2">
      <c r="B29" s="17"/>
      <c r="C29" s="17" t="s">
        <v>34</v>
      </c>
      <c r="D29" s="17"/>
      <c r="E29" s="17"/>
      <c r="F29" s="17"/>
      <c r="G29" s="17"/>
      <c r="H29" s="17"/>
      <c r="I29" s="17"/>
      <c r="J29" s="17"/>
      <c r="K29" s="17"/>
      <c r="L29" s="17"/>
      <c r="M29" s="17"/>
      <c r="N29" s="17"/>
      <c r="O29" s="17"/>
      <c r="P29" s="17"/>
    </row>
    <row r="30" spans="2:16" x14ac:dyDescent="0.2">
      <c r="B30" s="17"/>
      <c r="C30" s="247" t="s">
        <v>35</v>
      </c>
      <c r="D30" s="247"/>
      <c r="E30" s="247"/>
      <c r="F30" s="247"/>
      <c r="G30" s="247"/>
      <c r="H30" s="247"/>
      <c r="I30" s="247"/>
      <c r="J30" s="247"/>
      <c r="K30" s="247"/>
      <c r="L30" s="247"/>
      <c r="M30" s="247"/>
      <c r="N30" s="17"/>
      <c r="O30" s="17"/>
      <c r="P30" s="17"/>
    </row>
    <row r="31" spans="2:16" x14ac:dyDescent="0.2">
      <c r="B31" s="17"/>
      <c r="C31" s="17"/>
      <c r="D31" s="17"/>
      <c r="E31" s="17"/>
      <c r="F31" s="17"/>
      <c r="G31" s="17"/>
      <c r="H31" s="17"/>
      <c r="I31" s="17"/>
      <c r="J31" s="17"/>
      <c r="K31" s="17"/>
      <c r="L31" s="17"/>
      <c r="M31" s="17"/>
      <c r="N31" s="17"/>
      <c r="O31" s="17"/>
    </row>
    <row r="32" spans="2:16" x14ac:dyDescent="0.2">
      <c r="B32" s="9" t="s">
        <v>36</v>
      </c>
      <c r="C32" s="17"/>
      <c r="D32" s="17"/>
      <c r="E32" s="17"/>
      <c r="F32" s="17"/>
      <c r="G32" s="17"/>
      <c r="H32" s="17"/>
      <c r="I32" s="17"/>
      <c r="J32" s="17"/>
      <c r="K32" s="17"/>
      <c r="L32" s="17"/>
      <c r="M32" s="17"/>
      <c r="N32" s="17"/>
      <c r="O32" s="17"/>
    </row>
    <row r="33" spans="2:15" x14ac:dyDescent="0.2">
      <c r="B33" s="17"/>
      <c r="C33" s="17"/>
      <c r="D33" s="17"/>
      <c r="E33" s="17"/>
      <c r="F33" s="17"/>
      <c r="G33" s="17"/>
      <c r="H33" s="17"/>
      <c r="I33" s="17"/>
      <c r="J33" s="17"/>
      <c r="K33" s="17"/>
      <c r="L33" s="17"/>
      <c r="M33" s="17"/>
      <c r="N33" s="17"/>
      <c r="O33" s="17"/>
    </row>
    <row r="34" spans="2:15" x14ac:dyDescent="0.2">
      <c r="B34" s="17"/>
      <c r="C34" s="17"/>
      <c r="D34" s="17"/>
      <c r="E34" s="17"/>
      <c r="F34" s="17"/>
      <c r="G34" s="17"/>
      <c r="H34" s="17"/>
      <c r="I34" s="17"/>
      <c r="J34" s="17"/>
      <c r="K34" s="17"/>
      <c r="L34" s="17"/>
      <c r="M34" s="17"/>
      <c r="N34" s="17"/>
      <c r="O34" s="17"/>
    </row>
    <row r="35" spans="2:15" x14ac:dyDescent="0.2">
      <c r="B35" s="17"/>
      <c r="C35" s="17"/>
      <c r="D35" s="17"/>
      <c r="E35" s="17"/>
      <c r="F35" s="17"/>
      <c r="G35" s="17"/>
      <c r="H35" s="17"/>
      <c r="I35" s="17"/>
      <c r="J35" s="17"/>
      <c r="K35" s="17"/>
      <c r="L35" s="17"/>
      <c r="M35" s="17"/>
      <c r="N35" s="17"/>
      <c r="O35" s="17"/>
    </row>
    <row r="36" spans="2:15" x14ac:dyDescent="0.2">
      <c r="B36" s="17"/>
      <c r="C36" s="17"/>
      <c r="D36" s="17"/>
      <c r="E36" s="17"/>
      <c r="F36" s="17"/>
      <c r="G36" s="17"/>
      <c r="H36" s="17"/>
      <c r="I36" s="17"/>
      <c r="J36" s="17"/>
      <c r="K36" s="17"/>
      <c r="L36" s="17"/>
      <c r="M36" s="17"/>
      <c r="N36" s="17"/>
      <c r="O36" s="17"/>
    </row>
    <row r="37" spans="2:15" x14ac:dyDescent="0.2">
      <c r="B37" s="17"/>
      <c r="C37" s="17"/>
      <c r="D37" s="17"/>
      <c r="E37" s="17"/>
      <c r="F37" s="17"/>
      <c r="G37" s="17"/>
      <c r="H37" s="17"/>
      <c r="I37" s="17"/>
      <c r="J37" s="17"/>
      <c r="K37" s="17"/>
      <c r="L37" s="17"/>
      <c r="M37" s="17"/>
      <c r="N37" s="17"/>
      <c r="O37" s="17"/>
    </row>
    <row r="38" spans="2:15" x14ac:dyDescent="0.2">
      <c r="B38" s="17"/>
      <c r="C38" s="17"/>
      <c r="D38" s="17"/>
      <c r="E38" s="17"/>
      <c r="F38" s="17"/>
      <c r="G38" s="17"/>
      <c r="H38" s="17"/>
      <c r="I38" s="17"/>
      <c r="J38" s="17"/>
      <c r="K38" s="17"/>
      <c r="L38" s="17"/>
      <c r="M38" s="17"/>
      <c r="N38" s="17"/>
      <c r="O38" s="17"/>
    </row>
    <row r="39" spans="2:15" x14ac:dyDescent="0.2">
      <c r="B39" s="17"/>
      <c r="C39" s="17"/>
      <c r="D39" s="17"/>
      <c r="E39" s="17"/>
      <c r="F39" s="17"/>
      <c r="G39" s="17"/>
      <c r="H39" s="17"/>
      <c r="I39" s="17"/>
      <c r="J39" s="17"/>
      <c r="K39" s="17"/>
      <c r="L39" s="17"/>
      <c r="M39" s="17"/>
      <c r="N39" s="17"/>
      <c r="O39" s="17"/>
    </row>
    <row r="40" spans="2:15" x14ac:dyDescent="0.2">
      <c r="B40" s="17"/>
      <c r="C40" s="17"/>
      <c r="D40" s="17"/>
      <c r="E40" s="17"/>
      <c r="F40" s="17"/>
      <c r="G40" s="17"/>
      <c r="H40" s="17"/>
      <c r="I40" s="17"/>
      <c r="J40" s="17"/>
      <c r="K40" s="17"/>
      <c r="L40" s="17"/>
      <c r="M40" s="17"/>
      <c r="N40" s="17"/>
      <c r="O40" s="17"/>
    </row>
    <row r="41" spans="2:15" x14ac:dyDescent="0.2">
      <c r="B41" s="17"/>
      <c r="C41" s="17"/>
      <c r="D41" s="17"/>
      <c r="E41" s="17"/>
      <c r="F41" s="17"/>
      <c r="G41" s="17"/>
      <c r="H41" s="17"/>
      <c r="I41" s="17"/>
      <c r="J41" s="17"/>
      <c r="K41" s="17"/>
      <c r="L41" s="17"/>
      <c r="M41" s="17"/>
      <c r="N41" s="17"/>
      <c r="O41" s="17"/>
    </row>
    <row r="42" spans="2:15" x14ac:dyDescent="0.2">
      <c r="B42" s="17"/>
      <c r="C42" s="17"/>
      <c r="D42" s="17"/>
      <c r="E42" s="17"/>
      <c r="F42" s="17"/>
      <c r="G42" s="17"/>
      <c r="H42" s="17"/>
      <c r="I42" s="17"/>
      <c r="J42" s="17"/>
      <c r="K42" s="17"/>
      <c r="L42" s="17"/>
      <c r="M42" s="17"/>
      <c r="N42" s="17"/>
      <c r="O42" s="17"/>
    </row>
    <row r="43" spans="2:15" x14ac:dyDescent="0.2">
      <c r="B43" s="17"/>
      <c r="C43" s="17"/>
      <c r="D43" s="17"/>
      <c r="E43" s="17"/>
      <c r="F43" s="17"/>
      <c r="G43" s="17"/>
      <c r="H43" s="17"/>
      <c r="I43" s="17"/>
      <c r="J43" s="17"/>
      <c r="K43" s="17"/>
      <c r="L43" s="17"/>
      <c r="M43" s="17"/>
      <c r="N43" s="17"/>
      <c r="O43" s="17"/>
    </row>
    <row r="44" spans="2:15" x14ac:dyDescent="0.2">
      <c r="B44" s="17"/>
      <c r="C44" s="17"/>
      <c r="D44" s="17"/>
      <c r="E44" s="17"/>
      <c r="F44" s="17"/>
      <c r="G44" s="17"/>
      <c r="H44" s="17"/>
      <c r="I44" s="17"/>
      <c r="J44" s="17"/>
      <c r="K44" s="17"/>
      <c r="L44" s="17"/>
      <c r="M44" s="17"/>
      <c r="N44" s="17"/>
      <c r="O44" s="17"/>
    </row>
    <row r="45" spans="2:15" x14ac:dyDescent="0.2">
      <c r="B45" s="17"/>
      <c r="C45" s="17"/>
      <c r="D45" s="17"/>
      <c r="E45" s="17"/>
      <c r="F45" s="17"/>
      <c r="G45" s="17"/>
      <c r="H45" s="17"/>
      <c r="I45" s="17"/>
      <c r="J45" s="17"/>
      <c r="K45" s="17"/>
      <c r="L45" s="17"/>
      <c r="M45" s="17"/>
      <c r="N45" s="17"/>
      <c r="O45" s="17"/>
    </row>
    <row r="46" spans="2:15" x14ac:dyDescent="0.2">
      <c r="B46" s="17"/>
      <c r="C46" s="17"/>
      <c r="D46" s="17"/>
      <c r="E46" s="17"/>
      <c r="F46" s="17"/>
      <c r="G46" s="17"/>
      <c r="H46" s="17"/>
      <c r="I46" s="17"/>
      <c r="J46" s="17"/>
      <c r="K46" s="17"/>
      <c r="L46" s="17"/>
      <c r="M46" s="17"/>
      <c r="N46" s="17"/>
      <c r="O46" s="17"/>
    </row>
    <row r="47" spans="2:15" x14ac:dyDescent="0.2">
      <c r="B47" s="17"/>
      <c r="C47" s="17"/>
      <c r="D47" s="17"/>
      <c r="E47" s="17"/>
      <c r="F47" s="17"/>
      <c r="G47" s="17"/>
      <c r="H47" s="17"/>
      <c r="I47" s="17"/>
      <c r="J47" s="17"/>
      <c r="K47" s="17"/>
      <c r="L47" s="17"/>
      <c r="M47" s="17"/>
      <c r="N47" s="17"/>
      <c r="O47" s="17"/>
    </row>
    <row r="48" spans="2:15" x14ac:dyDescent="0.2">
      <c r="B48" s="9" t="s">
        <v>37</v>
      </c>
      <c r="C48" s="17"/>
      <c r="D48" s="17"/>
      <c r="E48" s="17"/>
      <c r="F48" s="17"/>
      <c r="G48" s="17"/>
      <c r="H48" s="17"/>
      <c r="I48" s="17"/>
      <c r="J48" s="17"/>
      <c r="K48" s="17"/>
      <c r="L48" s="17"/>
      <c r="M48" s="17"/>
      <c r="N48" s="17"/>
      <c r="O48" s="17"/>
    </row>
    <row r="49" spans="2:15" x14ac:dyDescent="0.2">
      <c r="B49" s="17"/>
      <c r="C49" s="20" t="s">
        <v>38</v>
      </c>
      <c r="D49" s="17"/>
      <c r="E49" s="17"/>
      <c r="F49" s="17"/>
      <c r="G49" s="17"/>
      <c r="H49" s="17"/>
      <c r="I49" s="17"/>
      <c r="J49" s="17"/>
      <c r="K49" s="17"/>
      <c r="L49" s="17"/>
      <c r="M49" s="17"/>
      <c r="N49" s="17"/>
      <c r="O49" s="17"/>
    </row>
    <row r="50" spans="2:15" x14ac:dyDescent="0.2">
      <c r="B50" s="17"/>
      <c r="C50" s="17"/>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sheetData>
  <mergeCells count="17">
    <mergeCell ref="C25:M25"/>
    <mergeCell ref="C30:M30"/>
    <mergeCell ref="B13:B16"/>
    <mergeCell ref="D13:M13"/>
    <mergeCell ref="D14:M14"/>
    <mergeCell ref="D15:M15"/>
    <mergeCell ref="D16:M16"/>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81"/>
  <sheetViews>
    <sheetView showGridLines="0" tabSelected="1" zoomScaleNormal="100" zoomScalePageLayoutView="40" workbookViewId="0">
      <selection activeCell="C44" sqref="C44"/>
    </sheetView>
  </sheetViews>
  <sheetFormatPr defaultColWidth="9.140625" defaultRowHeight="12.75" x14ac:dyDescent="0.2"/>
  <cols>
    <col min="1" max="1" width="1.85546875" style="2" customWidth="1"/>
    <col min="2" max="2" width="3.5703125" style="77" customWidth="1"/>
    <col min="3" max="3" width="29.5703125" style="3" customWidth="1"/>
    <col min="4" max="4" width="62.7109375" style="3" bestFit="1"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42" t="s">
        <v>0</v>
      </c>
      <c r="C1" s="242"/>
      <c r="D1" s="242"/>
      <c r="E1" s="242"/>
      <c r="F1" s="242"/>
      <c r="G1" s="242"/>
      <c r="H1" s="242"/>
      <c r="I1" s="242"/>
      <c r="J1" s="242"/>
      <c r="K1" s="242"/>
      <c r="L1" s="242"/>
      <c r="M1" s="242"/>
      <c r="N1" s="242"/>
      <c r="O1" s="242"/>
      <c r="P1" s="242"/>
      <c r="Q1" s="242"/>
    </row>
    <row r="2" spans="1:25" ht="20.25" x14ac:dyDescent="0.3">
      <c r="B2" s="242" t="s">
        <v>39</v>
      </c>
      <c r="C2" s="242"/>
      <c r="D2" s="242"/>
      <c r="E2" s="242"/>
      <c r="F2" s="242"/>
      <c r="G2" s="242"/>
      <c r="H2" s="242"/>
      <c r="I2" s="242"/>
      <c r="J2" s="242"/>
      <c r="K2" s="242"/>
      <c r="L2" s="242"/>
      <c r="M2" s="242"/>
      <c r="N2" s="242"/>
      <c r="O2" s="242"/>
      <c r="P2" s="242"/>
      <c r="Q2" s="242"/>
    </row>
    <row r="3" spans="1:25" ht="5.25" customHeight="1" x14ac:dyDescent="0.2">
      <c r="B3" s="9"/>
      <c r="C3" s="2"/>
      <c r="D3" s="2"/>
      <c r="E3" s="2"/>
      <c r="F3" s="2"/>
      <c r="G3" s="2"/>
      <c r="H3" s="2"/>
      <c r="J3" s="2"/>
      <c r="K3" s="2"/>
      <c r="L3" s="2"/>
      <c r="M3" s="2"/>
      <c r="N3" s="2"/>
      <c r="O3" s="2"/>
      <c r="P3" s="2"/>
    </row>
    <row r="4" spans="1:25" ht="13.5" thickBot="1" x14ac:dyDescent="0.25">
      <c r="B4" s="268" t="s">
        <v>40</v>
      </c>
      <c r="C4" s="268"/>
      <c r="D4" s="233" t="s">
        <v>365</v>
      </c>
      <c r="E4" s="21"/>
      <c r="F4" s="2"/>
      <c r="G4" s="2"/>
      <c r="H4" s="2"/>
      <c r="J4" s="2"/>
      <c r="K4" s="2"/>
      <c r="L4" s="2"/>
      <c r="M4" s="2"/>
      <c r="N4" s="2"/>
      <c r="O4" s="2"/>
      <c r="P4" s="2"/>
    </row>
    <row r="5" spans="1:25" ht="13.5" thickBot="1" x14ac:dyDescent="0.25">
      <c r="B5" s="268" t="s">
        <v>41</v>
      </c>
      <c r="C5" s="268"/>
      <c r="D5" s="22">
        <v>1</v>
      </c>
      <c r="E5" s="234" t="s">
        <v>42</v>
      </c>
      <c r="F5" s="23" t="s">
        <v>43</v>
      </c>
      <c r="G5" s="270" t="s">
        <v>399</v>
      </c>
      <c r="H5" s="270"/>
      <c r="I5" s="270"/>
      <c r="J5" s="270"/>
      <c r="K5" s="2"/>
      <c r="L5" s="2"/>
      <c r="M5" s="24" t="s">
        <v>17</v>
      </c>
      <c r="N5" s="25" t="str">
        <f>DQI!I7</f>
        <v>2,1,3,1,1</v>
      </c>
      <c r="O5" s="26"/>
      <c r="P5" s="17" t="s">
        <v>44</v>
      </c>
    </row>
    <row r="6" spans="1:25" ht="27.75" customHeight="1" x14ac:dyDescent="0.2">
      <c r="B6" s="260" t="s">
        <v>45</v>
      </c>
      <c r="C6" s="261"/>
      <c r="D6" s="262" t="s">
        <v>406</v>
      </c>
      <c r="E6" s="263"/>
      <c r="F6" s="263"/>
      <c r="G6" s="263"/>
      <c r="H6" s="263"/>
      <c r="I6" s="263"/>
      <c r="J6" s="263"/>
      <c r="K6" s="263"/>
      <c r="L6" s="263"/>
      <c r="M6" s="263"/>
      <c r="N6" s="263"/>
      <c r="O6" s="264"/>
      <c r="P6" s="27"/>
    </row>
    <row r="7" spans="1:25" ht="13.5" thickBot="1" x14ac:dyDescent="0.25">
      <c r="B7" s="9"/>
      <c r="C7" s="2"/>
      <c r="D7" s="2"/>
      <c r="E7" s="2"/>
      <c r="F7" s="2"/>
      <c r="G7" s="2"/>
      <c r="H7" s="2"/>
      <c r="J7" s="2"/>
      <c r="K7" s="2"/>
      <c r="L7" s="2"/>
      <c r="M7" s="2"/>
      <c r="N7" s="2"/>
      <c r="O7" s="2"/>
      <c r="P7" s="2"/>
    </row>
    <row r="8" spans="1:25" s="29" customFormat="1" ht="13.5" thickBot="1" x14ac:dyDescent="0.25">
      <c r="A8" s="28"/>
      <c r="B8" s="265" t="s">
        <v>46</v>
      </c>
      <c r="C8" s="266"/>
      <c r="D8" s="266"/>
      <c r="E8" s="266"/>
      <c r="F8" s="266"/>
      <c r="G8" s="266"/>
      <c r="H8" s="266"/>
      <c r="I8" s="266"/>
      <c r="J8" s="266"/>
      <c r="K8" s="266"/>
      <c r="L8" s="266"/>
      <c r="M8" s="266"/>
      <c r="N8" s="266"/>
      <c r="O8" s="266"/>
      <c r="P8" s="267"/>
      <c r="Q8" s="28"/>
      <c r="R8" s="28"/>
      <c r="S8" s="28"/>
      <c r="T8" s="28"/>
      <c r="U8" s="28"/>
      <c r="V8" s="28"/>
      <c r="W8" s="28"/>
      <c r="X8" s="28"/>
      <c r="Y8" s="28"/>
    </row>
    <row r="9" spans="1:25" x14ac:dyDescent="0.2">
      <c r="B9" s="9"/>
      <c r="C9" s="2"/>
      <c r="D9" s="2"/>
      <c r="E9" s="2"/>
      <c r="F9" s="2"/>
      <c r="G9" s="2"/>
      <c r="H9" s="2"/>
      <c r="J9" s="2"/>
      <c r="K9" s="2"/>
      <c r="L9" s="2"/>
      <c r="M9" s="2"/>
      <c r="N9" s="2"/>
      <c r="O9" s="2"/>
      <c r="P9" s="2"/>
    </row>
    <row r="10" spans="1:25" x14ac:dyDescent="0.2">
      <c r="B10" s="268" t="s">
        <v>47</v>
      </c>
      <c r="C10" s="268"/>
      <c r="D10" s="269" t="s">
        <v>252</v>
      </c>
      <c r="E10" s="259"/>
      <c r="F10" s="2"/>
      <c r="G10" s="30" t="s">
        <v>48</v>
      </c>
      <c r="H10" s="31"/>
      <c r="I10" s="31"/>
      <c r="J10" s="31"/>
      <c r="K10" s="31"/>
      <c r="L10" s="31"/>
      <c r="M10" s="31"/>
      <c r="N10" s="31"/>
      <c r="O10" s="32"/>
      <c r="P10" s="2"/>
    </row>
    <row r="11" spans="1:25" x14ac:dyDescent="0.2">
      <c r="B11" s="256" t="s">
        <v>49</v>
      </c>
      <c r="C11" s="257"/>
      <c r="D11" s="258" t="s">
        <v>387</v>
      </c>
      <c r="E11" s="259"/>
      <c r="F11" s="2"/>
      <c r="G11" s="33" t="str">
        <f>CONCATENATE("Reference Flow: ",D5," ",E5," of ",G5)</f>
        <v>Reference Flow: 1 kg of Recovered and Extracted Dilbit, Synbit, or Upgrader Feed</v>
      </c>
      <c r="H11" s="34"/>
      <c r="I11" s="34"/>
      <c r="J11" s="34"/>
      <c r="K11" s="34"/>
      <c r="L11" s="34"/>
      <c r="M11" s="34"/>
      <c r="N11" s="34"/>
      <c r="O11" s="35"/>
      <c r="P11" s="2"/>
    </row>
    <row r="12" spans="1:25" x14ac:dyDescent="0.2">
      <c r="B12" s="268" t="s">
        <v>50</v>
      </c>
      <c r="C12" s="268"/>
      <c r="D12" s="277">
        <v>2010</v>
      </c>
      <c r="E12" s="277"/>
      <c r="F12" s="2"/>
      <c r="G12" s="33"/>
      <c r="H12" s="34"/>
      <c r="I12" s="34"/>
      <c r="J12" s="34"/>
      <c r="K12" s="34"/>
      <c r="L12" s="34"/>
      <c r="M12" s="34"/>
      <c r="N12" s="34"/>
      <c r="O12" s="35"/>
      <c r="P12" s="2"/>
    </row>
    <row r="13" spans="1:25" ht="12.75" customHeight="1" x14ac:dyDescent="0.2">
      <c r="B13" s="268" t="s">
        <v>51</v>
      </c>
      <c r="C13" s="268"/>
      <c r="D13" s="277" t="s">
        <v>108</v>
      </c>
      <c r="E13" s="277"/>
      <c r="F13" s="2"/>
      <c r="G13" s="278" t="s">
        <v>408</v>
      </c>
      <c r="H13" s="279"/>
      <c r="I13" s="279"/>
      <c r="J13" s="279"/>
      <c r="K13" s="279"/>
      <c r="L13" s="279"/>
      <c r="M13" s="279"/>
      <c r="N13" s="279"/>
      <c r="O13" s="280"/>
      <c r="P13" s="2"/>
    </row>
    <row r="14" spans="1:25" x14ac:dyDescent="0.2">
      <c r="B14" s="268" t="s">
        <v>52</v>
      </c>
      <c r="C14" s="268"/>
      <c r="D14" s="277" t="s">
        <v>96</v>
      </c>
      <c r="E14" s="277"/>
      <c r="F14" s="2"/>
      <c r="G14" s="278"/>
      <c r="H14" s="279"/>
      <c r="I14" s="279"/>
      <c r="J14" s="279"/>
      <c r="K14" s="279"/>
      <c r="L14" s="279"/>
      <c r="M14" s="279"/>
      <c r="N14" s="279"/>
      <c r="O14" s="280"/>
      <c r="P14" s="2"/>
    </row>
    <row r="15" spans="1:25" x14ac:dyDescent="0.2">
      <c r="B15" s="268" t="s">
        <v>53</v>
      </c>
      <c r="C15" s="268"/>
      <c r="D15" s="277" t="s">
        <v>388</v>
      </c>
      <c r="E15" s="277"/>
      <c r="F15" s="2"/>
      <c r="G15" s="278"/>
      <c r="H15" s="279"/>
      <c r="I15" s="279"/>
      <c r="J15" s="279"/>
      <c r="K15" s="279"/>
      <c r="L15" s="279"/>
      <c r="M15" s="279"/>
      <c r="N15" s="279"/>
      <c r="O15" s="280"/>
      <c r="P15" s="2"/>
    </row>
    <row r="16" spans="1:25" x14ac:dyDescent="0.2">
      <c r="B16" s="268" t="s">
        <v>54</v>
      </c>
      <c r="C16" s="268"/>
      <c r="D16" s="277" t="s">
        <v>97</v>
      </c>
      <c r="E16" s="277"/>
      <c r="F16" s="2"/>
      <c r="G16" s="278"/>
      <c r="H16" s="279"/>
      <c r="I16" s="279"/>
      <c r="J16" s="279"/>
      <c r="K16" s="279"/>
      <c r="L16" s="279"/>
      <c r="M16" s="279"/>
      <c r="N16" s="279"/>
      <c r="O16" s="280"/>
      <c r="P16" s="2"/>
    </row>
    <row r="17" spans="1:25" ht="23.45" customHeight="1" x14ac:dyDescent="0.2">
      <c r="B17" s="271" t="s">
        <v>55</v>
      </c>
      <c r="C17" s="272"/>
      <c r="D17" s="273"/>
      <c r="E17" s="273"/>
      <c r="F17" s="2"/>
      <c r="G17" s="36" t="s">
        <v>407</v>
      </c>
      <c r="H17" s="37"/>
      <c r="I17" s="37"/>
      <c r="J17" s="37"/>
      <c r="K17" s="37"/>
      <c r="L17" s="37"/>
      <c r="M17" s="37"/>
      <c r="N17" s="37"/>
      <c r="O17" s="38"/>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29" customFormat="1" ht="13.5" thickBot="1" x14ac:dyDescent="0.25">
      <c r="A20" s="28"/>
      <c r="B20" s="265" t="s">
        <v>56</v>
      </c>
      <c r="C20" s="266"/>
      <c r="D20" s="266"/>
      <c r="E20" s="266"/>
      <c r="F20" s="266"/>
      <c r="G20" s="266"/>
      <c r="H20" s="266"/>
      <c r="I20" s="266"/>
      <c r="J20" s="266"/>
      <c r="K20" s="266"/>
      <c r="L20" s="266"/>
      <c r="M20" s="266"/>
      <c r="N20" s="266"/>
      <c r="O20" s="266"/>
      <c r="P20" s="267"/>
      <c r="Q20" s="28"/>
      <c r="R20" s="28"/>
      <c r="S20" s="28"/>
      <c r="T20" s="28"/>
      <c r="U20" s="28"/>
      <c r="V20" s="28"/>
      <c r="W20" s="28"/>
      <c r="X20" s="28"/>
      <c r="Y20" s="28"/>
    </row>
    <row r="21" spans="1:25" x14ac:dyDescent="0.2">
      <c r="B21" s="9"/>
      <c r="C21" s="2"/>
      <c r="D21" s="2"/>
      <c r="E21" s="2"/>
      <c r="F21" s="2"/>
      <c r="G21" s="39" t="s">
        <v>57</v>
      </c>
      <c r="H21" s="2"/>
      <c r="J21" s="2"/>
      <c r="K21" s="2"/>
      <c r="L21" s="2"/>
      <c r="M21" s="2"/>
      <c r="N21" s="2"/>
      <c r="O21" s="2"/>
      <c r="P21" s="2"/>
    </row>
    <row r="22" spans="1:25" x14ac:dyDescent="0.2">
      <c r="B22" s="9"/>
      <c r="C22" s="40" t="s">
        <v>58</v>
      </c>
      <c r="D22" s="40" t="s">
        <v>59</v>
      </c>
      <c r="E22" s="40" t="s">
        <v>60</v>
      </c>
      <c r="F22" s="40" t="s">
        <v>61</v>
      </c>
      <c r="G22" s="40" t="s">
        <v>62</v>
      </c>
      <c r="H22" s="40" t="s">
        <v>63</v>
      </c>
      <c r="I22" s="40" t="s">
        <v>64</v>
      </c>
      <c r="J22" s="274" t="s">
        <v>65</v>
      </c>
      <c r="K22" s="275"/>
      <c r="L22" s="275"/>
      <c r="M22" s="275"/>
      <c r="N22" s="275"/>
      <c r="O22" s="275"/>
      <c r="P22" s="276"/>
    </row>
    <row r="23" spans="1:25" x14ac:dyDescent="0.2">
      <c r="B23" s="17">
        <f t="shared" ref="B23:B52" si="0">LEN(C23)</f>
        <v>5</v>
      </c>
      <c r="C23" s="41" t="s">
        <v>290</v>
      </c>
      <c r="D23" s="42"/>
      <c r="E23" s="43">
        <v>0</v>
      </c>
      <c r="F23" s="44"/>
      <c r="G23" s="45"/>
      <c r="H23" s="46"/>
      <c r="I23" s="44"/>
      <c r="J23" s="258" t="s">
        <v>310</v>
      </c>
      <c r="K23" s="282"/>
      <c r="L23" s="282"/>
      <c r="M23" s="282"/>
      <c r="N23" s="282"/>
      <c r="O23" s="282"/>
      <c r="P23" s="283"/>
    </row>
    <row r="24" spans="1:25" x14ac:dyDescent="0.2">
      <c r="B24" s="17">
        <f t="shared" si="0"/>
        <v>11</v>
      </c>
      <c r="C24" s="41" t="s">
        <v>294</v>
      </c>
      <c r="D24" s="42"/>
      <c r="E24" s="225">
        <f>'Surface Mining Calculations'!B38</f>
        <v>8.3150087171225372E-3</v>
      </c>
      <c r="F24" s="225">
        <f>'Surface Mining Calculations'!C38</f>
        <v>5.8205061019857771E-3</v>
      </c>
      <c r="G24" s="225">
        <f>'Surface Mining Calculations'!D38</f>
        <v>1.2472513075683807E-2</v>
      </c>
      <c r="H24" s="46" t="s">
        <v>42</v>
      </c>
      <c r="I24" s="46" t="s">
        <v>401</v>
      </c>
      <c r="J24" s="258" t="s">
        <v>342</v>
      </c>
      <c r="K24" s="282"/>
      <c r="L24" s="282"/>
      <c r="M24" s="282"/>
      <c r="N24" s="282"/>
      <c r="O24" s="282"/>
      <c r="P24" s="283"/>
    </row>
    <row r="25" spans="1:25" x14ac:dyDescent="0.2">
      <c r="B25" s="17">
        <f t="shared" si="0"/>
        <v>12</v>
      </c>
      <c r="C25" s="41" t="s">
        <v>291</v>
      </c>
      <c r="D25" s="42"/>
      <c r="E25" s="225">
        <f>'Surface Mining Calculations'!B39</f>
        <v>3.9447731755424062E-4</v>
      </c>
      <c r="F25" s="225">
        <f>'Surface Mining Calculations'!C39</f>
        <v>1.1834319526627219E-4</v>
      </c>
      <c r="G25" s="225">
        <f>'Surface Mining Calculations'!D39</f>
        <v>9.4674556213017751E-4</v>
      </c>
      <c r="H25" s="46" t="s">
        <v>42</v>
      </c>
      <c r="I25" s="46" t="s">
        <v>401</v>
      </c>
      <c r="J25" s="258" t="s">
        <v>323</v>
      </c>
      <c r="K25" s="282"/>
      <c r="L25" s="282"/>
      <c r="M25" s="282"/>
      <c r="N25" s="282"/>
      <c r="O25" s="282"/>
      <c r="P25" s="283"/>
    </row>
    <row r="26" spans="1:25" x14ac:dyDescent="0.2">
      <c r="B26" s="17">
        <f t="shared" si="0"/>
        <v>10</v>
      </c>
      <c r="C26" s="41" t="s">
        <v>292</v>
      </c>
      <c r="D26" s="42"/>
      <c r="E26" s="225">
        <f>'Surface Mining Calculations'!B40</f>
        <v>1.9723865877712033E-3</v>
      </c>
      <c r="F26" s="225">
        <f>'Surface Mining Calculations'!C40</f>
        <v>0</v>
      </c>
      <c r="G26" s="225">
        <f>'Surface Mining Calculations'!D40</f>
        <v>1.4792899408284023E-2</v>
      </c>
      <c r="H26" s="46" t="s">
        <v>42</v>
      </c>
      <c r="I26" s="46" t="s">
        <v>401</v>
      </c>
      <c r="J26" s="258" t="s">
        <v>324</v>
      </c>
      <c r="K26" s="282"/>
      <c r="L26" s="282"/>
      <c r="M26" s="282"/>
      <c r="N26" s="282"/>
      <c r="O26" s="282"/>
      <c r="P26" s="283"/>
    </row>
    <row r="27" spans="1:25" x14ac:dyDescent="0.2">
      <c r="B27" s="17">
        <f t="shared" si="0"/>
        <v>13</v>
      </c>
      <c r="C27" s="230" t="s">
        <v>353</v>
      </c>
      <c r="D27" s="41" t="s">
        <v>358</v>
      </c>
      <c r="E27" s="225">
        <f>E24/$E$42</f>
        <v>6.643817649478783E-3</v>
      </c>
      <c r="F27" s="225"/>
      <c r="G27" s="225"/>
      <c r="H27" s="46" t="s">
        <v>42</v>
      </c>
      <c r="I27" s="46"/>
      <c r="J27" s="258" t="s">
        <v>359</v>
      </c>
      <c r="K27" s="282"/>
      <c r="L27" s="282"/>
      <c r="M27" s="282"/>
      <c r="N27" s="282"/>
      <c r="O27" s="282"/>
      <c r="P27" s="283"/>
    </row>
    <row r="28" spans="1:25" x14ac:dyDescent="0.2">
      <c r="B28" s="17">
        <f t="shared" si="0"/>
        <v>14</v>
      </c>
      <c r="C28" s="230" t="s">
        <v>354</v>
      </c>
      <c r="D28" s="41" t="s">
        <v>357</v>
      </c>
      <c r="E28" s="225">
        <f t="shared" ref="E28:E29" si="1">E25/$E$42</f>
        <v>3.1519333939951269E-4</v>
      </c>
      <c r="F28" s="225"/>
      <c r="G28" s="225"/>
      <c r="H28" s="46" t="s">
        <v>42</v>
      </c>
      <c r="I28" s="46"/>
      <c r="J28" s="258" t="s">
        <v>360</v>
      </c>
      <c r="K28" s="282"/>
      <c r="L28" s="282"/>
      <c r="M28" s="282"/>
      <c r="N28" s="282"/>
      <c r="O28" s="282"/>
      <c r="P28" s="283"/>
    </row>
    <row r="29" spans="1:25" x14ac:dyDescent="0.2">
      <c r="B29" s="17">
        <f t="shared" si="0"/>
        <v>12</v>
      </c>
      <c r="C29" s="230" t="s">
        <v>355</v>
      </c>
      <c r="D29" s="41" t="s">
        <v>356</v>
      </c>
      <c r="E29" s="225">
        <f t="shared" si="1"/>
        <v>1.5759666969975637E-3</v>
      </c>
      <c r="F29" s="225"/>
      <c r="G29" s="225"/>
      <c r="H29" s="46" t="s">
        <v>42</v>
      </c>
      <c r="I29" s="46"/>
      <c r="J29" s="258" t="s">
        <v>361</v>
      </c>
      <c r="K29" s="282"/>
      <c r="L29" s="282"/>
      <c r="M29" s="282"/>
      <c r="N29" s="282"/>
      <c r="O29" s="282"/>
      <c r="P29" s="283"/>
    </row>
    <row r="30" spans="1:25" x14ac:dyDescent="0.2">
      <c r="B30" s="17">
        <f t="shared" si="0"/>
        <v>14</v>
      </c>
      <c r="C30" s="230" t="s">
        <v>308</v>
      </c>
      <c r="D30" s="42"/>
      <c r="E30" s="225">
        <f>'Surface Mining Calculations'!B53</f>
        <v>0.25212516406574997</v>
      </c>
      <c r="F30" s="225">
        <f>'Surface Mining Calculations'!C53</f>
        <v>0.25212516406574997</v>
      </c>
      <c r="G30" s="225">
        <f>'Surface Mining Calculations'!D53</f>
        <v>0.25212516406574997</v>
      </c>
      <c r="H30" s="46" t="s">
        <v>42</v>
      </c>
      <c r="I30" s="46" t="s">
        <v>401</v>
      </c>
      <c r="J30" s="258" t="s">
        <v>325</v>
      </c>
      <c r="K30" s="282"/>
      <c r="L30" s="282"/>
      <c r="M30" s="282"/>
      <c r="N30" s="282"/>
      <c r="O30" s="282"/>
      <c r="P30" s="283"/>
    </row>
    <row r="31" spans="1:25" x14ac:dyDescent="0.2">
      <c r="B31" s="17">
        <f t="shared" si="0"/>
        <v>13</v>
      </c>
      <c r="C31" s="230" t="s">
        <v>309</v>
      </c>
      <c r="D31" s="42"/>
      <c r="E31" s="225">
        <f>'Surface Mining Calculations'!B41</f>
        <v>3.3174363692861843E-2</v>
      </c>
      <c r="F31" s="225">
        <f>'Surface Mining Calculations'!C41</f>
        <v>1.3269745477144735E-2</v>
      </c>
      <c r="G31" s="225">
        <f>'Surface Mining Calculations'!D41</f>
        <v>5.3078981908578939E-2</v>
      </c>
      <c r="H31" s="46" t="s">
        <v>42</v>
      </c>
      <c r="I31" s="46">
        <v>3</v>
      </c>
      <c r="J31" s="258" t="s">
        <v>326</v>
      </c>
      <c r="K31" s="282"/>
      <c r="L31" s="282"/>
      <c r="M31" s="282"/>
      <c r="N31" s="282"/>
      <c r="O31" s="282"/>
      <c r="P31" s="283"/>
    </row>
    <row r="32" spans="1:25" x14ac:dyDescent="0.2">
      <c r="B32" s="17">
        <f t="shared" si="0"/>
        <v>13</v>
      </c>
      <c r="C32" s="230" t="s">
        <v>352</v>
      </c>
      <c r="D32" s="42" t="s">
        <v>351</v>
      </c>
      <c r="E32" s="225">
        <f>IF(E23=0,E31,E30)/E42</f>
        <v>2.6506818033635932E-2</v>
      </c>
      <c r="F32" s="225"/>
      <c r="G32" s="225"/>
      <c r="H32" s="46" t="s">
        <v>42</v>
      </c>
      <c r="I32" s="46"/>
      <c r="J32" s="258" t="s">
        <v>327</v>
      </c>
      <c r="K32" s="282"/>
      <c r="L32" s="282"/>
      <c r="M32" s="282"/>
      <c r="N32" s="282"/>
      <c r="O32" s="282"/>
      <c r="P32" s="283"/>
    </row>
    <row r="33" spans="2:16" x14ac:dyDescent="0.2">
      <c r="B33" s="17">
        <f t="shared" si="0"/>
        <v>13</v>
      </c>
      <c r="C33" s="230" t="s">
        <v>293</v>
      </c>
      <c r="D33" s="42"/>
      <c r="E33" s="43">
        <v>0</v>
      </c>
      <c r="F33" s="44"/>
      <c r="G33" s="45"/>
      <c r="H33" s="46"/>
      <c r="I33" s="46"/>
      <c r="J33" s="258" t="s">
        <v>391</v>
      </c>
      <c r="K33" s="282"/>
      <c r="L33" s="282"/>
      <c r="M33" s="282"/>
      <c r="N33" s="282"/>
      <c r="O33" s="282"/>
      <c r="P33" s="283"/>
    </row>
    <row r="34" spans="2:16" x14ac:dyDescent="0.2">
      <c r="B34" s="17">
        <f t="shared" si="0"/>
        <v>7</v>
      </c>
      <c r="C34" s="230" t="s">
        <v>238</v>
      </c>
      <c r="D34" s="42"/>
      <c r="E34" s="43">
        <v>0</v>
      </c>
      <c r="F34" s="44"/>
      <c r="G34" s="45"/>
      <c r="H34" s="46"/>
      <c r="I34" s="46"/>
      <c r="J34" s="258" t="s">
        <v>296</v>
      </c>
      <c r="K34" s="282"/>
      <c r="L34" s="282"/>
      <c r="M34" s="282"/>
      <c r="N34" s="282"/>
      <c r="O34" s="282"/>
      <c r="P34" s="283"/>
    </row>
    <row r="35" spans="2:16" x14ac:dyDescent="0.2">
      <c r="B35" s="17">
        <f t="shared" si="0"/>
        <v>13</v>
      </c>
      <c r="C35" s="230" t="s">
        <v>297</v>
      </c>
      <c r="D35" s="42"/>
      <c r="E35" s="225">
        <f>'Surface Mining Calculations'!B57</f>
        <v>0.25154077908427552</v>
      </c>
      <c r="F35" s="44"/>
      <c r="G35" s="45"/>
      <c r="H35" s="46" t="s">
        <v>42</v>
      </c>
      <c r="I35" s="46" t="s">
        <v>410</v>
      </c>
      <c r="J35" s="258" t="s">
        <v>328</v>
      </c>
      <c r="K35" s="282"/>
      <c r="L35" s="282"/>
      <c r="M35" s="282"/>
      <c r="N35" s="282"/>
      <c r="O35" s="282"/>
      <c r="P35" s="283"/>
    </row>
    <row r="36" spans="2:16" x14ac:dyDescent="0.2">
      <c r="B36" s="17">
        <f t="shared" si="0"/>
        <v>9</v>
      </c>
      <c r="C36" s="230" t="s">
        <v>298</v>
      </c>
      <c r="D36" s="42"/>
      <c r="E36" s="225">
        <f>'Surface Mining Calculations'!B58</f>
        <v>0.17825132738415958</v>
      </c>
      <c r="F36" s="44"/>
      <c r="G36" s="45"/>
      <c r="H36" s="46" t="s">
        <v>42</v>
      </c>
      <c r="I36" s="46" t="s">
        <v>410</v>
      </c>
      <c r="J36" s="213" t="s">
        <v>329</v>
      </c>
      <c r="K36" s="214"/>
      <c r="L36" s="214"/>
      <c r="M36" s="214"/>
      <c r="N36" s="214"/>
      <c r="O36" s="214"/>
      <c r="P36" s="215"/>
    </row>
    <row r="37" spans="2:16" x14ac:dyDescent="0.2">
      <c r="B37" s="17">
        <f t="shared" si="0"/>
        <v>9</v>
      </c>
      <c r="C37" s="230" t="s">
        <v>303</v>
      </c>
      <c r="D37" s="42"/>
      <c r="E37" s="225">
        <f>'Surface Mining Calculations'!B59</f>
        <v>0.88362919132149909</v>
      </c>
      <c r="F37" s="44"/>
      <c r="G37" s="45"/>
      <c r="H37" s="46" t="s">
        <v>42</v>
      </c>
      <c r="I37" s="46" t="s">
        <v>410</v>
      </c>
      <c r="J37" s="213" t="s">
        <v>330</v>
      </c>
      <c r="K37" s="214"/>
      <c r="L37" s="214"/>
      <c r="M37" s="214"/>
      <c r="N37" s="214"/>
      <c r="O37" s="214"/>
      <c r="P37" s="215"/>
    </row>
    <row r="38" spans="2:16" x14ac:dyDescent="0.2">
      <c r="B38" s="17">
        <f t="shared" si="0"/>
        <v>13</v>
      </c>
      <c r="C38" s="230" t="s">
        <v>295</v>
      </c>
      <c r="D38" s="42"/>
      <c r="E38" s="225">
        <f>'Surface Mining Calculations'!B56</f>
        <v>0.32340957310835433</v>
      </c>
      <c r="F38" s="44"/>
      <c r="G38" s="45"/>
      <c r="H38" s="46" t="s">
        <v>42</v>
      </c>
      <c r="I38" s="46" t="s">
        <v>410</v>
      </c>
      <c r="J38" s="258" t="s">
        <v>331</v>
      </c>
      <c r="K38" s="282"/>
      <c r="L38" s="282"/>
      <c r="M38" s="282"/>
      <c r="N38" s="282"/>
      <c r="O38" s="282"/>
      <c r="P38" s="283"/>
    </row>
    <row r="39" spans="2:16" ht="25.5" x14ac:dyDescent="0.2">
      <c r="B39" s="17">
        <f t="shared" si="0"/>
        <v>14</v>
      </c>
      <c r="C39" s="230" t="s">
        <v>299</v>
      </c>
      <c r="D39" s="42" t="s">
        <v>306</v>
      </c>
      <c r="E39" s="225">
        <f>IF(AND(E33=0,E34=0),E35,IF(E33=2,E38,0))</f>
        <v>0.25154077908427552</v>
      </c>
      <c r="F39" s="44"/>
      <c r="G39" s="45"/>
      <c r="H39" s="46" t="s">
        <v>42</v>
      </c>
      <c r="I39" s="46"/>
      <c r="J39" s="258" t="s">
        <v>332</v>
      </c>
      <c r="K39" s="282"/>
      <c r="L39" s="282"/>
      <c r="M39" s="282"/>
      <c r="N39" s="282"/>
      <c r="O39" s="282"/>
      <c r="P39" s="283"/>
    </row>
    <row r="40" spans="2:16" x14ac:dyDescent="0.2">
      <c r="B40" s="17">
        <f t="shared" si="0"/>
        <v>10</v>
      </c>
      <c r="C40" s="230" t="s">
        <v>300</v>
      </c>
      <c r="D40" s="42" t="s">
        <v>301</v>
      </c>
      <c r="E40" s="225">
        <f>IF(AND(E33=0,E34=1),E36,0)</f>
        <v>0</v>
      </c>
      <c r="F40" s="44"/>
      <c r="G40" s="45"/>
      <c r="H40" s="46" t="s">
        <v>42</v>
      </c>
      <c r="I40" s="46"/>
      <c r="J40" s="258" t="s">
        <v>329</v>
      </c>
      <c r="K40" s="282"/>
      <c r="L40" s="282"/>
      <c r="M40" s="282"/>
      <c r="N40" s="282"/>
      <c r="O40" s="282"/>
      <c r="P40" s="283"/>
    </row>
    <row r="41" spans="2:16" x14ac:dyDescent="0.2">
      <c r="B41" s="17">
        <f t="shared" si="0"/>
        <v>10</v>
      </c>
      <c r="C41" s="230" t="s">
        <v>304</v>
      </c>
      <c r="D41" s="42" t="s">
        <v>307</v>
      </c>
      <c r="E41" s="225">
        <f>IF(E33=1,E37,0)</f>
        <v>0</v>
      </c>
      <c r="F41" s="44"/>
      <c r="G41" s="45"/>
      <c r="H41" s="46" t="s">
        <v>42</v>
      </c>
      <c r="I41" s="46"/>
      <c r="J41" s="258" t="s">
        <v>330</v>
      </c>
      <c r="K41" s="282"/>
      <c r="L41" s="282"/>
      <c r="M41" s="282"/>
      <c r="N41" s="282"/>
      <c r="O41" s="282"/>
      <c r="P41" s="283"/>
    </row>
    <row r="42" spans="2:16" x14ac:dyDescent="0.2">
      <c r="B42" s="17">
        <f t="shared" si="0"/>
        <v>11</v>
      </c>
      <c r="C42" s="230" t="s">
        <v>302</v>
      </c>
      <c r="D42" s="42" t="s">
        <v>305</v>
      </c>
      <c r="E42" s="225">
        <f>1+E40+E39+E41</f>
        <v>1.2515407790842756</v>
      </c>
      <c r="F42" s="44"/>
      <c r="G42" s="45"/>
      <c r="H42" s="46" t="s">
        <v>42</v>
      </c>
      <c r="I42" s="46"/>
      <c r="J42" s="258" t="s">
        <v>409</v>
      </c>
      <c r="K42" s="282"/>
      <c r="L42" s="282"/>
      <c r="M42" s="282"/>
      <c r="N42" s="282"/>
      <c r="O42" s="282"/>
      <c r="P42" s="283"/>
    </row>
    <row r="43" spans="2:16" x14ac:dyDescent="0.2">
      <c r="B43" s="17">
        <f t="shared" si="0"/>
        <v>8</v>
      </c>
      <c r="C43" s="230" t="s">
        <v>314</v>
      </c>
      <c r="D43" s="42"/>
      <c r="E43" s="225">
        <f>'Surface Mining Calculations'!B37</f>
        <v>5.9171597633136094E-5</v>
      </c>
      <c r="F43" s="225">
        <f>'Surface Mining Calculations'!C37</f>
        <v>4.9309664694280084E-5</v>
      </c>
      <c r="G43" s="225">
        <f>'Surface Mining Calculations'!D37</f>
        <v>9.8619329388560168E-5</v>
      </c>
      <c r="H43" s="46" t="s">
        <v>312</v>
      </c>
      <c r="I43" s="46" t="s">
        <v>401</v>
      </c>
      <c r="J43" s="258" t="s">
        <v>333</v>
      </c>
      <c r="K43" s="282"/>
      <c r="L43" s="282"/>
      <c r="M43" s="282"/>
      <c r="N43" s="282"/>
      <c r="O43" s="282"/>
      <c r="P43" s="283"/>
    </row>
    <row r="44" spans="2:16" x14ac:dyDescent="0.2">
      <c r="B44" s="17">
        <f t="shared" si="0"/>
        <v>9</v>
      </c>
      <c r="C44" s="230" t="s">
        <v>315</v>
      </c>
      <c r="D44" s="42"/>
      <c r="E44" s="225">
        <f>'Surface Mining Calculations'!B54</f>
        <v>1.1242603550295858E-3</v>
      </c>
      <c r="F44" s="225">
        <f>'Surface Mining Calculations'!C54</f>
        <v>1.3806706114398424E-4</v>
      </c>
      <c r="G44" s="225">
        <f>'Surface Mining Calculations'!D54</f>
        <v>2.3175542406311637E-3</v>
      </c>
      <c r="H44" s="46" t="s">
        <v>312</v>
      </c>
      <c r="I44" s="46" t="s">
        <v>401</v>
      </c>
      <c r="J44" s="258" t="s">
        <v>334</v>
      </c>
      <c r="K44" s="282"/>
      <c r="L44" s="282"/>
      <c r="M44" s="282"/>
      <c r="N44" s="282"/>
      <c r="O44" s="282"/>
      <c r="P44" s="283"/>
    </row>
    <row r="45" spans="2:16" x14ac:dyDescent="0.2">
      <c r="B45" s="17">
        <f t="shared" si="0"/>
        <v>7</v>
      </c>
      <c r="C45" s="230" t="s">
        <v>316</v>
      </c>
      <c r="D45" s="42" t="s">
        <v>343</v>
      </c>
      <c r="E45" s="225">
        <f>IF(E23=0,E43,0)/E42</f>
        <v>4.7279000909926905E-5</v>
      </c>
      <c r="F45" s="44"/>
      <c r="G45" s="45"/>
      <c r="H45" s="46" t="s">
        <v>312</v>
      </c>
      <c r="I45" s="46"/>
      <c r="J45" s="258" t="s">
        <v>335</v>
      </c>
      <c r="K45" s="282"/>
      <c r="L45" s="282"/>
      <c r="M45" s="282"/>
      <c r="N45" s="282"/>
      <c r="O45" s="282"/>
      <c r="P45" s="283"/>
    </row>
    <row r="46" spans="2:16" x14ac:dyDescent="0.2">
      <c r="B46" s="17">
        <f t="shared" si="0"/>
        <v>8</v>
      </c>
      <c r="C46" s="230" t="s">
        <v>317</v>
      </c>
      <c r="D46" s="42" t="s">
        <v>344</v>
      </c>
      <c r="E46" s="225">
        <f>IF(E23=1,E44,0)/E42</f>
        <v>0</v>
      </c>
      <c r="F46" s="44"/>
      <c r="G46" s="45"/>
      <c r="H46" s="46" t="s">
        <v>312</v>
      </c>
      <c r="I46" s="46"/>
      <c r="J46" s="258" t="s">
        <v>336</v>
      </c>
      <c r="K46" s="282"/>
      <c r="L46" s="282"/>
      <c r="M46" s="282"/>
      <c r="N46" s="282"/>
      <c r="O46" s="282"/>
      <c r="P46" s="283"/>
    </row>
    <row r="47" spans="2:16" x14ac:dyDescent="0.2">
      <c r="B47" s="17">
        <f t="shared" si="0"/>
        <v>15</v>
      </c>
      <c r="C47" s="230" t="s">
        <v>345</v>
      </c>
      <c r="D47" s="41" t="s">
        <v>348</v>
      </c>
      <c r="E47" s="225">
        <f>E39/$E$42</f>
        <v>0.20098488462223524</v>
      </c>
      <c r="F47" s="44"/>
      <c r="G47" s="45"/>
      <c r="H47" s="46" t="s">
        <v>42</v>
      </c>
      <c r="I47" s="46"/>
      <c r="J47" s="258" t="s">
        <v>362</v>
      </c>
      <c r="K47" s="282"/>
      <c r="L47" s="282"/>
      <c r="M47" s="282"/>
      <c r="N47" s="282"/>
      <c r="O47" s="282"/>
      <c r="P47" s="283"/>
    </row>
    <row r="48" spans="2:16" x14ac:dyDescent="0.2">
      <c r="B48" s="17">
        <f t="shared" si="0"/>
        <v>15</v>
      </c>
      <c r="C48" s="230" t="s">
        <v>346</v>
      </c>
      <c r="D48" s="41" t="s">
        <v>349</v>
      </c>
      <c r="E48" s="225">
        <f t="shared" ref="E48:E49" si="2">E40/$E$42</f>
        <v>0</v>
      </c>
      <c r="F48" s="44"/>
      <c r="G48" s="45"/>
      <c r="H48" s="46" t="s">
        <v>42</v>
      </c>
      <c r="I48" s="46"/>
      <c r="J48" s="258" t="s">
        <v>363</v>
      </c>
      <c r="K48" s="282"/>
      <c r="L48" s="282"/>
      <c r="M48" s="282"/>
      <c r="N48" s="282"/>
      <c r="O48" s="282"/>
      <c r="P48" s="283"/>
    </row>
    <row r="49" spans="1:25" x14ac:dyDescent="0.2">
      <c r="B49" s="17">
        <f t="shared" si="0"/>
        <v>15</v>
      </c>
      <c r="C49" s="230" t="s">
        <v>347</v>
      </c>
      <c r="D49" s="41" t="s">
        <v>350</v>
      </c>
      <c r="E49" s="225">
        <f t="shared" si="2"/>
        <v>0</v>
      </c>
      <c r="F49" s="44"/>
      <c r="G49" s="45"/>
      <c r="H49" s="46" t="s">
        <v>42</v>
      </c>
      <c r="I49" s="46"/>
      <c r="J49" s="258" t="s">
        <v>364</v>
      </c>
      <c r="K49" s="282"/>
      <c r="L49" s="282"/>
      <c r="M49" s="282"/>
      <c r="N49" s="282"/>
      <c r="O49" s="282"/>
      <c r="P49" s="283"/>
    </row>
    <row r="50" spans="1:25" x14ac:dyDescent="0.2">
      <c r="B50" s="17">
        <f t="shared" si="0"/>
        <v>6</v>
      </c>
      <c r="C50" s="230" t="s">
        <v>389</v>
      </c>
      <c r="D50" s="41" t="s">
        <v>393</v>
      </c>
      <c r="E50" s="225">
        <f>IF($E$33=0,1,0)</f>
        <v>1</v>
      </c>
      <c r="F50" s="44"/>
      <c r="G50" s="45"/>
      <c r="H50" s="46" t="s">
        <v>42</v>
      </c>
      <c r="I50" s="46"/>
      <c r="J50" s="231" t="s">
        <v>411</v>
      </c>
      <c r="K50" s="231"/>
      <c r="L50" s="231"/>
      <c r="M50" s="231"/>
      <c r="N50" s="231"/>
      <c r="O50" s="231"/>
      <c r="P50" s="232"/>
    </row>
    <row r="51" spans="1:25" x14ac:dyDescent="0.2">
      <c r="B51" s="17">
        <f t="shared" si="0"/>
        <v>6</v>
      </c>
      <c r="C51" s="230" t="s">
        <v>390</v>
      </c>
      <c r="D51" s="41" t="s">
        <v>394</v>
      </c>
      <c r="E51" s="225">
        <f>IF($E$33=1,1,0)</f>
        <v>0</v>
      </c>
      <c r="F51" s="44"/>
      <c r="G51" s="45"/>
      <c r="H51" s="46" t="s">
        <v>42</v>
      </c>
      <c r="I51" s="46"/>
      <c r="J51" s="231" t="s">
        <v>412</v>
      </c>
      <c r="K51" s="231"/>
      <c r="L51" s="231"/>
      <c r="M51" s="231"/>
      <c r="N51" s="231"/>
      <c r="O51" s="231"/>
      <c r="P51" s="232"/>
    </row>
    <row r="52" spans="1:25" x14ac:dyDescent="0.2">
      <c r="B52" s="17">
        <f t="shared" si="0"/>
        <v>7</v>
      </c>
      <c r="C52" s="230" t="s">
        <v>392</v>
      </c>
      <c r="D52" s="41" t="s">
        <v>395</v>
      </c>
      <c r="E52" s="225">
        <f>IF($E$33=2,1,0)</f>
        <v>0</v>
      </c>
      <c r="F52" s="44"/>
      <c r="G52" s="45"/>
      <c r="H52" s="46" t="s">
        <v>42</v>
      </c>
      <c r="I52" s="46"/>
      <c r="J52" s="231" t="s">
        <v>413</v>
      </c>
      <c r="K52" s="231"/>
      <c r="L52" s="231"/>
      <c r="M52" s="231"/>
      <c r="N52" s="231"/>
      <c r="O52" s="231"/>
      <c r="P52" s="232"/>
    </row>
    <row r="53" spans="1:25" x14ac:dyDescent="0.2">
      <c r="B53" s="9"/>
      <c r="C53" s="47" t="s">
        <v>66</v>
      </c>
      <c r="D53" s="48" t="s">
        <v>67</v>
      </c>
      <c r="E53" s="49"/>
      <c r="F53" s="49"/>
      <c r="G53" s="49"/>
      <c r="H53" s="50"/>
      <c r="I53" s="51"/>
      <c r="J53" s="52"/>
      <c r="K53" s="52"/>
      <c r="L53" s="52"/>
      <c r="M53" s="52"/>
      <c r="N53" s="52"/>
      <c r="O53" s="52"/>
      <c r="P53" s="53"/>
    </row>
    <row r="54" spans="1:25" ht="13.5" thickBot="1" x14ac:dyDescent="0.25">
      <c r="B54" s="9"/>
      <c r="C54" s="2"/>
      <c r="D54" s="2"/>
      <c r="E54" s="2"/>
      <c r="F54" s="2"/>
      <c r="G54" s="2"/>
      <c r="H54" s="2"/>
      <c r="J54" s="2"/>
      <c r="K54" s="2"/>
      <c r="L54" s="2"/>
      <c r="M54" s="2"/>
      <c r="N54" s="2"/>
      <c r="O54" s="2"/>
      <c r="P54" s="2"/>
    </row>
    <row r="55" spans="1:25" s="29" customFormat="1" ht="13.5" thickBot="1" x14ac:dyDescent="0.25">
      <c r="A55" s="28"/>
      <c r="B55" s="265" t="s">
        <v>68</v>
      </c>
      <c r="C55" s="266"/>
      <c r="D55" s="266"/>
      <c r="E55" s="266"/>
      <c r="F55" s="266"/>
      <c r="G55" s="266"/>
      <c r="H55" s="266"/>
      <c r="I55" s="266"/>
      <c r="J55" s="266"/>
      <c r="K55" s="266"/>
      <c r="L55" s="266"/>
      <c r="M55" s="266"/>
      <c r="N55" s="266"/>
      <c r="O55" s="266"/>
      <c r="P55" s="267"/>
      <c r="Q55" s="28"/>
      <c r="R55" s="28"/>
      <c r="S55" s="28"/>
      <c r="T55" s="28"/>
      <c r="U55" s="28"/>
      <c r="V55" s="28"/>
      <c r="W55" s="28"/>
      <c r="X55" s="28"/>
      <c r="Y55" s="28"/>
    </row>
    <row r="56" spans="1:25" x14ac:dyDescent="0.2">
      <c r="B56" s="9"/>
      <c r="C56" s="2"/>
      <c r="D56" s="2"/>
      <c r="E56" s="2"/>
      <c r="F56" s="2"/>
      <c r="G56" s="2"/>
      <c r="H56" s="39" t="s">
        <v>69</v>
      </c>
      <c r="J56" s="2"/>
      <c r="K56" s="2"/>
      <c r="L56" s="2"/>
      <c r="M56" s="2"/>
      <c r="N56" s="2"/>
      <c r="O56" s="2"/>
      <c r="P56" s="2"/>
    </row>
    <row r="57" spans="1:25" x14ac:dyDescent="0.2">
      <c r="B57" s="9"/>
      <c r="C57" s="40" t="s">
        <v>70</v>
      </c>
      <c r="D57" s="40" t="s">
        <v>71</v>
      </c>
      <c r="E57" s="40" t="s">
        <v>60</v>
      </c>
      <c r="F57" s="40" t="s">
        <v>72</v>
      </c>
      <c r="G57" s="40" t="s">
        <v>70</v>
      </c>
      <c r="H57" s="40" t="s">
        <v>63</v>
      </c>
      <c r="I57" s="40" t="s">
        <v>73</v>
      </c>
      <c r="J57" s="40" t="s">
        <v>74</v>
      </c>
      <c r="K57" s="40" t="s">
        <v>75</v>
      </c>
      <c r="L57" s="40" t="s">
        <v>76</v>
      </c>
      <c r="M57" s="40" t="s">
        <v>64</v>
      </c>
      <c r="N57" s="284" t="s">
        <v>65</v>
      </c>
      <c r="O57" s="284"/>
      <c r="P57" s="284"/>
      <c r="X57" s="28"/>
      <c r="Y57" s="28"/>
    </row>
    <row r="58" spans="1:25" ht="14.25" customHeight="1" x14ac:dyDescent="0.2">
      <c r="B58" s="9"/>
      <c r="C58" s="54" t="s">
        <v>353</v>
      </c>
      <c r="D58" s="55" t="s">
        <v>318</v>
      </c>
      <c r="E58" s="56">
        <v>1</v>
      </c>
      <c r="F58" s="56" t="s">
        <v>42</v>
      </c>
      <c r="G58" s="57">
        <f t="shared" ref="G58:G63" si="3">IF($C58="",1,VLOOKUP($C58,$C$22:$H$53,3,FALSE))</f>
        <v>6.643817649478783E-3</v>
      </c>
      <c r="H58" s="58" t="str">
        <f t="shared" ref="H58:H63" si="4">IF($C58="","",VLOOKUP($C58,$C$22:$H$53,6,FALSE))</f>
        <v>kg</v>
      </c>
      <c r="I58" s="228">
        <f>IF(D58="","",E58*G58*$D$5)</f>
        <v>6.643817649478783E-3</v>
      </c>
      <c r="J58" s="56" t="s">
        <v>42</v>
      </c>
      <c r="K58" s="60" t="s">
        <v>94</v>
      </c>
      <c r="L58" s="56"/>
      <c r="M58" s="61"/>
      <c r="N58" s="285" t="s">
        <v>377</v>
      </c>
      <c r="O58" s="285"/>
      <c r="P58" s="285"/>
      <c r="X58" s="28"/>
      <c r="Y58" s="28"/>
    </row>
    <row r="59" spans="1:25" x14ac:dyDescent="0.2">
      <c r="B59" s="9"/>
      <c r="C59" s="41" t="s">
        <v>352</v>
      </c>
      <c r="D59" s="62" t="s">
        <v>319</v>
      </c>
      <c r="E59" s="56">
        <v>1</v>
      </c>
      <c r="F59" s="56" t="s">
        <v>42</v>
      </c>
      <c r="G59" s="57">
        <f t="shared" si="3"/>
        <v>2.6506818033635932E-2</v>
      </c>
      <c r="H59" s="58" t="str">
        <f t="shared" si="4"/>
        <v>kg</v>
      </c>
      <c r="I59" s="228">
        <f t="shared" ref="I59:I62" si="5">IF(D59="","",E59*G59*$D$5)</f>
        <v>2.6506818033635932E-2</v>
      </c>
      <c r="J59" s="56" t="s">
        <v>42</v>
      </c>
      <c r="K59" s="60" t="s">
        <v>94</v>
      </c>
      <c r="L59" s="56"/>
      <c r="M59" s="61"/>
      <c r="N59" s="285" t="s">
        <v>378</v>
      </c>
      <c r="O59" s="285"/>
      <c r="P59" s="285"/>
      <c r="X59" s="28"/>
      <c r="Y59" s="28"/>
    </row>
    <row r="60" spans="1:25" x14ac:dyDescent="0.2">
      <c r="B60" s="9"/>
      <c r="C60" s="41" t="s">
        <v>345</v>
      </c>
      <c r="D60" s="62" t="s">
        <v>320</v>
      </c>
      <c r="E60" s="56">
        <v>1</v>
      </c>
      <c r="F60" s="56" t="s">
        <v>42</v>
      </c>
      <c r="G60" s="57">
        <f t="shared" si="3"/>
        <v>0.20098488462223524</v>
      </c>
      <c r="H60" s="58" t="str">
        <f t="shared" si="4"/>
        <v>kg</v>
      </c>
      <c r="I60" s="228">
        <f t="shared" si="5"/>
        <v>0.20098488462223524</v>
      </c>
      <c r="J60" s="56" t="s">
        <v>42</v>
      </c>
      <c r="K60" s="60" t="s">
        <v>94</v>
      </c>
      <c r="L60" s="56"/>
      <c r="M60" s="61"/>
      <c r="N60" s="285" t="s">
        <v>337</v>
      </c>
      <c r="O60" s="285"/>
      <c r="P60" s="285"/>
      <c r="X60" s="28"/>
      <c r="Y60" s="28"/>
    </row>
    <row r="61" spans="1:25" x14ac:dyDescent="0.2">
      <c r="B61" s="9"/>
      <c r="C61" s="63" t="s">
        <v>346</v>
      </c>
      <c r="D61" s="64" t="s">
        <v>321</v>
      </c>
      <c r="E61" s="56">
        <v>1</v>
      </c>
      <c r="F61" s="56" t="s">
        <v>42</v>
      </c>
      <c r="G61" s="57">
        <f t="shared" si="3"/>
        <v>0</v>
      </c>
      <c r="H61" s="58" t="str">
        <f t="shared" si="4"/>
        <v>kg</v>
      </c>
      <c r="I61" s="228">
        <f t="shared" si="5"/>
        <v>0</v>
      </c>
      <c r="J61" s="56" t="s">
        <v>42</v>
      </c>
      <c r="K61" s="60" t="s">
        <v>94</v>
      </c>
      <c r="L61" s="56"/>
      <c r="M61" s="61"/>
      <c r="N61" s="285" t="s">
        <v>338</v>
      </c>
      <c r="O61" s="285"/>
      <c r="P61" s="285"/>
      <c r="X61" s="28"/>
      <c r="Y61" s="28"/>
    </row>
    <row r="62" spans="1:25" x14ac:dyDescent="0.2">
      <c r="B62" s="9"/>
      <c r="C62" s="63" t="s">
        <v>347</v>
      </c>
      <c r="D62" s="62" t="s">
        <v>322</v>
      </c>
      <c r="E62" s="56">
        <v>1</v>
      </c>
      <c r="F62" s="56" t="s">
        <v>42</v>
      </c>
      <c r="G62" s="57">
        <f t="shared" si="3"/>
        <v>0</v>
      </c>
      <c r="H62" s="58" t="str">
        <f t="shared" si="4"/>
        <v>kg</v>
      </c>
      <c r="I62" s="228">
        <f t="shared" si="5"/>
        <v>0</v>
      </c>
      <c r="J62" s="56" t="s">
        <v>42</v>
      </c>
      <c r="K62" s="60" t="s">
        <v>94</v>
      </c>
      <c r="L62" s="56"/>
      <c r="M62" s="61"/>
      <c r="N62" s="285" t="s">
        <v>339</v>
      </c>
      <c r="O62" s="285"/>
      <c r="P62" s="285"/>
      <c r="X62" s="28"/>
      <c r="Y62" s="28"/>
    </row>
    <row r="63" spans="1:25" x14ac:dyDescent="0.2">
      <c r="B63" s="9"/>
      <c r="C63" s="63" t="s">
        <v>316</v>
      </c>
      <c r="D63" s="69" t="s">
        <v>313</v>
      </c>
      <c r="E63" s="56">
        <v>1</v>
      </c>
      <c r="F63" s="56" t="s">
        <v>312</v>
      </c>
      <c r="G63" s="57">
        <f t="shared" si="3"/>
        <v>4.7279000909926905E-5</v>
      </c>
      <c r="H63" s="58" t="str">
        <f t="shared" si="4"/>
        <v>MWh</v>
      </c>
      <c r="I63" s="228">
        <f t="shared" ref="I63" si="6">IF(D63="","",E63*G63*$D$5)</f>
        <v>4.7279000909926905E-5</v>
      </c>
      <c r="J63" s="56" t="s">
        <v>312</v>
      </c>
      <c r="K63" s="60" t="s">
        <v>94</v>
      </c>
      <c r="L63" s="56"/>
      <c r="M63" s="61"/>
      <c r="N63" s="285" t="s">
        <v>340</v>
      </c>
      <c r="O63" s="285"/>
      <c r="P63" s="285"/>
      <c r="X63" s="28"/>
      <c r="Y63" s="28"/>
    </row>
    <row r="64" spans="1:25" x14ac:dyDescent="0.2">
      <c r="B64" s="9"/>
      <c r="C64" s="65" t="s">
        <v>66</v>
      </c>
      <c r="D64" s="48" t="s">
        <v>67</v>
      </c>
      <c r="E64" s="66" t="s">
        <v>77</v>
      </c>
      <c r="F64" s="48"/>
      <c r="G64" s="48"/>
      <c r="H64" s="48"/>
      <c r="I64" s="66" t="s">
        <v>78</v>
      </c>
      <c r="J64" s="48"/>
      <c r="K64" s="66"/>
      <c r="L64" s="48" t="s">
        <v>79</v>
      </c>
      <c r="M64" s="67"/>
      <c r="N64" s="281"/>
      <c r="O64" s="281"/>
      <c r="P64" s="281"/>
      <c r="X64" s="28"/>
      <c r="Y64" s="28"/>
    </row>
    <row r="65" spans="1:25" s="2" customFormat="1" ht="13.5" thickBot="1" x14ac:dyDescent="0.25">
      <c r="B65" s="9"/>
      <c r="X65" s="28"/>
      <c r="Y65" s="28"/>
    </row>
    <row r="66" spans="1:25" s="29" customFormat="1" ht="13.5" thickBot="1" x14ac:dyDescent="0.25">
      <c r="A66" s="28"/>
      <c r="B66" s="265" t="s">
        <v>80</v>
      </c>
      <c r="C66" s="266"/>
      <c r="D66" s="266"/>
      <c r="E66" s="266"/>
      <c r="F66" s="266"/>
      <c r="G66" s="266"/>
      <c r="H66" s="266"/>
      <c r="I66" s="266"/>
      <c r="J66" s="266"/>
      <c r="K66" s="266"/>
      <c r="L66" s="266"/>
      <c r="M66" s="266"/>
      <c r="N66" s="266"/>
      <c r="O66" s="266"/>
      <c r="P66" s="267"/>
      <c r="Q66" s="28"/>
      <c r="R66" s="28"/>
      <c r="S66" s="28"/>
      <c r="T66" s="28"/>
      <c r="U66" s="28"/>
      <c r="V66" s="28"/>
      <c r="W66" s="28"/>
      <c r="X66" s="28"/>
      <c r="Y66" s="28"/>
    </row>
    <row r="67" spans="1:25" x14ac:dyDescent="0.2">
      <c r="B67" s="9"/>
      <c r="C67" s="2"/>
      <c r="D67" s="2"/>
      <c r="E67" s="2"/>
      <c r="F67" s="2"/>
      <c r="G67" s="2"/>
      <c r="H67" s="39" t="s">
        <v>81</v>
      </c>
      <c r="J67" s="2"/>
      <c r="K67" s="2"/>
      <c r="L67" s="2"/>
      <c r="M67" s="2"/>
      <c r="N67" s="2"/>
      <c r="O67" s="2"/>
      <c r="P67" s="2"/>
      <c r="X67" s="28"/>
      <c r="Y67" s="28"/>
    </row>
    <row r="68" spans="1:25" x14ac:dyDescent="0.2">
      <c r="B68" s="9"/>
      <c r="C68" s="40" t="s">
        <v>70</v>
      </c>
      <c r="D68" s="40" t="s">
        <v>71</v>
      </c>
      <c r="E68" s="40" t="s">
        <v>60</v>
      </c>
      <c r="F68" s="40" t="s">
        <v>72</v>
      </c>
      <c r="G68" s="40" t="s">
        <v>70</v>
      </c>
      <c r="H68" s="40" t="s">
        <v>63</v>
      </c>
      <c r="I68" s="40" t="s">
        <v>73</v>
      </c>
      <c r="J68" s="40" t="s">
        <v>74</v>
      </c>
      <c r="K68" s="40" t="s">
        <v>75</v>
      </c>
      <c r="L68" s="40" t="s">
        <v>76</v>
      </c>
      <c r="M68" s="40" t="s">
        <v>64</v>
      </c>
      <c r="N68" s="284" t="s">
        <v>65</v>
      </c>
      <c r="O68" s="284"/>
      <c r="P68" s="284"/>
      <c r="X68" s="28"/>
      <c r="Y68" s="28"/>
    </row>
    <row r="69" spans="1:25" x14ac:dyDescent="0.2">
      <c r="B69" s="9"/>
      <c r="C69" s="68" t="s">
        <v>392</v>
      </c>
      <c r="D69" s="69" t="s">
        <v>396</v>
      </c>
      <c r="E69" s="70">
        <v>1</v>
      </c>
      <c r="F69" s="70" t="s">
        <v>42</v>
      </c>
      <c r="G69" s="57">
        <f>IF($C69="",1,VLOOKUP($C69,$C$22:$H$53,3,FALSE))</f>
        <v>0</v>
      </c>
      <c r="H69" s="58" t="str">
        <f>IF($C69="","",VLOOKUP($C69,$C$22:$H$53,6,FALSE))</f>
        <v>kg</v>
      </c>
      <c r="I69" s="59">
        <f>IF(D69="","",E69*G69*$D$5)</f>
        <v>0</v>
      </c>
      <c r="J69" s="70" t="s">
        <v>42</v>
      </c>
      <c r="K69" s="60" t="s">
        <v>94</v>
      </c>
      <c r="L69" s="56"/>
      <c r="M69" s="71"/>
      <c r="N69" s="286" t="s">
        <v>82</v>
      </c>
      <c r="O69" s="286"/>
      <c r="P69" s="286"/>
      <c r="X69" s="28"/>
      <c r="Y69" s="28"/>
    </row>
    <row r="70" spans="1:25" x14ac:dyDescent="0.2">
      <c r="B70" s="9"/>
      <c r="C70" s="68" t="s">
        <v>389</v>
      </c>
      <c r="D70" s="69" t="s">
        <v>397</v>
      </c>
      <c r="E70" s="70">
        <v>1</v>
      </c>
      <c r="F70" s="70" t="s">
        <v>42</v>
      </c>
      <c r="G70" s="57">
        <f t="shared" ref="G70:G71" si="7">IF($C70="",1,VLOOKUP($C70,$C$22:$H$53,3,FALSE))</f>
        <v>1</v>
      </c>
      <c r="H70" s="58" t="str">
        <f t="shared" ref="H70:H71" si="8">IF($C70="","",VLOOKUP($C70,$C$22:$H$53,6,FALSE))</f>
        <v>kg</v>
      </c>
      <c r="I70" s="59">
        <f t="shared" ref="I70:I71" si="9">IF(D70="","",E70*G70*$D$5)</f>
        <v>1</v>
      </c>
      <c r="J70" s="70" t="s">
        <v>42</v>
      </c>
      <c r="K70" s="60" t="s">
        <v>94</v>
      </c>
      <c r="L70" s="56"/>
      <c r="M70" s="71"/>
      <c r="N70" s="286" t="s">
        <v>82</v>
      </c>
      <c r="O70" s="286"/>
      <c r="P70" s="286"/>
      <c r="X70" s="28"/>
      <c r="Y70" s="28"/>
    </row>
    <row r="71" spans="1:25" x14ac:dyDescent="0.2">
      <c r="B71" s="9"/>
      <c r="C71" s="68" t="s">
        <v>390</v>
      </c>
      <c r="D71" s="69" t="s">
        <v>398</v>
      </c>
      <c r="E71" s="70">
        <v>1</v>
      </c>
      <c r="F71" s="70" t="s">
        <v>42</v>
      </c>
      <c r="G71" s="57">
        <f t="shared" si="7"/>
        <v>0</v>
      </c>
      <c r="H71" s="58" t="str">
        <f t="shared" si="8"/>
        <v>kg</v>
      </c>
      <c r="I71" s="59">
        <f t="shared" si="9"/>
        <v>0</v>
      </c>
      <c r="J71" s="70" t="s">
        <v>42</v>
      </c>
      <c r="K71" s="60" t="s">
        <v>94</v>
      </c>
      <c r="L71" s="56"/>
      <c r="M71" s="71"/>
      <c r="N71" s="286" t="s">
        <v>82</v>
      </c>
      <c r="O71" s="286"/>
      <c r="P71" s="286"/>
      <c r="X71" s="28"/>
      <c r="Y71" s="28"/>
    </row>
    <row r="72" spans="1:25" x14ac:dyDescent="0.2">
      <c r="B72" s="9"/>
      <c r="C72" s="68" t="s">
        <v>317</v>
      </c>
      <c r="D72" s="69" t="s">
        <v>313</v>
      </c>
      <c r="E72" s="70">
        <v>1</v>
      </c>
      <c r="F72" s="70" t="s">
        <v>312</v>
      </c>
      <c r="G72" s="57">
        <f>IF($C72="",1,VLOOKUP($C72,$C$22:$H$53,3,FALSE))</f>
        <v>0</v>
      </c>
      <c r="H72" s="58" t="str">
        <f>IF($C72="","",VLOOKUP($C72,$C$22:$H$53,6,FALSE))</f>
        <v>MWh</v>
      </c>
      <c r="I72" s="228">
        <f>IF(D72="","",E72*G72*$D$5)</f>
        <v>0</v>
      </c>
      <c r="J72" s="70" t="s">
        <v>312</v>
      </c>
      <c r="K72" s="60" t="s">
        <v>94</v>
      </c>
      <c r="L72" s="56"/>
      <c r="M72" s="71"/>
      <c r="N72" s="287" t="s">
        <v>341</v>
      </c>
      <c r="O72" s="288"/>
      <c r="P72" s="289"/>
      <c r="X72" s="28"/>
      <c r="Y72" s="28"/>
    </row>
    <row r="73" spans="1:25" x14ac:dyDescent="0.2">
      <c r="B73" s="9"/>
      <c r="C73" s="63" t="s">
        <v>355</v>
      </c>
      <c r="D73" s="72" t="s">
        <v>83</v>
      </c>
      <c r="E73" s="63">
        <v>1</v>
      </c>
      <c r="F73" s="70" t="s">
        <v>42</v>
      </c>
      <c r="G73" s="57">
        <f>IF($C73="",1,VLOOKUP($C73,$C$22:$H$53,3,FALSE))</f>
        <v>1.5759666969975637E-3</v>
      </c>
      <c r="H73" s="58" t="str">
        <f>IF($C73="","",VLOOKUP($C73,$C$22:$H$53,6,FALSE))</f>
        <v>kg</v>
      </c>
      <c r="I73" s="228">
        <f t="shared" ref="I73:I74" si="10">IF(D73="","",E73*G73*$D$5)</f>
        <v>1.5759666969975637E-3</v>
      </c>
      <c r="J73" s="63" t="s">
        <v>42</v>
      </c>
      <c r="K73" s="60"/>
      <c r="L73" s="56"/>
      <c r="M73" s="61"/>
      <c r="N73" s="286" t="s">
        <v>84</v>
      </c>
      <c r="O73" s="286"/>
      <c r="P73" s="286"/>
      <c r="X73" s="28"/>
      <c r="Y73" s="28"/>
    </row>
    <row r="74" spans="1:25" x14ac:dyDescent="0.2">
      <c r="B74" s="9"/>
      <c r="C74" s="63" t="s">
        <v>354</v>
      </c>
      <c r="D74" s="72" t="s">
        <v>85</v>
      </c>
      <c r="E74" s="63">
        <v>1</v>
      </c>
      <c r="F74" s="70" t="s">
        <v>42</v>
      </c>
      <c r="G74" s="57">
        <f>IF($C74="",1,VLOOKUP($C74,$C$22:$H$53,3,FALSE))</f>
        <v>3.1519333939951269E-4</v>
      </c>
      <c r="H74" s="58" t="str">
        <f>IF($C74="","",VLOOKUP($C74,$C$22:$H$53,6,FALSE))</f>
        <v>kg</v>
      </c>
      <c r="I74" s="228">
        <f t="shared" si="10"/>
        <v>3.1519333939951269E-4</v>
      </c>
      <c r="J74" s="63" t="s">
        <v>42</v>
      </c>
      <c r="K74" s="60"/>
      <c r="L74" s="56"/>
      <c r="M74" s="61"/>
      <c r="N74" s="286" t="s">
        <v>84</v>
      </c>
      <c r="O74" s="286"/>
      <c r="P74" s="286"/>
      <c r="X74" s="28"/>
      <c r="Y74" s="28"/>
    </row>
    <row r="75" spans="1:25" x14ac:dyDescent="0.2">
      <c r="B75" s="9"/>
      <c r="C75" s="65" t="s">
        <v>66</v>
      </c>
      <c r="D75" s="73" t="s">
        <v>67</v>
      </c>
      <c r="E75" s="66" t="s">
        <v>77</v>
      </c>
      <c r="F75" s="48"/>
      <c r="G75" s="74"/>
      <c r="H75" s="75"/>
      <c r="I75" s="75"/>
      <c r="J75" s="48"/>
      <c r="K75" s="66"/>
      <c r="L75" s="48" t="s">
        <v>79</v>
      </c>
      <c r="M75" s="67"/>
      <c r="N75" s="281"/>
      <c r="O75" s="281"/>
      <c r="P75" s="281"/>
      <c r="X75" s="28"/>
      <c r="Y75" s="28"/>
    </row>
    <row r="76" spans="1:25" x14ac:dyDescent="0.2">
      <c r="B76" s="9"/>
      <c r="C76" s="2"/>
      <c r="D76" s="2"/>
      <c r="E76" s="2"/>
      <c r="F76" s="2"/>
      <c r="G76" s="2"/>
      <c r="H76" s="2"/>
      <c r="J76" s="2"/>
      <c r="K76" s="2"/>
      <c r="L76" s="2"/>
      <c r="M76" s="2"/>
      <c r="N76" s="2"/>
      <c r="O76" s="2"/>
      <c r="P76" s="2"/>
      <c r="X76" s="28"/>
      <c r="Y76" s="28"/>
    </row>
    <row r="77" spans="1:25" x14ac:dyDescent="0.2">
      <c r="B77" s="9"/>
      <c r="C77" s="2"/>
      <c r="D77" s="2"/>
      <c r="E77" s="2"/>
      <c r="F77" s="2"/>
      <c r="G77" s="2"/>
      <c r="H77" s="2"/>
      <c r="J77" s="2"/>
      <c r="K77" s="2"/>
      <c r="L77" s="2"/>
      <c r="M77" s="2"/>
      <c r="N77" s="2"/>
      <c r="O77" s="2"/>
      <c r="P77" s="2"/>
    </row>
    <row r="78" spans="1:25" x14ac:dyDescent="0.2">
      <c r="B78" s="9"/>
      <c r="C78" s="2"/>
      <c r="D78" s="2"/>
      <c r="E78" s="2"/>
      <c r="F78" s="2"/>
      <c r="G78" s="2"/>
      <c r="H78" s="2"/>
      <c r="J78" s="2"/>
      <c r="K78" s="2"/>
      <c r="L78" s="2"/>
      <c r="M78" s="2"/>
      <c r="N78" s="2"/>
      <c r="O78" s="2"/>
      <c r="P78" s="2"/>
    </row>
    <row r="79" spans="1:25" x14ac:dyDescent="0.2">
      <c r="B79" s="9"/>
      <c r="C79" s="2"/>
      <c r="D79" s="2"/>
      <c r="E79" s="2"/>
      <c r="F79" s="2"/>
      <c r="G79" s="2"/>
      <c r="H79" s="2"/>
      <c r="J79" s="2"/>
      <c r="K79" s="2"/>
      <c r="L79" s="2"/>
      <c r="M79" s="2"/>
      <c r="N79" s="2"/>
      <c r="O79" s="2"/>
      <c r="P79" s="2"/>
    </row>
    <row r="80" spans="1:25" x14ac:dyDescent="0.2">
      <c r="B80" s="9"/>
      <c r="C80" s="2"/>
      <c r="D80" s="2"/>
      <c r="E80" s="2"/>
      <c r="F80" s="2"/>
      <c r="G80" s="2"/>
      <c r="H80" s="2"/>
      <c r="J80" s="2"/>
      <c r="K80" s="2"/>
      <c r="L80" s="2"/>
      <c r="M80" s="2"/>
      <c r="N80" s="2"/>
      <c r="O80" s="2"/>
      <c r="P80" s="2"/>
    </row>
    <row r="81" spans="2:16" x14ac:dyDescent="0.2">
      <c r="B81" s="9"/>
      <c r="C81" s="2"/>
      <c r="D81" s="2"/>
      <c r="E81" s="2"/>
      <c r="F81" s="2"/>
      <c r="G81" s="2"/>
      <c r="H81" s="2"/>
      <c r="J81" s="2"/>
      <c r="K81" s="2"/>
      <c r="L81" s="2"/>
      <c r="M81" s="2"/>
      <c r="N81" s="2"/>
      <c r="O81" s="2"/>
      <c r="P81" s="2"/>
    </row>
    <row r="82" spans="2:16" x14ac:dyDescent="0.2">
      <c r="B82" s="9"/>
      <c r="C82" s="2"/>
      <c r="D82" s="2"/>
      <c r="E82" s="2"/>
      <c r="F82" s="2"/>
      <c r="G82" s="2"/>
      <c r="H82" s="2"/>
      <c r="J82" s="2"/>
      <c r="K82" s="2"/>
      <c r="L82" s="2"/>
      <c r="M82" s="2"/>
      <c r="N82" s="2"/>
      <c r="O82" s="2"/>
      <c r="P82" s="2"/>
    </row>
    <row r="83" spans="2:16" x14ac:dyDescent="0.2">
      <c r="B83" s="9"/>
      <c r="C83" s="2"/>
      <c r="D83" s="2"/>
      <c r="E83" s="2"/>
      <c r="F83" s="2"/>
      <c r="G83" s="2"/>
      <c r="H83" s="2"/>
      <c r="J83" s="2"/>
      <c r="K83" s="2"/>
      <c r="L83" s="2"/>
      <c r="M83" s="2"/>
      <c r="N83" s="2"/>
      <c r="O83" s="2"/>
      <c r="P83" s="2"/>
    </row>
    <row r="84" spans="2:16" x14ac:dyDescent="0.2">
      <c r="B84" s="9"/>
      <c r="C84" s="2"/>
      <c r="D84" s="2"/>
      <c r="E84" s="2"/>
      <c r="F84" s="2"/>
      <c r="G84" s="2"/>
      <c r="H84" s="2"/>
      <c r="J84" s="2"/>
      <c r="K84" s="2"/>
      <c r="L84" s="2"/>
      <c r="M84" s="2"/>
      <c r="N84" s="2"/>
      <c r="O84" s="2"/>
      <c r="P84" s="2"/>
    </row>
    <row r="85" spans="2:16" x14ac:dyDescent="0.2">
      <c r="B85" s="9"/>
      <c r="C85" s="2"/>
      <c r="D85" s="2"/>
      <c r="E85" s="2"/>
      <c r="F85" s="2"/>
      <c r="G85" s="2"/>
      <c r="H85" s="2"/>
      <c r="J85" s="2"/>
      <c r="K85" s="2"/>
      <c r="L85" s="2"/>
      <c r="M85" s="2"/>
      <c r="N85" s="2"/>
      <c r="O85" s="2"/>
      <c r="P85" s="2"/>
    </row>
    <row r="86" spans="2:16" x14ac:dyDescent="0.2">
      <c r="B86" s="9"/>
      <c r="C86" s="2"/>
      <c r="D86" s="2"/>
      <c r="E86" s="2"/>
      <c r="F86" s="2"/>
      <c r="G86" s="2"/>
      <c r="H86" s="2"/>
      <c r="J86" s="2"/>
      <c r="K86" s="2"/>
      <c r="L86" s="2"/>
      <c r="M86" s="2"/>
      <c r="N86" s="2"/>
      <c r="O86" s="2"/>
      <c r="P86" s="2"/>
    </row>
    <row r="87" spans="2:16" x14ac:dyDescent="0.2">
      <c r="B87" s="9"/>
      <c r="C87" s="2"/>
      <c r="D87" s="2"/>
      <c r="E87" s="2"/>
      <c r="F87" s="2"/>
      <c r="G87" s="2"/>
      <c r="H87" s="2"/>
      <c r="J87" s="2"/>
      <c r="K87" s="2"/>
      <c r="L87" s="2"/>
      <c r="M87" s="2"/>
      <c r="N87" s="2"/>
      <c r="O87" s="2"/>
      <c r="P87" s="2"/>
    </row>
    <row r="88" spans="2:16" x14ac:dyDescent="0.2">
      <c r="B88" s="9"/>
      <c r="C88" s="2"/>
      <c r="D88" s="2"/>
      <c r="E88" s="2"/>
      <c r="F88" s="2"/>
      <c r="G88" s="2"/>
      <c r="H88" s="2"/>
      <c r="J88" s="2"/>
      <c r="K88" s="2"/>
      <c r="L88" s="2"/>
      <c r="M88" s="2"/>
      <c r="N88" s="2"/>
      <c r="O88" s="2"/>
      <c r="P88" s="2"/>
    </row>
    <row r="89" spans="2:16" x14ac:dyDescent="0.2">
      <c r="B89" s="9"/>
      <c r="C89" s="2"/>
      <c r="D89" s="2"/>
      <c r="E89" s="2"/>
      <c r="F89" s="2"/>
      <c r="G89" s="2"/>
      <c r="H89" s="2"/>
      <c r="J89" s="2"/>
      <c r="K89" s="2"/>
      <c r="L89" s="2"/>
      <c r="M89" s="2"/>
      <c r="N89" s="2"/>
      <c r="O89" s="2"/>
      <c r="P89" s="2"/>
    </row>
    <row r="90" spans="2:16" x14ac:dyDescent="0.2">
      <c r="B90" s="9"/>
      <c r="C90" s="2"/>
      <c r="D90" s="2"/>
      <c r="E90" s="2"/>
      <c r="F90" s="2"/>
      <c r="G90" s="2"/>
      <c r="H90" s="2"/>
      <c r="J90" s="2"/>
      <c r="K90" s="2"/>
      <c r="L90" s="2"/>
      <c r="M90" s="2"/>
      <c r="N90" s="2"/>
      <c r="O90" s="2"/>
      <c r="P90" s="2"/>
    </row>
    <row r="91" spans="2:16" x14ac:dyDescent="0.2">
      <c r="B91" s="9"/>
      <c r="C91" s="2"/>
      <c r="D91" s="2"/>
      <c r="E91" s="2"/>
      <c r="F91" s="2"/>
      <c r="G91" s="2"/>
      <c r="H91" s="2"/>
      <c r="J91" s="2"/>
      <c r="K91" s="2"/>
      <c r="L91" s="2"/>
      <c r="M91" s="2"/>
      <c r="N91" s="2"/>
      <c r="O91" s="2"/>
      <c r="P91" s="2"/>
    </row>
    <row r="92" spans="2:16" x14ac:dyDescent="0.2">
      <c r="B92" s="9"/>
      <c r="C92" s="2"/>
      <c r="D92" s="2"/>
      <c r="E92" s="2"/>
      <c r="F92" s="2"/>
      <c r="G92" s="2"/>
      <c r="H92" s="2"/>
      <c r="J92" s="2"/>
      <c r="K92" s="2"/>
      <c r="L92" s="2"/>
      <c r="M92" s="2"/>
      <c r="N92" s="2"/>
      <c r="O92" s="2"/>
      <c r="P92" s="2"/>
    </row>
    <row r="93" spans="2:16" x14ac:dyDescent="0.2">
      <c r="B93" s="9"/>
      <c r="C93" s="2"/>
      <c r="D93" s="2"/>
      <c r="E93" s="2"/>
      <c r="F93" s="2"/>
      <c r="G93" s="2"/>
      <c r="H93" s="2"/>
      <c r="J93" s="2"/>
      <c r="K93" s="2"/>
      <c r="L93" s="2"/>
      <c r="M93" s="2"/>
      <c r="N93" s="2"/>
      <c r="O93" s="2"/>
      <c r="P93" s="2"/>
    </row>
    <row r="94" spans="2:16" x14ac:dyDescent="0.2">
      <c r="B94" s="9"/>
      <c r="C94" s="2"/>
      <c r="D94" s="2"/>
      <c r="E94" s="2"/>
      <c r="F94" s="2"/>
      <c r="G94" s="2"/>
      <c r="H94" s="2"/>
      <c r="J94" s="2"/>
      <c r="K94" s="2"/>
      <c r="L94" s="2"/>
      <c r="M94" s="2"/>
      <c r="N94" s="2"/>
      <c r="O94" s="2"/>
      <c r="P94" s="2"/>
    </row>
    <row r="95" spans="2:16" x14ac:dyDescent="0.2">
      <c r="B95" s="9"/>
      <c r="C95" s="2"/>
      <c r="D95" s="2"/>
      <c r="E95" s="2"/>
      <c r="F95" s="2"/>
      <c r="G95" s="2"/>
      <c r="H95" s="2"/>
      <c r="J95" s="2"/>
      <c r="K95" s="2"/>
      <c r="L95" s="2"/>
      <c r="M95" s="2"/>
      <c r="N95" s="2"/>
      <c r="O95" s="2"/>
      <c r="P95" s="2"/>
    </row>
    <row r="96" spans="2:16" x14ac:dyDescent="0.2">
      <c r="B96" s="9"/>
      <c r="C96" s="2"/>
      <c r="D96" s="2"/>
      <c r="E96" s="2"/>
      <c r="F96" s="2"/>
      <c r="G96" s="2"/>
      <c r="H96" s="2"/>
      <c r="J96" s="2"/>
      <c r="K96" s="2"/>
      <c r="L96" s="2"/>
      <c r="M96" s="2"/>
      <c r="N96" s="2"/>
      <c r="O96" s="2"/>
      <c r="P96" s="2"/>
    </row>
    <row r="97" spans="2:16" x14ac:dyDescent="0.2">
      <c r="B97" s="9"/>
      <c r="C97" s="2"/>
      <c r="D97" s="2"/>
      <c r="E97" s="2"/>
      <c r="F97" s="2"/>
      <c r="G97" s="2"/>
      <c r="H97" s="2"/>
      <c r="J97" s="2"/>
      <c r="K97" s="2"/>
      <c r="L97" s="2"/>
      <c r="M97" s="2"/>
      <c r="N97" s="2"/>
      <c r="O97" s="2"/>
      <c r="P97" s="2"/>
    </row>
    <row r="98" spans="2:16" x14ac:dyDescent="0.2">
      <c r="B98" s="9"/>
      <c r="C98" s="2"/>
      <c r="D98" s="2"/>
      <c r="E98" s="2"/>
      <c r="F98" s="2"/>
      <c r="G98" s="2"/>
      <c r="H98" s="2"/>
      <c r="J98" s="2"/>
      <c r="K98" s="2"/>
      <c r="L98" s="2"/>
      <c r="M98" s="2"/>
      <c r="N98" s="2"/>
      <c r="O98" s="2"/>
      <c r="P98" s="2"/>
    </row>
    <row r="99" spans="2:16" x14ac:dyDescent="0.2">
      <c r="B99" s="9"/>
      <c r="C99" s="2"/>
      <c r="D99" s="2"/>
      <c r="E99" s="2"/>
      <c r="F99" s="2"/>
      <c r="G99" s="2"/>
      <c r="H99" s="2"/>
      <c r="J99" s="2"/>
      <c r="K99" s="2"/>
      <c r="L99" s="2"/>
      <c r="M99" s="2"/>
      <c r="N99" s="2"/>
      <c r="O99" s="2"/>
      <c r="P99" s="2"/>
    </row>
    <row r="100" spans="2:16" x14ac:dyDescent="0.2">
      <c r="B100" s="9"/>
      <c r="C100" s="2"/>
      <c r="D100" s="2"/>
      <c r="E100" s="2"/>
      <c r="F100" s="2"/>
      <c r="G100" s="2"/>
      <c r="H100" s="2"/>
      <c r="J100" s="2"/>
      <c r="K100" s="2"/>
      <c r="L100" s="2"/>
      <c r="M100" s="2"/>
      <c r="N100" s="2"/>
      <c r="O100" s="2"/>
      <c r="P100" s="2"/>
    </row>
    <row r="101" spans="2:16" x14ac:dyDescent="0.2">
      <c r="B101" s="9"/>
      <c r="C101" s="2"/>
      <c r="D101" s="2"/>
      <c r="E101" s="2"/>
      <c r="F101" s="2"/>
      <c r="G101" s="2"/>
      <c r="H101" s="2"/>
      <c r="J101" s="2"/>
      <c r="K101" s="2"/>
      <c r="L101" s="2"/>
      <c r="M101" s="2"/>
      <c r="N101" s="2"/>
      <c r="O101" s="2"/>
      <c r="P101" s="2"/>
    </row>
    <row r="102" spans="2:16" x14ac:dyDescent="0.2">
      <c r="B102" s="9"/>
      <c r="C102" s="2"/>
      <c r="D102" s="2"/>
      <c r="E102" s="2"/>
      <c r="F102" s="2"/>
      <c r="G102" s="2"/>
      <c r="H102" s="2"/>
      <c r="J102" s="2"/>
      <c r="K102" s="2"/>
      <c r="L102" s="2"/>
      <c r="M102" s="2"/>
      <c r="N102" s="2"/>
      <c r="O102" s="2"/>
      <c r="P102" s="2"/>
    </row>
    <row r="103" spans="2:16" x14ac:dyDescent="0.2">
      <c r="B103" s="9"/>
      <c r="C103" s="2"/>
      <c r="D103" s="2"/>
      <c r="E103" s="2"/>
      <c r="F103" s="2"/>
      <c r="G103" s="2"/>
      <c r="H103" s="2"/>
      <c r="J103" s="2"/>
      <c r="K103" s="2"/>
      <c r="L103" s="2"/>
      <c r="M103" s="2"/>
      <c r="N103" s="2"/>
      <c r="O103" s="2"/>
      <c r="P103" s="2"/>
    </row>
    <row r="104" spans="2:16" x14ac:dyDescent="0.2">
      <c r="B104" s="9"/>
      <c r="C104" s="2"/>
      <c r="D104" s="2"/>
      <c r="E104" s="2"/>
      <c r="F104" s="2"/>
      <c r="G104" s="2"/>
      <c r="H104" s="2"/>
      <c r="J104" s="2"/>
      <c r="K104" s="2"/>
      <c r="L104" s="2"/>
      <c r="M104" s="2"/>
      <c r="N104" s="2"/>
      <c r="O104" s="2"/>
      <c r="P104" s="2"/>
    </row>
    <row r="105" spans="2:16" x14ac:dyDescent="0.2">
      <c r="B105" s="9"/>
      <c r="C105" s="2"/>
      <c r="D105" s="2"/>
      <c r="E105" s="2"/>
      <c r="F105" s="2"/>
      <c r="G105" s="2"/>
      <c r="H105" s="2"/>
      <c r="J105" s="2"/>
      <c r="K105" s="2"/>
      <c r="L105" s="2"/>
      <c r="M105" s="2"/>
      <c r="N105" s="2"/>
      <c r="O105" s="2"/>
      <c r="P105" s="2"/>
    </row>
    <row r="106" spans="2:16" x14ac:dyDescent="0.2">
      <c r="B106" s="9"/>
      <c r="C106" s="2"/>
      <c r="D106" s="2"/>
      <c r="E106" s="2"/>
      <c r="F106" s="2"/>
      <c r="G106" s="2"/>
      <c r="H106" s="2"/>
      <c r="J106" s="2"/>
      <c r="K106" s="2"/>
      <c r="L106" s="2"/>
      <c r="M106" s="2"/>
      <c r="N106" s="2"/>
      <c r="O106" s="2"/>
      <c r="P106" s="2"/>
    </row>
    <row r="107" spans="2:16" x14ac:dyDescent="0.2">
      <c r="B107" s="9"/>
      <c r="C107" s="2"/>
      <c r="D107" s="2"/>
      <c r="E107" s="2"/>
      <c r="F107" s="2"/>
      <c r="G107" s="2"/>
      <c r="H107" s="2"/>
      <c r="J107" s="2"/>
      <c r="K107" s="2"/>
      <c r="L107" s="2"/>
      <c r="M107" s="2"/>
      <c r="N107" s="2"/>
      <c r="O107" s="2"/>
      <c r="P107" s="2"/>
    </row>
    <row r="108" spans="2:16" x14ac:dyDescent="0.2">
      <c r="B108" s="9"/>
      <c r="C108" s="2"/>
      <c r="D108" s="2"/>
      <c r="E108" s="2"/>
      <c r="F108" s="2"/>
      <c r="G108" s="2"/>
      <c r="H108" s="2"/>
      <c r="J108" s="2"/>
      <c r="K108" s="2"/>
      <c r="L108" s="2"/>
      <c r="M108" s="2"/>
      <c r="N108" s="2"/>
      <c r="O108" s="2"/>
      <c r="P108" s="2"/>
    </row>
    <row r="109" spans="2:16" x14ac:dyDescent="0.2">
      <c r="B109" s="9"/>
      <c r="C109" s="2"/>
      <c r="D109" s="2"/>
      <c r="E109" s="2"/>
      <c r="F109" s="2"/>
      <c r="G109" s="2"/>
      <c r="H109" s="2"/>
      <c r="J109" s="2"/>
      <c r="K109" s="2"/>
      <c r="L109" s="2"/>
      <c r="M109" s="2"/>
      <c r="N109" s="2"/>
      <c r="O109" s="2"/>
      <c r="P109" s="2"/>
    </row>
    <row r="110" spans="2:16" x14ac:dyDescent="0.2">
      <c r="B110" s="9"/>
      <c r="C110" s="2"/>
      <c r="D110" s="2"/>
      <c r="E110" s="2"/>
      <c r="F110" s="2"/>
      <c r="G110" s="2"/>
      <c r="H110" s="2"/>
      <c r="J110" s="2"/>
      <c r="K110" s="2"/>
      <c r="L110" s="2"/>
      <c r="M110" s="2"/>
      <c r="N110" s="2"/>
      <c r="O110" s="2"/>
      <c r="P110" s="2"/>
    </row>
    <row r="111" spans="2:16" x14ac:dyDescent="0.2">
      <c r="B111" s="9"/>
      <c r="C111" s="2"/>
      <c r="D111" s="2"/>
      <c r="E111" s="2"/>
      <c r="F111" s="2"/>
      <c r="G111" s="2"/>
      <c r="H111" s="2"/>
      <c r="J111" s="2"/>
      <c r="K111" s="2"/>
      <c r="L111" s="2"/>
      <c r="M111" s="2"/>
      <c r="N111" s="2"/>
      <c r="O111" s="2"/>
      <c r="P111" s="2"/>
    </row>
    <row r="112" spans="2:16" x14ac:dyDescent="0.2">
      <c r="B112" s="9"/>
      <c r="C112" s="2"/>
      <c r="D112" s="2"/>
      <c r="E112" s="2"/>
      <c r="F112" s="2"/>
      <c r="G112" s="2"/>
      <c r="H112" s="2"/>
      <c r="J112" s="2"/>
      <c r="K112" s="2"/>
      <c r="L112" s="2"/>
      <c r="M112" s="2"/>
      <c r="N112" s="2"/>
      <c r="O112" s="2"/>
      <c r="P112" s="2"/>
    </row>
    <row r="113" spans="2:16" x14ac:dyDescent="0.2">
      <c r="B113" s="9"/>
      <c r="C113" s="2"/>
      <c r="D113" s="2"/>
      <c r="E113" s="2"/>
      <c r="F113" s="2"/>
      <c r="G113" s="2"/>
      <c r="H113" s="2"/>
      <c r="J113" s="2"/>
      <c r="K113" s="2"/>
      <c r="L113" s="2"/>
      <c r="M113" s="2"/>
      <c r="N113" s="2"/>
      <c r="O113" s="2"/>
      <c r="P113" s="2"/>
    </row>
    <row r="114" spans="2:16" x14ac:dyDescent="0.2">
      <c r="B114" s="9"/>
      <c r="C114" s="2"/>
      <c r="D114" s="2"/>
      <c r="E114" s="2"/>
      <c r="F114" s="2"/>
      <c r="G114" s="2"/>
      <c r="H114" s="2"/>
      <c r="J114" s="2"/>
      <c r="K114" s="2"/>
      <c r="L114" s="2"/>
      <c r="M114" s="2"/>
      <c r="N114" s="2"/>
      <c r="O114" s="2"/>
      <c r="P114" s="2"/>
    </row>
    <row r="115" spans="2:16" x14ac:dyDescent="0.2">
      <c r="B115" s="9"/>
      <c r="C115" s="2"/>
      <c r="D115" s="2"/>
      <c r="E115" s="2"/>
      <c r="F115" s="2"/>
      <c r="G115" s="2"/>
      <c r="H115" s="2"/>
      <c r="J115" s="2"/>
      <c r="K115" s="2"/>
      <c r="L115" s="2"/>
      <c r="M115" s="2"/>
      <c r="N115" s="2"/>
      <c r="O115" s="2"/>
      <c r="P115" s="2"/>
    </row>
    <row r="116" spans="2:16" x14ac:dyDescent="0.2">
      <c r="B116" s="9"/>
      <c r="C116" s="2"/>
      <c r="D116" s="2"/>
      <c r="E116" s="2"/>
      <c r="F116" s="2"/>
      <c r="G116" s="2"/>
      <c r="H116" s="2"/>
      <c r="J116" s="2"/>
      <c r="K116" s="2"/>
      <c r="L116" s="2"/>
      <c r="M116" s="2"/>
      <c r="N116" s="2"/>
      <c r="O116" s="2"/>
      <c r="P116" s="2"/>
    </row>
    <row r="117" spans="2:16" x14ac:dyDescent="0.2">
      <c r="B117" s="9"/>
      <c r="C117" s="2"/>
      <c r="D117" s="2"/>
      <c r="E117" s="2"/>
      <c r="F117" s="2"/>
      <c r="G117" s="2"/>
      <c r="H117" s="2"/>
      <c r="J117" s="2"/>
      <c r="K117" s="2"/>
      <c r="L117" s="2"/>
      <c r="M117" s="2"/>
      <c r="N117" s="2"/>
      <c r="O117" s="2"/>
      <c r="P117" s="2"/>
    </row>
    <row r="118" spans="2:16" x14ac:dyDescent="0.2">
      <c r="B118" s="9"/>
      <c r="C118" s="2"/>
      <c r="D118" s="2"/>
      <c r="E118" s="2"/>
      <c r="F118" s="2"/>
      <c r="G118" s="2"/>
      <c r="H118" s="2"/>
      <c r="J118" s="2"/>
      <c r="K118" s="2"/>
      <c r="L118" s="2"/>
      <c r="M118" s="2"/>
      <c r="N118" s="2"/>
      <c r="O118" s="2"/>
      <c r="P118" s="2"/>
    </row>
    <row r="119" spans="2:16" x14ac:dyDescent="0.2">
      <c r="B119" s="9"/>
      <c r="C119" s="2"/>
      <c r="D119" s="2"/>
      <c r="E119" s="2"/>
      <c r="F119" s="2"/>
      <c r="G119" s="2"/>
      <c r="H119" s="2"/>
      <c r="J119" s="2"/>
      <c r="K119" s="2"/>
      <c r="L119" s="2"/>
      <c r="M119" s="2"/>
      <c r="N119" s="2"/>
      <c r="O119" s="2"/>
      <c r="P119" s="2"/>
    </row>
    <row r="120" spans="2:16" x14ac:dyDescent="0.2">
      <c r="B120" s="9"/>
      <c r="C120" s="2"/>
      <c r="D120" s="2"/>
      <c r="E120" s="2"/>
      <c r="F120" s="2"/>
      <c r="G120" s="2"/>
      <c r="H120" s="2"/>
      <c r="J120" s="2"/>
      <c r="K120" s="2"/>
      <c r="L120" s="2"/>
      <c r="M120" s="2"/>
      <c r="N120" s="2"/>
      <c r="O120" s="2"/>
      <c r="P120" s="2"/>
    </row>
    <row r="121" spans="2:16" x14ac:dyDescent="0.2">
      <c r="B121" s="9"/>
      <c r="C121" s="2"/>
      <c r="D121" s="2"/>
      <c r="E121" s="2"/>
      <c r="F121" s="2"/>
      <c r="G121" s="2"/>
      <c r="H121" s="2"/>
      <c r="J121" s="2"/>
      <c r="K121" s="2"/>
      <c r="L121" s="2"/>
      <c r="M121" s="2"/>
      <c r="N121" s="2"/>
      <c r="O121" s="2"/>
      <c r="P121" s="2"/>
    </row>
    <row r="122" spans="2:16" x14ac:dyDescent="0.2">
      <c r="B122" s="9"/>
      <c r="C122" s="2"/>
      <c r="D122" s="2"/>
      <c r="E122" s="2"/>
      <c r="F122" s="2"/>
      <c r="G122" s="2"/>
      <c r="H122" s="2"/>
      <c r="J122" s="2"/>
      <c r="K122" s="2"/>
      <c r="L122" s="2"/>
      <c r="M122" s="2"/>
      <c r="N122" s="2"/>
      <c r="O122" s="2"/>
      <c r="P122" s="2"/>
    </row>
    <row r="123" spans="2:16" x14ac:dyDescent="0.2">
      <c r="B123" s="9"/>
      <c r="C123" s="2"/>
      <c r="D123" s="2"/>
      <c r="E123" s="2"/>
      <c r="F123" s="2"/>
      <c r="G123" s="2"/>
      <c r="H123" s="2"/>
      <c r="J123" s="2"/>
      <c r="K123" s="2"/>
      <c r="L123" s="2"/>
      <c r="M123" s="2"/>
      <c r="N123" s="2"/>
      <c r="O123" s="2"/>
      <c r="P123" s="2"/>
    </row>
    <row r="124" spans="2:16" x14ac:dyDescent="0.2">
      <c r="B124" s="9"/>
      <c r="C124" s="2"/>
      <c r="D124" s="2"/>
      <c r="E124" s="2"/>
      <c r="F124" s="2"/>
      <c r="G124" s="2"/>
      <c r="H124" s="2"/>
      <c r="J124" s="2"/>
      <c r="K124" s="2"/>
      <c r="L124" s="2"/>
      <c r="M124" s="2"/>
      <c r="N124" s="2"/>
      <c r="O124" s="2"/>
      <c r="P124" s="2"/>
    </row>
    <row r="125" spans="2:16" x14ac:dyDescent="0.2">
      <c r="B125" s="9"/>
      <c r="C125" s="2"/>
      <c r="D125" s="2"/>
      <c r="E125" s="2"/>
      <c r="F125" s="2"/>
      <c r="G125" s="2"/>
      <c r="H125" s="2"/>
      <c r="J125" s="2"/>
      <c r="K125" s="2"/>
      <c r="L125" s="2"/>
      <c r="M125" s="2"/>
      <c r="N125" s="2"/>
      <c r="O125" s="2"/>
      <c r="P125" s="2"/>
    </row>
    <row r="126" spans="2:16" x14ac:dyDescent="0.2">
      <c r="B126" s="9"/>
      <c r="C126" s="2"/>
      <c r="D126" s="2"/>
      <c r="E126" s="2"/>
      <c r="F126" s="2"/>
      <c r="G126" s="2"/>
      <c r="H126" s="2"/>
      <c r="J126" s="2"/>
      <c r="K126" s="2"/>
      <c r="L126" s="2"/>
      <c r="M126" s="2"/>
      <c r="N126" s="2"/>
      <c r="O126" s="2"/>
      <c r="P126" s="2"/>
    </row>
    <row r="127" spans="2:16" x14ac:dyDescent="0.2">
      <c r="B127" s="9"/>
      <c r="C127" s="2"/>
      <c r="D127" s="2"/>
      <c r="E127" s="2"/>
      <c r="F127" s="2"/>
      <c r="G127" s="2"/>
      <c r="H127" s="2"/>
      <c r="J127" s="2"/>
      <c r="K127" s="2"/>
      <c r="L127" s="2"/>
      <c r="M127" s="2"/>
      <c r="N127" s="2"/>
      <c r="O127" s="2"/>
      <c r="P127" s="2"/>
    </row>
    <row r="128" spans="2:16" x14ac:dyDescent="0.2">
      <c r="B128" s="9"/>
      <c r="C128" s="2"/>
      <c r="D128" s="2"/>
      <c r="E128" s="2"/>
      <c r="F128" s="2"/>
      <c r="G128" s="2"/>
      <c r="H128" s="2"/>
      <c r="J128" s="2"/>
      <c r="K128" s="2"/>
      <c r="L128" s="2"/>
      <c r="M128" s="2"/>
      <c r="N128" s="2"/>
      <c r="O128" s="2"/>
      <c r="P128" s="2"/>
    </row>
    <row r="129" spans="1:25" x14ac:dyDescent="0.2">
      <c r="B129" s="9"/>
      <c r="C129" s="2"/>
      <c r="D129" s="2"/>
      <c r="E129" s="2"/>
      <c r="F129" s="2"/>
      <c r="G129" s="2"/>
      <c r="H129" s="2"/>
      <c r="J129" s="2"/>
      <c r="K129" s="2"/>
      <c r="L129" s="2"/>
      <c r="M129" s="2"/>
      <c r="N129" s="2"/>
      <c r="O129" s="2"/>
      <c r="P129" s="2"/>
    </row>
    <row r="130" spans="1:25" x14ac:dyDescent="0.2">
      <c r="B130" s="9"/>
      <c r="C130" s="2"/>
      <c r="D130" s="2"/>
      <c r="E130" s="2"/>
      <c r="F130" s="2"/>
      <c r="G130" s="2"/>
      <c r="H130" s="2"/>
      <c r="J130" s="2"/>
      <c r="K130" s="2"/>
      <c r="L130" s="2"/>
      <c r="M130" s="2"/>
      <c r="N130" s="2"/>
      <c r="O130" s="2"/>
      <c r="P130" s="2"/>
    </row>
    <row r="131" spans="1:25" x14ac:dyDescent="0.2">
      <c r="B131" s="76" t="s">
        <v>86</v>
      </c>
      <c r="C131" s="2"/>
      <c r="D131" s="2"/>
      <c r="E131" s="2"/>
      <c r="F131" s="2"/>
      <c r="G131" s="2"/>
      <c r="H131" s="2"/>
      <c r="J131" s="2"/>
      <c r="K131" s="2"/>
      <c r="L131" s="2"/>
      <c r="M131" s="2"/>
      <c r="N131" s="2"/>
      <c r="O131" s="2"/>
      <c r="P131" s="2"/>
    </row>
    <row r="132" spans="1:25" s="77" customFormat="1" x14ac:dyDescent="0.2">
      <c r="A132" s="9"/>
      <c r="B132" s="9"/>
      <c r="C132" s="9" t="s">
        <v>87</v>
      </c>
      <c r="D132" s="9" t="s">
        <v>88</v>
      </c>
      <c r="E132" s="9" t="s">
        <v>89</v>
      </c>
      <c r="F132" s="9"/>
      <c r="G132" s="9"/>
      <c r="H132" s="9" t="s">
        <v>76</v>
      </c>
      <c r="I132" s="9"/>
      <c r="J132" s="9" t="s">
        <v>75</v>
      </c>
      <c r="K132" s="9"/>
      <c r="L132" s="9"/>
      <c r="M132" s="9"/>
      <c r="N132" s="9"/>
      <c r="O132" s="9"/>
      <c r="P132" s="9"/>
      <c r="Q132" s="9"/>
      <c r="R132" s="9"/>
      <c r="S132" s="9"/>
      <c r="T132" s="9"/>
      <c r="U132" s="9"/>
      <c r="V132" s="9"/>
      <c r="W132" s="9"/>
      <c r="X132" s="9"/>
      <c r="Y132" s="9"/>
    </row>
    <row r="133" spans="1:25" x14ac:dyDescent="0.2">
      <c r="B133" s="9"/>
      <c r="C133" s="78" t="s">
        <v>79</v>
      </c>
      <c r="D133" s="78" t="s">
        <v>79</v>
      </c>
      <c r="E133" s="78" t="s">
        <v>79</v>
      </c>
      <c r="F133" s="2"/>
      <c r="G133" s="2"/>
      <c r="H133" s="78" t="s">
        <v>79</v>
      </c>
      <c r="J133" s="2"/>
      <c r="K133" s="2"/>
      <c r="L133" s="2"/>
      <c r="M133" s="2"/>
      <c r="N133" s="2"/>
      <c r="O133" s="2"/>
      <c r="P133" s="2"/>
    </row>
    <row r="134" spans="1:25" x14ac:dyDescent="0.2">
      <c r="B134" s="9"/>
      <c r="C134" s="17" t="s">
        <v>90</v>
      </c>
      <c r="D134" s="2" t="s">
        <v>91</v>
      </c>
      <c r="E134" s="2" t="s">
        <v>92</v>
      </c>
      <c r="F134" s="2"/>
      <c r="G134" s="2"/>
      <c r="H134" s="2" t="s">
        <v>93</v>
      </c>
      <c r="J134" s="2" t="s">
        <v>94</v>
      </c>
      <c r="K134" s="2"/>
      <c r="L134" s="2"/>
      <c r="M134" s="2"/>
      <c r="N134" s="2"/>
      <c r="O134" s="2"/>
      <c r="P134" s="2"/>
    </row>
    <row r="135" spans="1:25" x14ac:dyDescent="0.2">
      <c r="B135" s="9"/>
      <c r="C135" s="2" t="s">
        <v>95</v>
      </c>
      <c r="D135" s="2" t="s">
        <v>96</v>
      </c>
      <c r="E135" s="2" t="s">
        <v>97</v>
      </c>
      <c r="F135" s="2"/>
      <c r="G135" s="2"/>
      <c r="H135" s="2" t="s">
        <v>98</v>
      </c>
      <c r="J135" s="2" t="s">
        <v>99</v>
      </c>
      <c r="K135" s="2"/>
      <c r="L135" s="2"/>
      <c r="M135" s="2"/>
      <c r="N135" s="2"/>
      <c r="O135" s="2"/>
      <c r="P135" s="2"/>
    </row>
    <row r="136" spans="1:25" x14ac:dyDescent="0.2">
      <c r="B136" s="9"/>
      <c r="C136" s="2" t="s">
        <v>100</v>
      </c>
      <c r="D136" s="2" t="s">
        <v>101</v>
      </c>
      <c r="E136" s="2" t="s">
        <v>102</v>
      </c>
      <c r="F136" s="2"/>
      <c r="G136" s="2"/>
      <c r="H136" s="2" t="s">
        <v>103</v>
      </c>
      <c r="J136" s="2"/>
      <c r="K136" s="2"/>
      <c r="L136" s="2"/>
      <c r="M136" s="2"/>
      <c r="N136" s="2"/>
      <c r="O136" s="2"/>
      <c r="P136" s="2"/>
    </row>
    <row r="137" spans="1:25" x14ac:dyDescent="0.2">
      <c r="B137" s="9"/>
      <c r="C137" s="2" t="s">
        <v>104</v>
      </c>
      <c r="D137" s="2" t="s">
        <v>105</v>
      </c>
      <c r="E137" s="2" t="s">
        <v>106</v>
      </c>
      <c r="F137" s="2"/>
      <c r="G137" s="2"/>
      <c r="H137" s="2" t="s">
        <v>107</v>
      </c>
      <c r="J137" s="2"/>
      <c r="K137" s="2"/>
      <c r="L137" s="2"/>
      <c r="M137" s="2"/>
      <c r="N137" s="2"/>
      <c r="O137" s="2"/>
      <c r="P137" s="2"/>
    </row>
    <row r="138" spans="1:25" x14ac:dyDescent="0.2">
      <c r="B138" s="9"/>
      <c r="C138" s="2" t="s">
        <v>108</v>
      </c>
      <c r="D138" s="2"/>
      <c r="E138" s="2" t="s">
        <v>109</v>
      </c>
      <c r="F138" s="2"/>
      <c r="G138" s="2"/>
      <c r="H138" s="2" t="s">
        <v>109</v>
      </c>
      <c r="J138" s="2"/>
      <c r="K138" s="2"/>
      <c r="L138" s="2"/>
      <c r="M138" s="2"/>
      <c r="N138" s="2"/>
      <c r="O138" s="2"/>
      <c r="P138" s="2"/>
    </row>
    <row r="139" spans="1:25" x14ac:dyDescent="0.2">
      <c r="B139" s="9"/>
      <c r="C139" s="2" t="s">
        <v>110</v>
      </c>
      <c r="D139" s="2"/>
      <c r="E139" s="2"/>
      <c r="F139" s="2"/>
      <c r="G139" s="2"/>
      <c r="H139" s="2"/>
      <c r="J139" s="2"/>
      <c r="K139" s="2"/>
      <c r="L139" s="2"/>
      <c r="M139" s="2"/>
      <c r="N139" s="2"/>
      <c r="O139" s="2"/>
      <c r="P139" s="2"/>
    </row>
    <row r="140" spans="1:25" x14ac:dyDescent="0.2">
      <c r="B140" s="9"/>
      <c r="C140" s="2" t="s">
        <v>111</v>
      </c>
      <c r="D140" s="2"/>
      <c r="E140" s="2"/>
      <c r="F140" s="2"/>
      <c r="G140" s="2"/>
      <c r="H140" s="2"/>
      <c r="J140" s="2"/>
      <c r="K140" s="2"/>
      <c r="L140" s="2"/>
      <c r="M140" s="2"/>
      <c r="N140" s="2"/>
      <c r="O140" s="2"/>
      <c r="P140" s="2"/>
    </row>
    <row r="141" spans="1:25" x14ac:dyDescent="0.2">
      <c r="B141" s="9"/>
      <c r="C141" s="2" t="s">
        <v>112</v>
      </c>
      <c r="D141" s="2"/>
      <c r="E141" s="2"/>
      <c r="F141" s="2"/>
      <c r="G141" s="2"/>
      <c r="H141" s="2"/>
      <c r="J141" s="2"/>
      <c r="K141" s="2"/>
      <c r="L141" s="2"/>
      <c r="M141" s="2"/>
      <c r="N141" s="2"/>
      <c r="O141" s="2"/>
      <c r="P141" s="2"/>
    </row>
    <row r="142" spans="1:25" x14ac:dyDescent="0.2">
      <c r="B142" s="9"/>
      <c r="C142" s="17" t="s">
        <v>113</v>
      </c>
      <c r="D142" s="2"/>
      <c r="E142" s="2"/>
      <c r="F142" s="2"/>
      <c r="G142" s="2"/>
      <c r="H142" s="2"/>
      <c r="J142" s="2"/>
      <c r="K142" s="2"/>
      <c r="L142" s="2"/>
      <c r="M142" s="2"/>
      <c r="N142" s="2"/>
      <c r="O142" s="2"/>
      <c r="P142" s="2"/>
    </row>
    <row r="143" spans="1:25" x14ac:dyDescent="0.2">
      <c r="B143" s="9"/>
    </row>
    <row r="144" spans="1:25"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row r="348" spans="2:2" x14ac:dyDescent="0.2">
      <c r="B348" s="9"/>
    </row>
    <row r="349" spans="2:2" x14ac:dyDescent="0.2">
      <c r="B349" s="9"/>
    </row>
    <row r="350" spans="2:2" x14ac:dyDescent="0.2">
      <c r="B350" s="9"/>
    </row>
    <row r="351" spans="2:2" x14ac:dyDescent="0.2">
      <c r="B351" s="9"/>
    </row>
    <row r="352" spans="2:2" x14ac:dyDescent="0.2">
      <c r="B352" s="9"/>
    </row>
    <row r="353" spans="2:2" x14ac:dyDescent="0.2">
      <c r="B353" s="9"/>
    </row>
    <row r="354" spans="2:2" x14ac:dyDescent="0.2">
      <c r="B354" s="9"/>
    </row>
    <row r="355" spans="2:2" x14ac:dyDescent="0.2">
      <c r="B355" s="9"/>
    </row>
    <row r="356" spans="2:2" x14ac:dyDescent="0.2">
      <c r="B356" s="9"/>
    </row>
    <row r="357" spans="2:2" x14ac:dyDescent="0.2">
      <c r="B357" s="9"/>
    </row>
    <row r="358" spans="2:2" x14ac:dyDescent="0.2">
      <c r="B358" s="9"/>
    </row>
    <row r="359" spans="2:2" x14ac:dyDescent="0.2">
      <c r="B359" s="9"/>
    </row>
    <row r="360" spans="2:2" x14ac:dyDescent="0.2">
      <c r="B360" s="9"/>
    </row>
    <row r="361" spans="2:2" x14ac:dyDescent="0.2">
      <c r="B361" s="9"/>
    </row>
    <row r="362" spans="2:2" x14ac:dyDescent="0.2">
      <c r="B362" s="9"/>
    </row>
    <row r="363" spans="2:2" x14ac:dyDescent="0.2">
      <c r="B363" s="9"/>
    </row>
    <row r="364" spans="2:2" x14ac:dyDescent="0.2">
      <c r="B364" s="9"/>
    </row>
    <row r="365" spans="2:2" x14ac:dyDescent="0.2">
      <c r="B365" s="9"/>
    </row>
    <row r="366" spans="2:2" x14ac:dyDescent="0.2">
      <c r="B366" s="9"/>
    </row>
    <row r="367" spans="2:2" x14ac:dyDescent="0.2">
      <c r="B367" s="9"/>
    </row>
    <row r="368" spans="2:2" x14ac:dyDescent="0.2">
      <c r="B368" s="9"/>
    </row>
    <row r="369" spans="2:2" x14ac:dyDescent="0.2">
      <c r="B369" s="9"/>
    </row>
    <row r="370" spans="2:2" x14ac:dyDescent="0.2">
      <c r="B370" s="9"/>
    </row>
    <row r="371" spans="2:2" x14ac:dyDescent="0.2">
      <c r="B371" s="9"/>
    </row>
    <row r="372" spans="2:2" x14ac:dyDescent="0.2">
      <c r="B372" s="9"/>
    </row>
    <row r="373" spans="2:2" x14ac:dyDescent="0.2">
      <c r="B373" s="9"/>
    </row>
    <row r="374" spans="2:2" x14ac:dyDescent="0.2">
      <c r="B374" s="9"/>
    </row>
    <row r="375" spans="2:2" x14ac:dyDescent="0.2">
      <c r="B375" s="9"/>
    </row>
    <row r="376" spans="2:2" x14ac:dyDescent="0.2">
      <c r="B376" s="9"/>
    </row>
    <row r="377" spans="2:2" x14ac:dyDescent="0.2">
      <c r="B377" s="9"/>
    </row>
    <row r="378" spans="2:2" x14ac:dyDescent="0.2">
      <c r="B378" s="9"/>
    </row>
    <row r="379" spans="2:2" x14ac:dyDescent="0.2">
      <c r="B379" s="9"/>
    </row>
    <row r="380" spans="2:2" x14ac:dyDescent="0.2">
      <c r="B380" s="9"/>
    </row>
    <row r="381" spans="2:2" x14ac:dyDescent="0.2">
      <c r="B381" s="9"/>
    </row>
  </sheetData>
  <sheetProtection formatCells="0" formatRows="0" insertRows="0" insertHyperlinks="0" deleteRows="0" selectLockedCells="1"/>
  <mergeCells count="70">
    <mergeCell ref="J47:P47"/>
    <mergeCell ref="J48:P48"/>
    <mergeCell ref="J49:P49"/>
    <mergeCell ref="N69:P69"/>
    <mergeCell ref="N60:P60"/>
    <mergeCell ref="N61:P61"/>
    <mergeCell ref="N62:P62"/>
    <mergeCell ref="N64:P64"/>
    <mergeCell ref="B66:P66"/>
    <mergeCell ref="N63:P63"/>
    <mergeCell ref="N57:P57"/>
    <mergeCell ref="J23:P23"/>
    <mergeCell ref="N73:P73"/>
    <mergeCell ref="N74:P74"/>
    <mergeCell ref="B55:P55"/>
    <mergeCell ref="J26:P26"/>
    <mergeCell ref="J43:P43"/>
    <mergeCell ref="J25:P25"/>
    <mergeCell ref="J24:P24"/>
    <mergeCell ref="J32:P32"/>
    <mergeCell ref="N70:P70"/>
    <mergeCell ref="N71:P71"/>
    <mergeCell ref="N59:P59"/>
    <mergeCell ref="N72:P72"/>
    <mergeCell ref="J27:P27"/>
    <mergeCell ref="J28:P28"/>
    <mergeCell ref="J29:P29"/>
    <mergeCell ref="N75:P75"/>
    <mergeCell ref="J30:P30"/>
    <mergeCell ref="J31:P31"/>
    <mergeCell ref="J35:P35"/>
    <mergeCell ref="J38:P38"/>
    <mergeCell ref="J39:P39"/>
    <mergeCell ref="J40:P40"/>
    <mergeCell ref="J41:P41"/>
    <mergeCell ref="J42:P42"/>
    <mergeCell ref="J34:P34"/>
    <mergeCell ref="J33:P33"/>
    <mergeCell ref="N68:P68"/>
    <mergeCell ref="N58:P58"/>
    <mergeCell ref="J44:P44"/>
    <mergeCell ref="J45:P45"/>
    <mergeCell ref="J46:P46"/>
    <mergeCell ref="B17:C17"/>
    <mergeCell ref="D17:E17"/>
    <mergeCell ref="B20:P20"/>
    <mergeCell ref="J22:P22"/>
    <mergeCell ref="B12:C12"/>
    <mergeCell ref="D12:E12"/>
    <mergeCell ref="B13:C13"/>
    <mergeCell ref="D13:E13"/>
    <mergeCell ref="G13:O16"/>
    <mergeCell ref="B14:C14"/>
    <mergeCell ref="D14:E14"/>
    <mergeCell ref="B15:C15"/>
    <mergeCell ref="D15:E15"/>
    <mergeCell ref="B16:C16"/>
    <mergeCell ref="D16:E16"/>
    <mergeCell ref="B1:Q1"/>
    <mergeCell ref="B2:Q2"/>
    <mergeCell ref="B4:C4"/>
    <mergeCell ref="B5:C5"/>
    <mergeCell ref="G5:J5"/>
    <mergeCell ref="B11:C11"/>
    <mergeCell ref="D11:E11"/>
    <mergeCell ref="B6:C6"/>
    <mergeCell ref="D6:O6"/>
    <mergeCell ref="B8:P8"/>
    <mergeCell ref="B10:C10"/>
    <mergeCell ref="D10:E10"/>
  </mergeCells>
  <conditionalFormatting sqref="H58:H63 H69:H75">
    <cfRule type="cellIs" dxfId="5" priority="2" stopIfTrue="1" operator="equal">
      <formula>0</formula>
    </cfRule>
  </conditionalFormatting>
  <conditionalFormatting sqref="G58:G63 G69:G75">
    <cfRule type="cellIs" dxfId="4" priority="1" stopIfTrue="1" operator="equal">
      <formula>1</formula>
    </cfRule>
  </conditionalFormatting>
  <dataValidations count="10">
    <dataValidation type="list" allowBlank="1" showInputMessage="1" showErrorMessage="1" sqref="L69:L74 JH69:JH74 TD69:TD74 ACZ69:ACZ74 AMV69:AMV74 AWR69:AWR74 BGN69:BGN74 BQJ69:BQJ74 CAF69:CAF74 CKB69:CKB74 CTX69:CTX74 DDT69:DDT74 DNP69:DNP74 DXL69:DXL74 EHH69:EHH74 ERD69:ERD74 FAZ69:FAZ74 FKV69:FKV74 FUR69:FUR74 GEN69:GEN74 GOJ69:GOJ74 GYF69:GYF74 HIB69:HIB74 HRX69:HRX74 IBT69:IBT74 ILP69:ILP74 IVL69:IVL74 JFH69:JFH74 JPD69:JPD74 JYZ69:JYZ74 KIV69:KIV74 KSR69:KSR74 LCN69:LCN74 LMJ69:LMJ74 LWF69:LWF74 MGB69:MGB74 MPX69:MPX74 MZT69:MZT74 NJP69:NJP74 NTL69:NTL74 ODH69:ODH74 OND69:OND74 OWZ69:OWZ74 PGV69:PGV74 PQR69:PQR74 QAN69:QAN74 QKJ69:QKJ74 QUF69:QUF74 REB69:REB74 RNX69:RNX74 RXT69:RXT74 SHP69:SHP74 SRL69:SRL74 TBH69:TBH74 TLD69:TLD74 TUZ69:TUZ74 UEV69:UEV74 UOR69:UOR74 UYN69:UYN74 VIJ69:VIJ74 VSF69:VSF74 WCB69:WCB74 WLX69:WLX74 WVT69:WVT74 L65571:L65609 JH65571:JH65609 TD65571:TD65609 ACZ65571:ACZ65609 AMV65571:AMV65609 AWR65571:AWR65609 BGN65571:BGN65609 BQJ65571:BQJ65609 CAF65571:CAF65609 CKB65571:CKB65609 CTX65571:CTX65609 DDT65571:DDT65609 DNP65571:DNP65609 DXL65571:DXL65609 EHH65571:EHH65609 ERD65571:ERD65609 FAZ65571:FAZ65609 FKV65571:FKV65609 FUR65571:FUR65609 GEN65571:GEN65609 GOJ65571:GOJ65609 GYF65571:GYF65609 HIB65571:HIB65609 HRX65571:HRX65609 IBT65571:IBT65609 ILP65571:ILP65609 IVL65571:IVL65609 JFH65571:JFH65609 JPD65571:JPD65609 JYZ65571:JYZ65609 KIV65571:KIV65609 KSR65571:KSR65609 LCN65571:LCN65609 LMJ65571:LMJ65609 LWF65571:LWF65609 MGB65571:MGB65609 MPX65571:MPX65609 MZT65571:MZT65609 NJP65571:NJP65609 NTL65571:NTL65609 ODH65571:ODH65609 OND65571:OND65609 OWZ65571:OWZ65609 PGV65571:PGV65609 PQR65571:PQR65609 QAN65571:QAN65609 QKJ65571:QKJ65609 QUF65571:QUF65609 REB65571:REB65609 RNX65571:RNX65609 RXT65571:RXT65609 SHP65571:SHP65609 SRL65571:SRL65609 TBH65571:TBH65609 TLD65571:TLD65609 TUZ65571:TUZ65609 UEV65571:UEV65609 UOR65571:UOR65609 UYN65571:UYN65609 VIJ65571:VIJ65609 VSF65571:VSF65609 WCB65571:WCB65609 WLX65571:WLX65609 WVT65571:WVT65609 L131107:L131145 JH131107:JH131145 TD131107:TD131145 ACZ131107:ACZ131145 AMV131107:AMV131145 AWR131107:AWR131145 BGN131107:BGN131145 BQJ131107:BQJ131145 CAF131107:CAF131145 CKB131107:CKB131145 CTX131107:CTX131145 DDT131107:DDT131145 DNP131107:DNP131145 DXL131107:DXL131145 EHH131107:EHH131145 ERD131107:ERD131145 FAZ131107:FAZ131145 FKV131107:FKV131145 FUR131107:FUR131145 GEN131107:GEN131145 GOJ131107:GOJ131145 GYF131107:GYF131145 HIB131107:HIB131145 HRX131107:HRX131145 IBT131107:IBT131145 ILP131107:ILP131145 IVL131107:IVL131145 JFH131107:JFH131145 JPD131107:JPD131145 JYZ131107:JYZ131145 KIV131107:KIV131145 KSR131107:KSR131145 LCN131107:LCN131145 LMJ131107:LMJ131145 LWF131107:LWF131145 MGB131107:MGB131145 MPX131107:MPX131145 MZT131107:MZT131145 NJP131107:NJP131145 NTL131107:NTL131145 ODH131107:ODH131145 OND131107:OND131145 OWZ131107:OWZ131145 PGV131107:PGV131145 PQR131107:PQR131145 QAN131107:QAN131145 QKJ131107:QKJ131145 QUF131107:QUF131145 REB131107:REB131145 RNX131107:RNX131145 RXT131107:RXT131145 SHP131107:SHP131145 SRL131107:SRL131145 TBH131107:TBH131145 TLD131107:TLD131145 TUZ131107:TUZ131145 UEV131107:UEV131145 UOR131107:UOR131145 UYN131107:UYN131145 VIJ131107:VIJ131145 VSF131107:VSF131145 WCB131107:WCB131145 WLX131107:WLX131145 WVT131107:WVT131145 L196643:L196681 JH196643:JH196681 TD196643:TD196681 ACZ196643:ACZ196681 AMV196643:AMV196681 AWR196643:AWR196681 BGN196643:BGN196681 BQJ196643:BQJ196681 CAF196643:CAF196681 CKB196643:CKB196681 CTX196643:CTX196681 DDT196643:DDT196681 DNP196643:DNP196681 DXL196643:DXL196681 EHH196643:EHH196681 ERD196643:ERD196681 FAZ196643:FAZ196681 FKV196643:FKV196681 FUR196643:FUR196681 GEN196643:GEN196681 GOJ196643:GOJ196681 GYF196643:GYF196681 HIB196643:HIB196681 HRX196643:HRX196681 IBT196643:IBT196681 ILP196643:ILP196681 IVL196643:IVL196681 JFH196643:JFH196681 JPD196643:JPD196681 JYZ196643:JYZ196681 KIV196643:KIV196681 KSR196643:KSR196681 LCN196643:LCN196681 LMJ196643:LMJ196681 LWF196643:LWF196681 MGB196643:MGB196681 MPX196643:MPX196681 MZT196643:MZT196681 NJP196643:NJP196681 NTL196643:NTL196681 ODH196643:ODH196681 OND196643:OND196681 OWZ196643:OWZ196681 PGV196643:PGV196681 PQR196643:PQR196681 QAN196643:QAN196681 QKJ196643:QKJ196681 QUF196643:QUF196681 REB196643:REB196681 RNX196643:RNX196681 RXT196643:RXT196681 SHP196643:SHP196681 SRL196643:SRL196681 TBH196643:TBH196681 TLD196643:TLD196681 TUZ196643:TUZ196681 UEV196643:UEV196681 UOR196643:UOR196681 UYN196643:UYN196681 VIJ196643:VIJ196681 VSF196643:VSF196681 WCB196643:WCB196681 WLX196643:WLX196681 WVT196643:WVT196681 L262179:L262217 JH262179:JH262217 TD262179:TD262217 ACZ262179:ACZ262217 AMV262179:AMV262217 AWR262179:AWR262217 BGN262179:BGN262217 BQJ262179:BQJ262217 CAF262179:CAF262217 CKB262179:CKB262217 CTX262179:CTX262217 DDT262179:DDT262217 DNP262179:DNP262217 DXL262179:DXL262217 EHH262179:EHH262217 ERD262179:ERD262217 FAZ262179:FAZ262217 FKV262179:FKV262217 FUR262179:FUR262217 GEN262179:GEN262217 GOJ262179:GOJ262217 GYF262179:GYF262217 HIB262179:HIB262217 HRX262179:HRX262217 IBT262179:IBT262217 ILP262179:ILP262217 IVL262179:IVL262217 JFH262179:JFH262217 JPD262179:JPD262217 JYZ262179:JYZ262217 KIV262179:KIV262217 KSR262179:KSR262217 LCN262179:LCN262217 LMJ262179:LMJ262217 LWF262179:LWF262217 MGB262179:MGB262217 MPX262179:MPX262217 MZT262179:MZT262217 NJP262179:NJP262217 NTL262179:NTL262217 ODH262179:ODH262217 OND262179:OND262217 OWZ262179:OWZ262217 PGV262179:PGV262217 PQR262179:PQR262217 QAN262179:QAN262217 QKJ262179:QKJ262217 QUF262179:QUF262217 REB262179:REB262217 RNX262179:RNX262217 RXT262179:RXT262217 SHP262179:SHP262217 SRL262179:SRL262217 TBH262179:TBH262217 TLD262179:TLD262217 TUZ262179:TUZ262217 UEV262179:UEV262217 UOR262179:UOR262217 UYN262179:UYN262217 VIJ262179:VIJ262217 VSF262179:VSF262217 WCB262179:WCB262217 WLX262179:WLX262217 WVT262179:WVT262217 L327715:L327753 JH327715:JH327753 TD327715:TD327753 ACZ327715:ACZ327753 AMV327715:AMV327753 AWR327715:AWR327753 BGN327715:BGN327753 BQJ327715:BQJ327753 CAF327715:CAF327753 CKB327715:CKB327753 CTX327715:CTX327753 DDT327715:DDT327753 DNP327715:DNP327753 DXL327715:DXL327753 EHH327715:EHH327753 ERD327715:ERD327753 FAZ327715:FAZ327753 FKV327715:FKV327753 FUR327715:FUR327753 GEN327715:GEN327753 GOJ327715:GOJ327753 GYF327715:GYF327753 HIB327715:HIB327753 HRX327715:HRX327753 IBT327715:IBT327753 ILP327715:ILP327753 IVL327715:IVL327753 JFH327715:JFH327753 JPD327715:JPD327753 JYZ327715:JYZ327753 KIV327715:KIV327753 KSR327715:KSR327753 LCN327715:LCN327753 LMJ327715:LMJ327753 LWF327715:LWF327753 MGB327715:MGB327753 MPX327715:MPX327753 MZT327715:MZT327753 NJP327715:NJP327753 NTL327715:NTL327753 ODH327715:ODH327753 OND327715:OND327753 OWZ327715:OWZ327753 PGV327715:PGV327753 PQR327715:PQR327753 QAN327715:QAN327753 QKJ327715:QKJ327753 QUF327715:QUF327753 REB327715:REB327753 RNX327715:RNX327753 RXT327715:RXT327753 SHP327715:SHP327753 SRL327715:SRL327753 TBH327715:TBH327753 TLD327715:TLD327753 TUZ327715:TUZ327753 UEV327715:UEV327753 UOR327715:UOR327753 UYN327715:UYN327753 VIJ327715:VIJ327753 VSF327715:VSF327753 WCB327715:WCB327753 WLX327715:WLX327753 WVT327715:WVT327753 L393251:L393289 JH393251:JH393289 TD393251:TD393289 ACZ393251:ACZ393289 AMV393251:AMV393289 AWR393251:AWR393289 BGN393251:BGN393289 BQJ393251:BQJ393289 CAF393251:CAF393289 CKB393251:CKB393289 CTX393251:CTX393289 DDT393251:DDT393289 DNP393251:DNP393289 DXL393251:DXL393289 EHH393251:EHH393289 ERD393251:ERD393289 FAZ393251:FAZ393289 FKV393251:FKV393289 FUR393251:FUR393289 GEN393251:GEN393289 GOJ393251:GOJ393289 GYF393251:GYF393289 HIB393251:HIB393289 HRX393251:HRX393289 IBT393251:IBT393289 ILP393251:ILP393289 IVL393251:IVL393289 JFH393251:JFH393289 JPD393251:JPD393289 JYZ393251:JYZ393289 KIV393251:KIV393289 KSR393251:KSR393289 LCN393251:LCN393289 LMJ393251:LMJ393289 LWF393251:LWF393289 MGB393251:MGB393289 MPX393251:MPX393289 MZT393251:MZT393289 NJP393251:NJP393289 NTL393251:NTL393289 ODH393251:ODH393289 OND393251:OND393289 OWZ393251:OWZ393289 PGV393251:PGV393289 PQR393251:PQR393289 QAN393251:QAN393289 QKJ393251:QKJ393289 QUF393251:QUF393289 REB393251:REB393289 RNX393251:RNX393289 RXT393251:RXT393289 SHP393251:SHP393289 SRL393251:SRL393289 TBH393251:TBH393289 TLD393251:TLD393289 TUZ393251:TUZ393289 UEV393251:UEV393289 UOR393251:UOR393289 UYN393251:UYN393289 VIJ393251:VIJ393289 VSF393251:VSF393289 WCB393251:WCB393289 WLX393251:WLX393289 WVT393251:WVT393289 L458787:L458825 JH458787:JH458825 TD458787:TD458825 ACZ458787:ACZ458825 AMV458787:AMV458825 AWR458787:AWR458825 BGN458787:BGN458825 BQJ458787:BQJ458825 CAF458787:CAF458825 CKB458787:CKB458825 CTX458787:CTX458825 DDT458787:DDT458825 DNP458787:DNP458825 DXL458787:DXL458825 EHH458787:EHH458825 ERD458787:ERD458825 FAZ458787:FAZ458825 FKV458787:FKV458825 FUR458787:FUR458825 GEN458787:GEN458825 GOJ458787:GOJ458825 GYF458787:GYF458825 HIB458787:HIB458825 HRX458787:HRX458825 IBT458787:IBT458825 ILP458787:ILP458825 IVL458787:IVL458825 JFH458787:JFH458825 JPD458787:JPD458825 JYZ458787:JYZ458825 KIV458787:KIV458825 KSR458787:KSR458825 LCN458787:LCN458825 LMJ458787:LMJ458825 LWF458787:LWF458825 MGB458787:MGB458825 MPX458787:MPX458825 MZT458787:MZT458825 NJP458787:NJP458825 NTL458787:NTL458825 ODH458787:ODH458825 OND458787:OND458825 OWZ458787:OWZ458825 PGV458787:PGV458825 PQR458787:PQR458825 QAN458787:QAN458825 QKJ458787:QKJ458825 QUF458787:QUF458825 REB458787:REB458825 RNX458787:RNX458825 RXT458787:RXT458825 SHP458787:SHP458825 SRL458787:SRL458825 TBH458787:TBH458825 TLD458787:TLD458825 TUZ458787:TUZ458825 UEV458787:UEV458825 UOR458787:UOR458825 UYN458787:UYN458825 VIJ458787:VIJ458825 VSF458787:VSF458825 WCB458787:WCB458825 WLX458787:WLX458825 WVT458787:WVT458825 L524323:L524361 JH524323:JH524361 TD524323:TD524361 ACZ524323:ACZ524361 AMV524323:AMV524361 AWR524323:AWR524361 BGN524323:BGN524361 BQJ524323:BQJ524361 CAF524323:CAF524361 CKB524323:CKB524361 CTX524323:CTX524361 DDT524323:DDT524361 DNP524323:DNP524361 DXL524323:DXL524361 EHH524323:EHH524361 ERD524323:ERD524361 FAZ524323:FAZ524361 FKV524323:FKV524361 FUR524323:FUR524361 GEN524323:GEN524361 GOJ524323:GOJ524361 GYF524323:GYF524361 HIB524323:HIB524361 HRX524323:HRX524361 IBT524323:IBT524361 ILP524323:ILP524361 IVL524323:IVL524361 JFH524323:JFH524361 JPD524323:JPD524361 JYZ524323:JYZ524361 KIV524323:KIV524361 KSR524323:KSR524361 LCN524323:LCN524361 LMJ524323:LMJ524361 LWF524323:LWF524361 MGB524323:MGB524361 MPX524323:MPX524361 MZT524323:MZT524361 NJP524323:NJP524361 NTL524323:NTL524361 ODH524323:ODH524361 OND524323:OND524361 OWZ524323:OWZ524361 PGV524323:PGV524361 PQR524323:PQR524361 QAN524323:QAN524361 QKJ524323:QKJ524361 QUF524323:QUF524361 REB524323:REB524361 RNX524323:RNX524361 RXT524323:RXT524361 SHP524323:SHP524361 SRL524323:SRL524361 TBH524323:TBH524361 TLD524323:TLD524361 TUZ524323:TUZ524361 UEV524323:UEV524361 UOR524323:UOR524361 UYN524323:UYN524361 VIJ524323:VIJ524361 VSF524323:VSF524361 WCB524323:WCB524361 WLX524323:WLX524361 WVT524323:WVT524361 L589859:L589897 JH589859:JH589897 TD589859:TD589897 ACZ589859:ACZ589897 AMV589859:AMV589897 AWR589859:AWR589897 BGN589859:BGN589897 BQJ589859:BQJ589897 CAF589859:CAF589897 CKB589859:CKB589897 CTX589859:CTX589897 DDT589859:DDT589897 DNP589859:DNP589897 DXL589859:DXL589897 EHH589859:EHH589897 ERD589859:ERD589897 FAZ589859:FAZ589897 FKV589859:FKV589897 FUR589859:FUR589897 GEN589859:GEN589897 GOJ589859:GOJ589897 GYF589859:GYF589897 HIB589859:HIB589897 HRX589859:HRX589897 IBT589859:IBT589897 ILP589859:ILP589897 IVL589859:IVL589897 JFH589859:JFH589897 JPD589859:JPD589897 JYZ589859:JYZ589897 KIV589859:KIV589897 KSR589859:KSR589897 LCN589859:LCN589897 LMJ589859:LMJ589897 LWF589859:LWF589897 MGB589859:MGB589897 MPX589859:MPX589897 MZT589859:MZT589897 NJP589859:NJP589897 NTL589859:NTL589897 ODH589859:ODH589897 OND589859:OND589897 OWZ589859:OWZ589897 PGV589859:PGV589897 PQR589859:PQR589897 QAN589859:QAN589897 QKJ589859:QKJ589897 QUF589859:QUF589897 REB589859:REB589897 RNX589859:RNX589897 RXT589859:RXT589897 SHP589859:SHP589897 SRL589859:SRL589897 TBH589859:TBH589897 TLD589859:TLD589897 TUZ589859:TUZ589897 UEV589859:UEV589897 UOR589859:UOR589897 UYN589859:UYN589897 VIJ589859:VIJ589897 VSF589859:VSF589897 WCB589859:WCB589897 WLX589859:WLX589897 WVT589859:WVT589897 L655395:L655433 JH655395:JH655433 TD655395:TD655433 ACZ655395:ACZ655433 AMV655395:AMV655433 AWR655395:AWR655433 BGN655395:BGN655433 BQJ655395:BQJ655433 CAF655395:CAF655433 CKB655395:CKB655433 CTX655395:CTX655433 DDT655395:DDT655433 DNP655395:DNP655433 DXL655395:DXL655433 EHH655395:EHH655433 ERD655395:ERD655433 FAZ655395:FAZ655433 FKV655395:FKV655433 FUR655395:FUR655433 GEN655395:GEN655433 GOJ655395:GOJ655433 GYF655395:GYF655433 HIB655395:HIB655433 HRX655395:HRX655433 IBT655395:IBT655433 ILP655395:ILP655433 IVL655395:IVL655433 JFH655395:JFH655433 JPD655395:JPD655433 JYZ655395:JYZ655433 KIV655395:KIV655433 KSR655395:KSR655433 LCN655395:LCN655433 LMJ655395:LMJ655433 LWF655395:LWF655433 MGB655395:MGB655433 MPX655395:MPX655433 MZT655395:MZT655433 NJP655395:NJP655433 NTL655395:NTL655433 ODH655395:ODH655433 OND655395:OND655433 OWZ655395:OWZ655433 PGV655395:PGV655433 PQR655395:PQR655433 QAN655395:QAN655433 QKJ655395:QKJ655433 QUF655395:QUF655433 REB655395:REB655433 RNX655395:RNX655433 RXT655395:RXT655433 SHP655395:SHP655433 SRL655395:SRL655433 TBH655395:TBH655433 TLD655395:TLD655433 TUZ655395:TUZ655433 UEV655395:UEV655433 UOR655395:UOR655433 UYN655395:UYN655433 VIJ655395:VIJ655433 VSF655395:VSF655433 WCB655395:WCB655433 WLX655395:WLX655433 WVT655395:WVT655433 L720931:L720969 JH720931:JH720969 TD720931:TD720969 ACZ720931:ACZ720969 AMV720931:AMV720969 AWR720931:AWR720969 BGN720931:BGN720969 BQJ720931:BQJ720969 CAF720931:CAF720969 CKB720931:CKB720969 CTX720931:CTX720969 DDT720931:DDT720969 DNP720931:DNP720969 DXL720931:DXL720969 EHH720931:EHH720969 ERD720931:ERD720969 FAZ720931:FAZ720969 FKV720931:FKV720969 FUR720931:FUR720969 GEN720931:GEN720969 GOJ720931:GOJ720969 GYF720931:GYF720969 HIB720931:HIB720969 HRX720931:HRX720969 IBT720931:IBT720969 ILP720931:ILP720969 IVL720931:IVL720969 JFH720931:JFH720969 JPD720931:JPD720969 JYZ720931:JYZ720969 KIV720931:KIV720969 KSR720931:KSR720969 LCN720931:LCN720969 LMJ720931:LMJ720969 LWF720931:LWF720969 MGB720931:MGB720969 MPX720931:MPX720969 MZT720931:MZT720969 NJP720931:NJP720969 NTL720931:NTL720969 ODH720931:ODH720969 OND720931:OND720969 OWZ720931:OWZ720969 PGV720931:PGV720969 PQR720931:PQR720969 QAN720931:QAN720969 QKJ720931:QKJ720969 QUF720931:QUF720969 REB720931:REB720969 RNX720931:RNX720969 RXT720931:RXT720969 SHP720931:SHP720969 SRL720931:SRL720969 TBH720931:TBH720969 TLD720931:TLD720969 TUZ720931:TUZ720969 UEV720931:UEV720969 UOR720931:UOR720969 UYN720931:UYN720969 VIJ720931:VIJ720969 VSF720931:VSF720969 WCB720931:WCB720969 WLX720931:WLX720969 WVT720931:WVT720969 L786467:L786505 JH786467:JH786505 TD786467:TD786505 ACZ786467:ACZ786505 AMV786467:AMV786505 AWR786467:AWR786505 BGN786467:BGN786505 BQJ786467:BQJ786505 CAF786467:CAF786505 CKB786467:CKB786505 CTX786467:CTX786505 DDT786467:DDT786505 DNP786467:DNP786505 DXL786467:DXL786505 EHH786467:EHH786505 ERD786467:ERD786505 FAZ786467:FAZ786505 FKV786467:FKV786505 FUR786467:FUR786505 GEN786467:GEN786505 GOJ786467:GOJ786505 GYF786467:GYF786505 HIB786467:HIB786505 HRX786467:HRX786505 IBT786467:IBT786505 ILP786467:ILP786505 IVL786467:IVL786505 JFH786467:JFH786505 JPD786467:JPD786505 JYZ786467:JYZ786505 KIV786467:KIV786505 KSR786467:KSR786505 LCN786467:LCN786505 LMJ786467:LMJ786505 LWF786467:LWF786505 MGB786467:MGB786505 MPX786467:MPX786505 MZT786467:MZT786505 NJP786467:NJP786505 NTL786467:NTL786505 ODH786467:ODH786505 OND786467:OND786505 OWZ786467:OWZ786505 PGV786467:PGV786505 PQR786467:PQR786505 QAN786467:QAN786505 QKJ786467:QKJ786505 QUF786467:QUF786505 REB786467:REB786505 RNX786467:RNX786505 RXT786467:RXT786505 SHP786467:SHP786505 SRL786467:SRL786505 TBH786467:TBH786505 TLD786467:TLD786505 TUZ786467:TUZ786505 UEV786467:UEV786505 UOR786467:UOR786505 UYN786467:UYN786505 VIJ786467:VIJ786505 VSF786467:VSF786505 WCB786467:WCB786505 WLX786467:WLX786505 WVT786467:WVT786505 L852003:L852041 JH852003:JH852041 TD852003:TD852041 ACZ852003:ACZ852041 AMV852003:AMV852041 AWR852003:AWR852041 BGN852003:BGN852041 BQJ852003:BQJ852041 CAF852003:CAF852041 CKB852003:CKB852041 CTX852003:CTX852041 DDT852003:DDT852041 DNP852003:DNP852041 DXL852003:DXL852041 EHH852003:EHH852041 ERD852003:ERD852041 FAZ852003:FAZ852041 FKV852003:FKV852041 FUR852003:FUR852041 GEN852003:GEN852041 GOJ852003:GOJ852041 GYF852003:GYF852041 HIB852003:HIB852041 HRX852003:HRX852041 IBT852003:IBT852041 ILP852003:ILP852041 IVL852003:IVL852041 JFH852003:JFH852041 JPD852003:JPD852041 JYZ852003:JYZ852041 KIV852003:KIV852041 KSR852003:KSR852041 LCN852003:LCN852041 LMJ852003:LMJ852041 LWF852003:LWF852041 MGB852003:MGB852041 MPX852003:MPX852041 MZT852003:MZT852041 NJP852003:NJP852041 NTL852003:NTL852041 ODH852003:ODH852041 OND852003:OND852041 OWZ852003:OWZ852041 PGV852003:PGV852041 PQR852003:PQR852041 QAN852003:QAN852041 QKJ852003:QKJ852041 QUF852003:QUF852041 REB852003:REB852041 RNX852003:RNX852041 RXT852003:RXT852041 SHP852003:SHP852041 SRL852003:SRL852041 TBH852003:TBH852041 TLD852003:TLD852041 TUZ852003:TUZ852041 UEV852003:UEV852041 UOR852003:UOR852041 UYN852003:UYN852041 VIJ852003:VIJ852041 VSF852003:VSF852041 WCB852003:WCB852041 WLX852003:WLX852041 WVT852003:WVT852041 L917539:L917577 JH917539:JH917577 TD917539:TD917577 ACZ917539:ACZ917577 AMV917539:AMV917577 AWR917539:AWR917577 BGN917539:BGN917577 BQJ917539:BQJ917577 CAF917539:CAF917577 CKB917539:CKB917577 CTX917539:CTX917577 DDT917539:DDT917577 DNP917539:DNP917577 DXL917539:DXL917577 EHH917539:EHH917577 ERD917539:ERD917577 FAZ917539:FAZ917577 FKV917539:FKV917577 FUR917539:FUR917577 GEN917539:GEN917577 GOJ917539:GOJ917577 GYF917539:GYF917577 HIB917539:HIB917577 HRX917539:HRX917577 IBT917539:IBT917577 ILP917539:ILP917577 IVL917539:IVL917577 JFH917539:JFH917577 JPD917539:JPD917577 JYZ917539:JYZ917577 KIV917539:KIV917577 KSR917539:KSR917577 LCN917539:LCN917577 LMJ917539:LMJ917577 LWF917539:LWF917577 MGB917539:MGB917577 MPX917539:MPX917577 MZT917539:MZT917577 NJP917539:NJP917577 NTL917539:NTL917577 ODH917539:ODH917577 OND917539:OND917577 OWZ917539:OWZ917577 PGV917539:PGV917577 PQR917539:PQR917577 QAN917539:QAN917577 QKJ917539:QKJ917577 QUF917539:QUF917577 REB917539:REB917577 RNX917539:RNX917577 RXT917539:RXT917577 SHP917539:SHP917577 SRL917539:SRL917577 TBH917539:TBH917577 TLD917539:TLD917577 TUZ917539:TUZ917577 UEV917539:UEV917577 UOR917539:UOR917577 UYN917539:UYN917577 VIJ917539:VIJ917577 VSF917539:VSF917577 WCB917539:WCB917577 WLX917539:WLX917577 WVT917539:WVT917577 L983075:L983113 JH983075:JH983113 TD983075:TD983113 ACZ983075:ACZ983113 AMV983075:AMV983113 AWR983075:AWR983113 BGN983075:BGN983113 BQJ983075:BQJ983113 CAF983075:CAF983113 CKB983075:CKB983113 CTX983075:CTX983113 DDT983075:DDT983113 DNP983075:DNP983113 DXL983075:DXL983113 EHH983075:EHH983113 ERD983075:ERD983113 FAZ983075:FAZ983113 FKV983075:FKV983113 FUR983075:FUR983113 GEN983075:GEN983113 GOJ983075:GOJ983113 GYF983075:GYF983113 HIB983075:HIB983113 HRX983075:HRX983113 IBT983075:IBT983113 ILP983075:ILP983113 IVL983075:IVL983113 JFH983075:JFH983113 JPD983075:JPD983113 JYZ983075:JYZ983113 KIV983075:KIV983113 KSR983075:KSR983113 LCN983075:LCN983113 LMJ983075:LMJ983113 LWF983075:LWF983113 MGB983075:MGB983113 MPX983075:MPX983113 MZT983075:MZT983113 NJP983075:NJP983113 NTL983075:NTL983113 ODH983075:ODH983113 OND983075:OND983113 OWZ983075:OWZ983113 PGV983075:PGV983113 PQR983075:PQR983113 QAN983075:QAN983113 QKJ983075:QKJ983113 QUF983075:QUF983113 REB983075:REB983113 RNX983075:RNX983113 RXT983075:RXT983113 SHP983075:SHP983113 SRL983075:SRL983113 TBH983075:TBH983113 TLD983075:TLD983113 TUZ983075:TUZ983113 UEV983075:UEV983113 UOR983075:UOR983113 UYN983075:UYN983113 VIJ983075:VIJ983113 VSF983075:VSF983113 WCB983075:WCB983113 WLX983075:WLX983113 WVT983075:WVT983113 WVT983061:WVT983068 JH58:JH63 TD58:TD63 ACZ58:ACZ63 AMV58:AMV63 AWR58:AWR63 BGN58:BGN63 BQJ58:BQJ63 CAF58:CAF63 CKB58:CKB63 CTX58:CTX63 DDT58:DDT63 DNP58:DNP63 DXL58:DXL63 EHH58:EHH63 ERD58:ERD63 FAZ58:FAZ63 FKV58:FKV63 FUR58:FUR63 GEN58:GEN63 GOJ58:GOJ63 GYF58:GYF63 HIB58:HIB63 HRX58:HRX63 IBT58:IBT63 ILP58:ILP63 IVL58:IVL63 JFH58:JFH63 JPD58:JPD63 JYZ58:JYZ63 KIV58:KIV63 KSR58:KSR63 LCN58:LCN63 LMJ58:LMJ63 LWF58:LWF63 MGB58:MGB63 MPX58:MPX63 MZT58:MZT63 NJP58:NJP63 NTL58:NTL63 ODH58:ODH63 OND58:OND63 OWZ58:OWZ63 PGV58:PGV63 PQR58:PQR63 QAN58:QAN63 QKJ58:QKJ63 QUF58:QUF63 REB58:REB63 RNX58:RNX63 RXT58:RXT63 SHP58:SHP63 SRL58:SRL63 TBH58:TBH63 TLD58:TLD63 TUZ58:TUZ63 UEV58:UEV63 UOR58:UOR63 UYN58:UYN63 VIJ58:VIJ63 VSF58:VSF63 WCB58:WCB63 WLX58:WLX63 WVT58:WVT63 L65557:L65564 JH65557:JH65564 TD65557:TD65564 ACZ65557:ACZ65564 AMV65557:AMV65564 AWR65557:AWR65564 BGN65557:BGN65564 BQJ65557:BQJ65564 CAF65557:CAF65564 CKB65557:CKB65564 CTX65557:CTX65564 DDT65557:DDT65564 DNP65557:DNP65564 DXL65557:DXL65564 EHH65557:EHH65564 ERD65557:ERD65564 FAZ65557:FAZ65564 FKV65557:FKV65564 FUR65557:FUR65564 GEN65557:GEN65564 GOJ65557:GOJ65564 GYF65557:GYF65564 HIB65557:HIB65564 HRX65557:HRX65564 IBT65557:IBT65564 ILP65557:ILP65564 IVL65557:IVL65564 JFH65557:JFH65564 JPD65557:JPD65564 JYZ65557:JYZ65564 KIV65557:KIV65564 KSR65557:KSR65564 LCN65557:LCN65564 LMJ65557:LMJ65564 LWF65557:LWF65564 MGB65557:MGB65564 MPX65557:MPX65564 MZT65557:MZT65564 NJP65557:NJP65564 NTL65557:NTL65564 ODH65557:ODH65564 OND65557:OND65564 OWZ65557:OWZ65564 PGV65557:PGV65564 PQR65557:PQR65564 QAN65557:QAN65564 QKJ65557:QKJ65564 QUF65557:QUF65564 REB65557:REB65564 RNX65557:RNX65564 RXT65557:RXT65564 SHP65557:SHP65564 SRL65557:SRL65564 TBH65557:TBH65564 TLD65557:TLD65564 TUZ65557:TUZ65564 UEV65557:UEV65564 UOR65557:UOR65564 UYN65557:UYN65564 VIJ65557:VIJ65564 VSF65557:VSF65564 WCB65557:WCB65564 WLX65557:WLX65564 WVT65557:WVT65564 L131093:L131100 JH131093:JH131100 TD131093:TD131100 ACZ131093:ACZ131100 AMV131093:AMV131100 AWR131093:AWR131100 BGN131093:BGN131100 BQJ131093:BQJ131100 CAF131093:CAF131100 CKB131093:CKB131100 CTX131093:CTX131100 DDT131093:DDT131100 DNP131093:DNP131100 DXL131093:DXL131100 EHH131093:EHH131100 ERD131093:ERD131100 FAZ131093:FAZ131100 FKV131093:FKV131100 FUR131093:FUR131100 GEN131093:GEN131100 GOJ131093:GOJ131100 GYF131093:GYF131100 HIB131093:HIB131100 HRX131093:HRX131100 IBT131093:IBT131100 ILP131093:ILP131100 IVL131093:IVL131100 JFH131093:JFH131100 JPD131093:JPD131100 JYZ131093:JYZ131100 KIV131093:KIV131100 KSR131093:KSR131100 LCN131093:LCN131100 LMJ131093:LMJ131100 LWF131093:LWF131100 MGB131093:MGB131100 MPX131093:MPX131100 MZT131093:MZT131100 NJP131093:NJP131100 NTL131093:NTL131100 ODH131093:ODH131100 OND131093:OND131100 OWZ131093:OWZ131100 PGV131093:PGV131100 PQR131093:PQR131100 QAN131093:QAN131100 QKJ131093:QKJ131100 QUF131093:QUF131100 REB131093:REB131100 RNX131093:RNX131100 RXT131093:RXT131100 SHP131093:SHP131100 SRL131093:SRL131100 TBH131093:TBH131100 TLD131093:TLD131100 TUZ131093:TUZ131100 UEV131093:UEV131100 UOR131093:UOR131100 UYN131093:UYN131100 VIJ131093:VIJ131100 VSF131093:VSF131100 WCB131093:WCB131100 WLX131093:WLX131100 WVT131093:WVT131100 L196629:L196636 JH196629:JH196636 TD196629:TD196636 ACZ196629:ACZ196636 AMV196629:AMV196636 AWR196629:AWR196636 BGN196629:BGN196636 BQJ196629:BQJ196636 CAF196629:CAF196636 CKB196629:CKB196636 CTX196629:CTX196636 DDT196629:DDT196636 DNP196629:DNP196636 DXL196629:DXL196636 EHH196629:EHH196636 ERD196629:ERD196636 FAZ196629:FAZ196636 FKV196629:FKV196636 FUR196629:FUR196636 GEN196629:GEN196636 GOJ196629:GOJ196636 GYF196629:GYF196636 HIB196629:HIB196636 HRX196629:HRX196636 IBT196629:IBT196636 ILP196629:ILP196636 IVL196629:IVL196636 JFH196629:JFH196636 JPD196629:JPD196636 JYZ196629:JYZ196636 KIV196629:KIV196636 KSR196629:KSR196636 LCN196629:LCN196636 LMJ196629:LMJ196636 LWF196629:LWF196636 MGB196629:MGB196636 MPX196629:MPX196636 MZT196629:MZT196636 NJP196629:NJP196636 NTL196629:NTL196636 ODH196629:ODH196636 OND196629:OND196636 OWZ196629:OWZ196636 PGV196629:PGV196636 PQR196629:PQR196636 QAN196629:QAN196636 QKJ196629:QKJ196636 QUF196629:QUF196636 REB196629:REB196636 RNX196629:RNX196636 RXT196629:RXT196636 SHP196629:SHP196636 SRL196629:SRL196636 TBH196629:TBH196636 TLD196629:TLD196636 TUZ196629:TUZ196636 UEV196629:UEV196636 UOR196629:UOR196636 UYN196629:UYN196636 VIJ196629:VIJ196636 VSF196629:VSF196636 WCB196629:WCB196636 WLX196629:WLX196636 WVT196629:WVT196636 L262165:L262172 JH262165:JH262172 TD262165:TD262172 ACZ262165:ACZ262172 AMV262165:AMV262172 AWR262165:AWR262172 BGN262165:BGN262172 BQJ262165:BQJ262172 CAF262165:CAF262172 CKB262165:CKB262172 CTX262165:CTX262172 DDT262165:DDT262172 DNP262165:DNP262172 DXL262165:DXL262172 EHH262165:EHH262172 ERD262165:ERD262172 FAZ262165:FAZ262172 FKV262165:FKV262172 FUR262165:FUR262172 GEN262165:GEN262172 GOJ262165:GOJ262172 GYF262165:GYF262172 HIB262165:HIB262172 HRX262165:HRX262172 IBT262165:IBT262172 ILP262165:ILP262172 IVL262165:IVL262172 JFH262165:JFH262172 JPD262165:JPD262172 JYZ262165:JYZ262172 KIV262165:KIV262172 KSR262165:KSR262172 LCN262165:LCN262172 LMJ262165:LMJ262172 LWF262165:LWF262172 MGB262165:MGB262172 MPX262165:MPX262172 MZT262165:MZT262172 NJP262165:NJP262172 NTL262165:NTL262172 ODH262165:ODH262172 OND262165:OND262172 OWZ262165:OWZ262172 PGV262165:PGV262172 PQR262165:PQR262172 QAN262165:QAN262172 QKJ262165:QKJ262172 QUF262165:QUF262172 REB262165:REB262172 RNX262165:RNX262172 RXT262165:RXT262172 SHP262165:SHP262172 SRL262165:SRL262172 TBH262165:TBH262172 TLD262165:TLD262172 TUZ262165:TUZ262172 UEV262165:UEV262172 UOR262165:UOR262172 UYN262165:UYN262172 VIJ262165:VIJ262172 VSF262165:VSF262172 WCB262165:WCB262172 WLX262165:WLX262172 WVT262165:WVT262172 L327701:L327708 JH327701:JH327708 TD327701:TD327708 ACZ327701:ACZ327708 AMV327701:AMV327708 AWR327701:AWR327708 BGN327701:BGN327708 BQJ327701:BQJ327708 CAF327701:CAF327708 CKB327701:CKB327708 CTX327701:CTX327708 DDT327701:DDT327708 DNP327701:DNP327708 DXL327701:DXL327708 EHH327701:EHH327708 ERD327701:ERD327708 FAZ327701:FAZ327708 FKV327701:FKV327708 FUR327701:FUR327708 GEN327701:GEN327708 GOJ327701:GOJ327708 GYF327701:GYF327708 HIB327701:HIB327708 HRX327701:HRX327708 IBT327701:IBT327708 ILP327701:ILP327708 IVL327701:IVL327708 JFH327701:JFH327708 JPD327701:JPD327708 JYZ327701:JYZ327708 KIV327701:KIV327708 KSR327701:KSR327708 LCN327701:LCN327708 LMJ327701:LMJ327708 LWF327701:LWF327708 MGB327701:MGB327708 MPX327701:MPX327708 MZT327701:MZT327708 NJP327701:NJP327708 NTL327701:NTL327708 ODH327701:ODH327708 OND327701:OND327708 OWZ327701:OWZ327708 PGV327701:PGV327708 PQR327701:PQR327708 QAN327701:QAN327708 QKJ327701:QKJ327708 QUF327701:QUF327708 REB327701:REB327708 RNX327701:RNX327708 RXT327701:RXT327708 SHP327701:SHP327708 SRL327701:SRL327708 TBH327701:TBH327708 TLD327701:TLD327708 TUZ327701:TUZ327708 UEV327701:UEV327708 UOR327701:UOR327708 UYN327701:UYN327708 VIJ327701:VIJ327708 VSF327701:VSF327708 WCB327701:WCB327708 WLX327701:WLX327708 WVT327701:WVT327708 L393237:L393244 JH393237:JH393244 TD393237:TD393244 ACZ393237:ACZ393244 AMV393237:AMV393244 AWR393237:AWR393244 BGN393237:BGN393244 BQJ393237:BQJ393244 CAF393237:CAF393244 CKB393237:CKB393244 CTX393237:CTX393244 DDT393237:DDT393244 DNP393237:DNP393244 DXL393237:DXL393244 EHH393237:EHH393244 ERD393237:ERD393244 FAZ393237:FAZ393244 FKV393237:FKV393244 FUR393237:FUR393244 GEN393237:GEN393244 GOJ393237:GOJ393244 GYF393237:GYF393244 HIB393237:HIB393244 HRX393237:HRX393244 IBT393237:IBT393244 ILP393237:ILP393244 IVL393237:IVL393244 JFH393237:JFH393244 JPD393237:JPD393244 JYZ393237:JYZ393244 KIV393237:KIV393244 KSR393237:KSR393244 LCN393237:LCN393244 LMJ393237:LMJ393244 LWF393237:LWF393244 MGB393237:MGB393244 MPX393237:MPX393244 MZT393237:MZT393244 NJP393237:NJP393244 NTL393237:NTL393244 ODH393237:ODH393244 OND393237:OND393244 OWZ393237:OWZ393244 PGV393237:PGV393244 PQR393237:PQR393244 QAN393237:QAN393244 QKJ393237:QKJ393244 QUF393237:QUF393244 REB393237:REB393244 RNX393237:RNX393244 RXT393237:RXT393244 SHP393237:SHP393244 SRL393237:SRL393244 TBH393237:TBH393244 TLD393237:TLD393244 TUZ393237:TUZ393244 UEV393237:UEV393244 UOR393237:UOR393244 UYN393237:UYN393244 VIJ393237:VIJ393244 VSF393237:VSF393244 WCB393237:WCB393244 WLX393237:WLX393244 WVT393237:WVT393244 L458773:L458780 JH458773:JH458780 TD458773:TD458780 ACZ458773:ACZ458780 AMV458773:AMV458780 AWR458773:AWR458780 BGN458773:BGN458780 BQJ458773:BQJ458780 CAF458773:CAF458780 CKB458773:CKB458780 CTX458773:CTX458780 DDT458773:DDT458780 DNP458773:DNP458780 DXL458773:DXL458780 EHH458773:EHH458780 ERD458773:ERD458780 FAZ458773:FAZ458780 FKV458773:FKV458780 FUR458773:FUR458780 GEN458773:GEN458780 GOJ458773:GOJ458780 GYF458773:GYF458780 HIB458773:HIB458780 HRX458773:HRX458780 IBT458773:IBT458780 ILP458773:ILP458780 IVL458773:IVL458780 JFH458773:JFH458780 JPD458773:JPD458780 JYZ458773:JYZ458780 KIV458773:KIV458780 KSR458773:KSR458780 LCN458773:LCN458780 LMJ458773:LMJ458780 LWF458773:LWF458780 MGB458773:MGB458780 MPX458773:MPX458780 MZT458773:MZT458780 NJP458773:NJP458780 NTL458773:NTL458780 ODH458773:ODH458780 OND458773:OND458780 OWZ458773:OWZ458780 PGV458773:PGV458780 PQR458773:PQR458780 QAN458773:QAN458780 QKJ458773:QKJ458780 QUF458773:QUF458780 REB458773:REB458780 RNX458773:RNX458780 RXT458773:RXT458780 SHP458773:SHP458780 SRL458773:SRL458780 TBH458773:TBH458780 TLD458773:TLD458780 TUZ458773:TUZ458780 UEV458773:UEV458780 UOR458773:UOR458780 UYN458773:UYN458780 VIJ458773:VIJ458780 VSF458773:VSF458780 WCB458773:WCB458780 WLX458773:WLX458780 WVT458773:WVT458780 L524309:L524316 JH524309:JH524316 TD524309:TD524316 ACZ524309:ACZ524316 AMV524309:AMV524316 AWR524309:AWR524316 BGN524309:BGN524316 BQJ524309:BQJ524316 CAF524309:CAF524316 CKB524309:CKB524316 CTX524309:CTX524316 DDT524309:DDT524316 DNP524309:DNP524316 DXL524309:DXL524316 EHH524309:EHH524316 ERD524309:ERD524316 FAZ524309:FAZ524316 FKV524309:FKV524316 FUR524309:FUR524316 GEN524309:GEN524316 GOJ524309:GOJ524316 GYF524309:GYF524316 HIB524309:HIB524316 HRX524309:HRX524316 IBT524309:IBT524316 ILP524309:ILP524316 IVL524309:IVL524316 JFH524309:JFH524316 JPD524309:JPD524316 JYZ524309:JYZ524316 KIV524309:KIV524316 KSR524309:KSR524316 LCN524309:LCN524316 LMJ524309:LMJ524316 LWF524309:LWF524316 MGB524309:MGB524316 MPX524309:MPX524316 MZT524309:MZT524316 NJP524309:NJP524316 NTL524309:NTL524316 ODH524309:ODH524316 OND524309:OND524316 OWZ524309:OWZ524316 PGV524309:PGV524316 PQR524309:PQR524316 QAN524309:QAN524316 QKJ524309:QKJ524316 QUF524309:QUF524316 REB524309:REB524316 RNX524309:RNX524316 RXT524309:RXT524316 SHP524309:SHP524316 SRL524309:SRL524316 TBH524309:TBH524316 TLD524309:TLD524316 TUZ524309:TUZ524316 UEV524309:UEV524316 UOR524309:UOR524316 UYN524309:UYN524316 VIJ524309:VIJ524316 VSF524309:VSF524316 WCB524309:WCB524316 WLX524309:WLX524316 WVT524309:WVT524316 L589845:L589852 JH589845:JH589852 TD589845:TD589852 ACZ589845:ACZ589852 AMV589845:AMV589852 AWR589845:AWR589852 BGN589845:BGN589852 BQJ589845:BQJ589852 CAF589845:CAF589852 CKB589845:CKB589852 CTX589845:CTX589852 DDT589845:DDT589852 DNP589845:DNP589852 DXL589845:DXL589852 EHH589845:EHH589852 ERD589845:ERD589852 FAZ589845:FAZ589852 FKV589845:FKV589852 FUR589845:FUR589852 GEN589845:GEN589852 GOJ589845:GOJ589852 GYF589845:GYF589852 HIB589845:HIB589852 HRX589845:HRX589852 IBT589845:IBT589852 ILP589845:ILP589852 IVL589845:IVL589852 JFH589845:JFH589852 JPD589845:JPD589852 JYZ589845:JYZ589852 KIV589845:KIV589852 KSR589845:KSR589852 LCN589845:LCN589852 LMJ589845:LMJ589852 LWF589845:LWF589852 MGB589845:MGB589852 MPX589845:MPX589852 MZT589845:MZT589852 NJP589845:NJP589852 NTL589845:NTL589852 ODH589845:ODH589852 OND589845:OND589852 OWZ589845:OWZ589852 PGV589845:PGV589852 PQR589845:PQR589852 QAN589845:QAN589852 QKJ589845:QKJ589852 QUF589845:QUF589852 REB589845:REB589852 RNX589845:RNX589852 RXT589845:RXT589852 SHP589845:SHP589852 SRL589845:SRL589852 TBH589845:TBH589852 TLD589845:TLD589852 TUZ589845:TUZ589852 UEV589845:UEV589852 UOR589845:UOR589852 UYN589845:UYN589852 VIJ589845:VIJ589852 VSF589845:VSF589852 WCB589845:WCB589852 WLX589845:WLX589852 WVT589845:WVT589852 L655381:L655388 JH655381:JH655388 TD655381:TD655388 ACZ655381:ACZ655388 AMV655381:AMV655388 AWR655381:AWR655388 BGN655381:BGN655388 BQJ655381:BQJ655388 CAF655381:CAF655388 CKB655381:CKB655388 CTX655381:CTX655388 DDT655381:DDT655388 DNP655381:DNP655388 DXL655381:DXL655388 EHH655381:EHH655388 ERD655381:ERD655388 FAZ655381:FAZ655388 FKV655381:FKV655388 FUR655381:FUR655388 GEN655381:GEN655388 GOJ655381:GOJ655388 GYF655381:GYF655388 HIB655381:HIB655388 HRX655381:HRX655388 IBT655381:IBT655388 ILP655381:ILP655388 IVL655381:IVL655388 JFH655381:JFH655388 JPD655381:JPD655388 JYZ655381:JYZ655388 KIV655381:KIV655388 KSR655381:KSR655388 LCN655381:LCN655388 LMJ655381:LMJ655388 LWF655381:LWF655388 MGB655381:MGB655388 MPX655381:MPX655388 MZT655381:MZT655388 NJP655381:NJP655388 NTL655381:NTL655388 ODH655381:ODH655388 OND655381:OND655388 OWZ655381:OWZ655388 PGV655381:PGV655388 PQR655381:PQR655388 QAN655381:QAN655388 QKJ655381:QKJ655388 QUF655381:QUF655388 REB655381:REB655388 RNX655381:RNX655388 RXT655381:RXT655388 SHP655381:SHP655388 SRL655381:SRL655388 TBH655381:TBH655388 TLD655381:TLD655388 TUZ655381:TUZ655388 UEV655381:UEV655388 UOR655381:UOR655388 UYN655381:UYN655388 VIJ655381:VIJ655388 VSF655381:VSF655388 WCB655381:WCB655388 WLX655381:WLX655388 WVT655381:WVT655388 L720917:L720924 JH720917:JH720924 TD720917:TD720924 ACZ720917:ACZ720924 AMV720917:AMV720924 AWR720917:AWR720924 BGN720917:BGN720924 BQJ720917:BQJ720924 CAF720917:CAF720924 CKB720917:CKB720924 CTX720917:CTX720924 DDT720917:DDT720924 DNP720917:DNP720924 DXL720917:DXL720924 EHH720917:EHH720924 ERD720917:ERD720924 FAZ720917:FAZ720924 FKV720917:FKV720924 FUR720917:FUR720924 GEN720917:GEN720924 GOJ720917:GOJ720924 GYF720917:GYF720924 HIB720917:HIB720924 HRX720917:HRX720924 IBT720917:IBT720924 ILP720917:ILP720924 IVL720917:IVL720924 JFH720917:JFH720924 JPD720917:JPD720924 JYZ720917:JYZ720924 KIV720917:KIV720924 KSR720917:KSR720924 LCN720917:LCN720924 LMJ720917:LMJ720924 LWF720917:LWF720924 MGB720917:MGB720924 MPX720917:MPX720924 MZT720917:MZT720924 NJP720917:NJP720924 NTL720917:NTL720924 ODH720917:ODH720924 OND720917:OND720924 OWZ720917:OWZ720924 PGV720917:PGV720924 PQR720917:PQR720924 QAN720917:QAN720924 QKJ720917:QKJ720924 QUF720917:QUF720924 REB720917:REB720924 RNX720917:RNX720924 RXT720917:RXT720924 SHP720917:SHP720924 SRL720917:SRL720924 TBH720917:TBH720924 TLD720917:TLD720924 TUZ720917:TUZ720924 UEV720917:UEV720924 UOR720917:UOR720924 UYN720917:UYN720924 VIJ720917:VIJ720924 VSF720917:VSF720924 WCB720917:WCB720924 WLX720917:WLX720924 WVT720917:WVT720924 L786453:L786460 JH786453:JH786460 TD786453:TD786460 ACZ786453:ACZ786460 AMV786453:AMV786460 AWR786453:AWR786460 BGN786453:BGN786460 BQJ786453:BQJ786460 CAF786453:CAF786460 CKB786453:CKB786460 CTX786453:CTX786460 DDT786453:DDT786460 DNP786453:DNP786460 DXL786453:DXL786460 EHH786453:EHH786460 ERD786453:ERD786460 FAZ786453:FAZ786460 FKV786453:FKV786460 FUR786453:FUR786460 GEN786453:GEN786460 GOJ786453:GOJ786460 GYF786453:GYF786460 HIB786453:HIB786460 HRX786453:HRX786460 IBT786453:IBT786460 ILP786453:ILP786460 IVL786453:IVL786460 JFH786453:JFH786460 JPD786453:JPD786460 JYZ786453:JYZ786460 KIV786453:KIV786460 KSR786453:KSR786460 LCN786453:LCN786460 LMJ786453:LMJ786460 LWF786453:LWF786460 MGB786453:MGB786460 MPX786453:MPX786460 MZT786453:MZT786460 NJP786453:NJP786460 NTL786453:NTL786460 ODH786453:ODH786460 OND786453:OND786460 OWZ786453:OWZ786460 PGV786453:PGV786460 PQR786453:PQR786460 QAN786453:QAN786460 QKJ786453:QKJ786460 QUF786453:QUF786460 REB786453:REB786460 RNX786453:RNX786460 RXT786453:RXT786460 SHP786453:SHP786460 SRL786453:SRL786460 TBH786453:TBH786460 TLD786453:TLD786460 TUZ786453:TUZ786460 UEV786453:UEV786460 UOR786453:UOR786460 UYN786453:UYN786460 VIJ786453:VIJ786460 VSF786453:VSF786460 WCB786453:WCB786460 WLX786453:WLX786460 WVT786453:WVT786460 L851989:L851996 JH851989:JH851996 TD851989:TD851996 ACZ851989:ACZ851996 AMV851989:AMV851996 AWR851989:AWR851996 BGN851989:BGN851996 BQJ851989:BQJ851996 CAF851989:CAF851996 CKB851989:CKB851996 CTX851989:CTX851996 DDT851989:DDT851996 DNP851989:DNP851996 DXL851989:DXL851996 EHH851989:EHH851996 ERD851989:ERD851996 FAZ851989:FAZ851996 FKV851989:FKV851996 FUR851989:FUR851996 GEN851989:GEN851996 GOJ851989:GOJ851996 GYF851989:GYF851996 HIB851989:HIB851996 HRX851989:HRX851996 IBT851989:IBT851996 ILP851989:ILP851996 IVL851989:IVL851996 JFH851989:JFH851996 JPD851989:JPD851996 JYZ851989:JYZ851996 KIV851989:KIV851996 KSR851989:KSR851996 LCN851989:LCN851996 LMJ851989:LMJ851996 LWF851989:LWF851996 MGB851989:MGB851996 MPX851989:MPX851996 MZT851989:MZT851996 NJP851989:NJP851996 NTL851989:NTL851996 ODH851989:ODH851996 OND851989:OND851996 OWZ851989:OWZ851996 PGV851989:PGV851996 PQR851989:PQR851996 QAN851989:QAN851996 QKJ851989:QKJ851996 QUF851989:QUF851996 REB851989:REB851996 RNX851989:RNX851996 RXT851989:RXT851996 SHP851989:SHP851996 SRL851989:SRL851996 TBH851989:TBH851996 TLD851989:TLD851996 TUZ851989:TUZ851996 UEV851989:UEV851996 UOR851989:UOR851996 UYN851989:UYN851996 VIJ851989:VIJ851996 VSF851989:VSF851996 WCB851989:WCB851996 WLX851989:WLX851996 WVT851989:WVT851996 L917525:L917532 JH917525:JH917532 TD917525:TD917532 ACZ917525:ACZ917532 AMV917525:AMV917532 AWR917525:AWR917532 BGN917525:BGN917532 BQJ917525:BQJ917532 CAF917525:CAF917532 CKB917525:CKB917532 CTX917525:CTX917532 DDT917525:DDT917532 DNP917525:DNP917532 DXL917525:DXL917532 EHH917525:EHH917532 ERD917525:ERD917532 FAZ917525:FAZ917532 FKV917525:FKV917532 FUR917525:FUR917532 GEN917525:GEN917532 GOJ917525:GOJ917532 GYF917525:GYF917532 HIB917525:HIB917532 HRX917525:HRX917532 IBT917525:IBT917532 ILP917525:ILP917532 IVL917525:IVL917532 JFH917525:JFH917532 JPD917525:JPD917532 JYZ917525:JYZ917532 KIV917525:KIV917532 KSR917525:KSR917532 LCN917525:LCN917532 LMJ917525:LMJ917532 LWF917525:LWF917532 MGB917525:MGB917532 MPX917525:MPX917532 MZT917525:MZT917532 NJP917525:NJP917532 NTL917525:NTL917532 ODH917525:ODH917532 OND917525:OND917532 OWZ917525:OWZ917532 PGV917525:PGV917532 PQR917525:PQR917532 QAN917525:QAN917532 QKJ917525:QKJ917532 QUF917525:QUF917532 REB917525:REB917532 RNX917525:RNX917532 RXT917525:RXT917532 SHP917525:SHP917532 SRL917525:SRL917532 TBH917525:TBH917532 TLD917525:TLD917532 TUZ917525:TUZ917532 UEV917525:UEV917532 UOR917525:UOR917532 UYN917525:UYN917532 VIJ917525:VIJ917532 VSF917525:VSF917532 WCB917525:WCB917532 WLX917525:WLX917532 WVT917525:WVT917532 L983061:L983068 JH983061:JH983068 TD983061:TD983068 ACZ983061:ACZ983068 AMV983061:AMV983068 AWR983061:AWR983068 BGN983061:BGN983068 BQJ983061:BQJ983068 CAF983061:CAF983068 CKB983061:CKB983068 CTX983061:CTX983068 DDT983061:DDT983068 DNP983061:DNP983068 DXL983061:DXL983068 EHH983061:EHH983068 ERD983061:ERD983068 FAZ983061:FAZ983068 FKV983061:FKV983068 FUR983061:FUR983068 GEN983061:GEN983068 GOJ983061:GOJ983068 GYF983061:GYF983068 HIB983061:HIB983068 HRX983061:HRX983068 IBT983061:IBT983068 ILP983061:ILP983068 IVL983061:IVL983068 JFH983061:JFH983068 JPD983061:JPD983068 JYZ983061:JYZ983068 KIV983061:KIV983068 KSR983061:KSR983068 LCN983061:LCN983068 LMJ983061:LMJ983068 LWF983061:LWF983068 MGB983061:MGB983068 MPX983061:MPX983068 MZT983061:MZT983068 NJP983061:NJP983068 NTL983061:NTL983068 ODH983061:ODH983068 OND983061:OND983068 OWZ983061:OWZ983068 PGV983061:PGV983068 PQR983061:PQR983068 QAN983061:QAN983068 QKJ983061:QKJ983068 QUF983061:QUF983068 REB983061:REB983068 RNX983061:RNX983068 RXT983061:RXT983068 SHP983061:SHP983068 SRL983061:SRL983068 TBH983061:TBH983068 TLD983061:TLD983068 TUZ983061:TUZ983068 UEV983061:UEV983068 UOR983061:UOR983068 UYN983061:UYN983068 VIJ983061:VIJ983068 VSF983061:VSF983068 WCB983061:WCB983068 WLX983061:WLX983068 L58:L63">
      <formula1>$H$133:$H$138</formula1>
    </dataValidation>
    <dataValidation type="list" allowBlank="1" showInputMessage="1" showErrorMessage="1" sqref="K69:K74 JG69:JG74 TC69:TC74 ACY69:ACY74 AMU69:AMU74 AWQ69:AWQ74 BGM69:BGM74 BQI69:BQI74 CAE69:CAE74 CKA69:CKA74 CTW69:CTW74 DDS69:DDS74 DNO69:DNO74 DXK69:DXK74 EHG69:EHG74 ERC69:ERC74 FAY69:FAY74 FKU69:FKU74 FUQ69:FUQ74 GEM69:GEM74 GOI69:GOI74 GYE69:GYE74 HIA69:HIA74 HRW69:HRW74 IBS69:IBS74 ILO69:ILO74 IVK69:IVK74 JFG69:JFG74 JPC69:JPC74 JYY69:JYY74 KIU69:KIU74 KSQ69:KSQ74 LCM69:LCM74 LMI69:LMI74 LWE69:LWE74 MGA69:MGA74 MPW69:MPW74 MZS69:MZS74 NJO69:NJO74 NTK69:NTK74 ODG69:ODG74 ONC69:ONC74 OWY69:OWY74 PGU69:PGU74 PQQ69:PQQ74 QAM69:QAM74 QKI69:QKI74 QUE69:QUE74 REA69:REA74 RNW69:RNW74 RXS69:RXS74 SHO69:SHO74 SRK69:SRK74 TBG69:TBG74 TLC69:TLC74 TUY69:TUY74 UEU69:UEU74 UOQ69:UOQ74 UYM69:UYM74 VII69:VII74 VSE69:VSE74 WCA69:WCA74 WLW69:WLW74 WVS69:WVS74 K65571:K65609 JG65571:JG65609 TC65571:TC65609 ACY65571:ACY65609 AMU65571:AMU65609 AWQ65571:AWQ65609 BGM65571:BGM65609 BQI65571:BQI65609 CAE65571:CAE65609 CKA65571:CKA65609 CTW65571:CTW65609 DDS65571:DDS65609 DNO65571:DNO65609 DXK65571:DXK65609 EHG65571:EHG65609 ERC65571:ERC65609 FAY65571:FAY65609 FKU65571:FKU65609 FUQ65571:FUQ65609 GEM65571:GEM65609 GOI65571:GOI65609 GYE65571:GYE65609 HIA65571:HIA65609 HRW65571:HRW65609 IBS65571:IBS65609 ILO65571:ILO65609 IVK65571:IVK65609 JFG65571:JFG65609 JPC65571:JPC65609 JYY65571:JYY65609 KIU65571:KIU65609 KSQ65571:KSQ65609 LCM65571:LCM65609 LMI65571:LMI65609 LWE65571:LWE65609 MGA65571:MGA65609 MPW65571:MPW65609 MZS65571:MZS65609 NJO65571:NJO65609 NTK65571:NTK65609 ODG65571:ODG65609 ONC65571:ONC65609 OWY65571:OWY65609 PGU65571:PGU65609 PQQ65571:PQQ65609 QAM65571:QAM65609 QKI65571:QKI65609 QUE65571:QUE65609 REA65571:REA65609 RNW65571:RNW65609 RXS65571:RXS65609 SHO65571:SHO65609 SRK65571:SRK65609 TBG65571:TBG65609 TLC65571:TLC65609 TUY65571:TUY65609 UEU65571:UEU65609 UOQ65571:UOQ65609 UYM65571:UYM65609 VII65571:VII65609 VSE65571:VSE65609 WCA65571:WCA65609 WLW65571:WLW65609 WVS65571:WVS65609 K131107:K131145 JG131107:JG131145 TC131107:TC131145 ACY131107:ACY131145 AMU131107:AMU131145 AWQ131107:AWQ131145 BGM131107:BGM131145 BQI131107:BQI131145 CAE131107:CAE131145 CKA131107:CKA131145 CTW131107:CTW131145 DDS131107:DDS131145 DNO131107:DNO131145 DXK131107:DXK131145 EHG131107:EHG131145 ERC131107:ERC131145 FAY131107:FAY131145 FKU131107:FKU131145 FUQ131107:FUQ131145 GEM131107:GEM131145 GOI131107:GOI131145 GYE131107:GYE131145 HIA131107:HIA131145 HRW131107:HRW131145 IBS131107:IBS131145 ILO131107:ILO131145 IVK131107:IVK131145 JFG131107:JFG131145 JPC131107:JPC131145 JYY131107:JYY131145 KIU131107:KIU131145 KSQ131107:KSQ131145 LCM131107:LCM131145 LMI131107:LMI131145 LWE131107:LWE131145 MGA131107:MGA131145 MPW131107:MPW131145 MZS131107:MZS131145 NJO131107:NJO131145 NTK131107:NTK131145 ODG131107:ODG131145 ONC131107:ONC131145 OWY131107:OWY131145 PGU131107:PGU131145 PQQ131107:PQQ131145 QAM131107:QAM131145 QKI131107:QKI131145 QUE131107:QUE131145 REA131107:REA131145 RNW131107:RNW131145 RXS131107:RXS131145 SHO131107:SHO131145 SRK131107:SRK131145 TBG131107:TBG131145 TLC131107:TLC131145 TUY131107:TUY131145 UEU131107:UEU131145 UOQ131107:UOQ131145 UYM131107:UYM131145 VII131107:VII131145 VSE131107:VSE131145 WCA131107:WCA131145 WLW131107:WLW131145 WVS131107:WVS131145 K196643:K196681 JG196643:JG196681 TC196643:TC196681 ACY196643:ACY196681 AMU196643:AMU196681 AWQ196643:AWQ196681 BGM196643:BGM196681 BQI196643:BQI196681 CAE196643:CAE196681 CKA196643:CKA196681 CTW196643:CTW196681 DDS196643:DDS196681 DNO196643:DNO196681 DXK196643:DXK196681 EHG196643:EHG196681 ERC196643:ERC196681 FAY196643:FAY196681 FKU196643:FKU196681 FUQ196643:FUQ196681 GEM196643:GEM196681 GOI196643:GOI196681 GYE196643:GYE196681 HIA196643:HIA196681 HRW196643:HRW196681 IBS196643:IBS196681 ILO196643:ILO196681 IVK196643:IVK196681 JFG196643:JFG196681 JPC196643:JPC196681 JYY196643:JYY196681 KIU196643:KIU196681 KSQ196643:KSQ196681 LCM196643:LCM196681 LMI196643:LMI196681 LWE196643:LWE196681 MGA196643:MGA196681 MPW196643:MPW196681 MZS196643:MZS196681 NJO196643:NJO196681 NTK196643:NTK196681 ODG196643:ODG196681 ONC196643:ONC196681 OWY196643:OWY196681 PGU196643:PGU196681 PQQ196643:PQQ196681 QAM196643:QAM196681 QKI196643:QKI196681 QUE196643:QUE196681 REA196643:REA196681 RNW196643:RNW196681 RXS196643:RXS196681 SHO196643:SHO196681 SRK196643:SRK196681 TBG196643:TBG196681 TLC196643:TLC196681 TUY196643:TUY196681 UEU196643:UEU196681 UOQ196643:UOQ196681 UYM196643:UYM196681 VII196643:VII196681 VSE196643:VSE196681 WCA196643:WCA196681 WLW196643:WLW196681 WVS196643:WVS196681 K262179:K262217 JG262179:JG262217 TC262179:TC262217 ACY262179:ACY262217 AMU262179:AMU262217 AWQ262179:AWQ262217 BGM262179:BGM262217 BQI262179:BQI262217 CAE262179:CAE262217 CKA262179:CKA262217 CTW262179:CTW262217 DDS262179:DDS262217 DNO262179:DNO262217 DXK262179:DXK262217 EHG262179:EHG262217 ERC262179:ERC262217 FAY262179:FAY262217 FKU262179:FKU262217 FUQ262179:FUQ262217 GEM262179:GEM262217 GOI262179:GOI262217 GYE262179:GYE262217 HIA262179:HIA262217 HRW262179:HRW262217 IBS262179:IBS262217 ILO262179:ILO262217 IVK262179:IVK262217 JFG262179:JFG262217 JPC262179:JPC262217 JYY262179:JYY262217 KIU262179:KIU262217 KSQ262179:KSQ262217 LCM262179:LCM262217 LMI262179:LMI262217 LWE262179:LWE262217 MGA262179:MGA262217 MPW262179:MPW262217 MZS262179:MZS262217 NJO262179:NJO262217 NTK262179:NTK262217 ODG262179:ODG262217 ONC262179:ONC262217 OWY262179:OWY262217 PGU262179:PGU262217 PQQ262179:PQQ262217 QAM262179:QAM262217 QKI262179:QKI262217 QUE262179:QUE262217 REA262179:REA262217 RNW262179:RNW262217 RXS262179:RXS262217 SHO262179:SHO262217 SRK262179:SRK262217 TBG262179:TBG262217 TLC262179:TLC262217 TUY262179:TUY262217 UEU262179:UEU262217 UOQ262179:UOQ262217 UYM262179:UYM262217 VII262179:VII262217 VSE262179:VSE262217 WCA262179:WCA262217 WLW262179:WLW262217 WVS262179:WVS262217 K327715:K327753 JG327715:JG327753 TC327715:TC327753 ACY327715:ACY327753 AMU327715:AMU327753 AWQ327715:AWQ327753 BGM327715:BGM327753 BQI327715:BQI327753 CAE327715:CAE327753 CKA327715:CKA327753 CTW327715:CTW327753 DDS327715:DDS327753 DNO327715:DNO327753 DXK327715:DXK327753 EHG327715:EHG327753 ERC327715:ERC327753 FAY327715:FAY327753 FKU327715:FKU327753 FUQ327715:FUQ327753 GEM327715:GEM327753 GOI327715:GOI327753 GYE327715:GYE327753 HIA327715:HIA327753 HRW327715:HRW327753 IBS327715:IBS327753 ILO327715:ILO327753 IVK327715:IVK327753 JFG327715:JFG327753 JPC327715:JPC327753 JYY327715:JYY327753 KIU327715:KIU327753 KSQ327715:KSQ327753 LCM327715:LCM327753 LMI327715:LMI327753 LWE327715:LWE327753 MGA327715:MGA327753 MPW327715:MPW327753 MZS327715:MZS327753 NJO327715:NJO327753 NTK327715:NTK327753 ODG327715:ODG327753 ONC327715:ONC327753 OWY327715:OWY327753 PGU327715:PGU327753 PQQ327715:PQQ327753 QAM327715:QAM327753 QKI327715:QKI327753 QUE327715:QUE327753 REA327715:REA327753 RNW327715:RNW327753 RXS327715:RXS327753 SHO327715:SHO327753 SRK327715:SRK327753 TBG327715:TBG327753 TLC327715:TLC327753 TUY327715:TUY327753 UEU327715:UEU327753 UOQ327715:UOQ327753 UYM327715:UYM327753 VII327715:VII327753 VSE327715:VSE327753 WCA327715:WCA327753 WLW327715:WLW327753 WVS327715:WVS327753 K393251:K393289 JG393251:JG393289 TC393251:TC393289 ACY393251:ACY393289 AMU393251:AMU393289 AWQ393251:AWQ393289 BGM393251:BGM393289 BQI393251:BQI393289 CAE393251:CAE393289 CKA393251:CKA393289 CTW393251:CTW393289 DDS393251:DDS393289 DNO393251:DNO393289 DXK393251:DXK393289 EHG393251:EHG393289 ERC393251:ERC393289 FAY393251:FAY393289 FKU393251:FKU393289 FUQ393251:FUQ393289 GEM393251:GEM393289 GOI393251:GOI393289 GYE393251:GYE393289 HIA393251:HIA393289 HRW393251:HRW393289 IBS393251:IBS393289 ILO393251:ILO393289 IVK393251:IVK393289 JFG393251:JFG393289 JPC393251:JPC393289 JYY393251:JYY393289 KIU393251:KIU393289 KSQ393251:KSQ393289 LCM393251:LCM393289 LMI393251:LMI393289 LWE393251:LWE393289 MGA393251:MGA393289 MPW393251:MPW393289 MZS393251:MZS393289 NJO393251:NJO393289 NTK393251:NTK393289 ODG393251:ODG393289 ONC393251:ONC393289 OWY393251:OWY393289 PGU393251:PGU393289 PQQ393251:PQQ393289 QAM393251:QAM393289 QKI393251:QKI393289 QUE393251:QUE393289 REA393251:REA393289 RNW393251:RNW393289 RXS393251:RXS393289 SHO393251:SHO393289 SRK393251:SRK393289 TBG393251:TBG393289 TLC393251:TLC393289 TUY393251:TUY393289 UEU393251:UEU393289 UOQ393251:UOQ393289 UYM393251:UYM393289 VII393251:VII393289 VSE393251:VSE393289 WCA393251:WCA393289 WLW393251:WLW393289 WVS393251:WVS393289 K458787:K458825 JG458787:JG458825 TC458787:TC458825 ACY458787:ACY458825 AMU458787:AMU458825 AWQ458787:AWQ458825 BGM458787:BGM458825 BQI458787:BQI458825 CAE458787:CAE458825 CKA458787:CKA458825 CTW458787:CTW458825 DDS458787:DDS458825 DNO458787:DNO458825 DXK458787:DXK458825 EHG458787:EHG458825 ERC458787:ERC458825 FAY458787:FAY458825 FKU458787:FKU458825 FUQ458787:FUQ458825 GEM458787:GEM458825 GOI458787:GOI458825 GYE458787:GYE458825 HIA458787:HIA458825 HRW458787:HRW458825 IBS458787:IBS458825 ILO458787:ILO458825 IVK458787:IVK458825 JFG458787:JFG458825 JPC458787:JPC458825 JYY458787:JYY458825 KIU458787:KIU458825 KSQ458787:KSQ458825 LCM458787:LCM458825 LMI458787:LMI458825 LWE458787:LWE458825 MGA458787:MGA458825 MPW458787:MPW458825 MZS458787:MZS458825 NJO458787:NJO458825 NTK458787:NTK458825 ODG458787:ODG458825 ONC458787:ONC458825 OWY458787:OWY458825 PGU458787:PGU458825 PQQ458787:PQQ458825 QAM458787:QAM458825 QKI458787:QKI458825 QUE458787:QUE458825 REA458787:REA458825 RNW458787:RNW458825 RXS458787:RXS458825 SHO458787:SHO458825 SRK458787:SRK458825 TBG458787:TBG458825 TLC458787:TLC458825 TUY458787:TUY458825 UEU458787:UEU458825 UOQ458787:UOQ458825 UYM458787:UYM458825 VII458787:VII458825 VSE458787:VSE458825 WCA458787:WCA458825 WLW458787:WLW458825 WVS458787:WVS458825 K524323:K524361 JG524323:JG524361 TC524323:TC524361 ACY524323:ACY524361 AMU524323:AMU524361 AWQ524323:AWQ524361 BGM524323:BGM524361 BQI524323:BQI524361 CAE524323:CAE524361 CKA524323:CKA524361 CTW524323:CTW524361 DDS524323:DDS524361 DNO524323:DNO524361 DXK524323:DXK524361 EHG524323:EHG524361 ERC524323:ERC524361 FAY524323:FAY524361 FKU524323:FKU524361 FUQ524323:FUQ524361 GEM524323:GEM524361 GOI524323:GOI524361 GYE524323:GYE524361 HIA524323:HIA524361 HRW524323:HRW524361 IBS524323:IBS524361 ILO524323:ILO524361 IVK524323:IVK524361 JFG524323:JFG524361 JPC524323:JPC524361 JYY524323:JYY524361 KIU524323:KIU524361 KSQ524323:KSQ524361 LCM524323:LCM524361 LMI524323:LMI524361 LWE524323:LWE524361 MGA524323:MGA524361 MPW524323:MPW524361 MZS524323:MZS524361 NJO524323:NJO524361 NTK524323:NTK524361 ODG524323:ODG524361 ONC524323:ONC524361 OWY524323:OWY524361 PGU524323:PGU524361 PQQ524323:PQQ524361 QAM524323:QAM524361 QKI524323:QKI524361 QUE524323:QUE524361 REA524323:REA524361 RNW524323:RNW524361 RXS524323:RXS524361 SHO524323:SHO524361 SRK524323:SRK524361 TBG524323:TBG524361 TLC524323:TLC524361 TUY524323:TUY524361 UEU524323:UEU524361 UOQ524323:UOQ524361 UYM524323:UYM524361 VII524323:VII524361 VSE524323:VSE524361 WCA524323:WCA524361 WLW524323:WLW524361 WVS524323:WVS524361 K589859:K589897 JG589859:JG589897 TC589859:TC589897 ACY589859:ACY589897 AMU589859:AMU589897 AWQ589859:AWQ589897 BGM589859:BGM589897 BQI589859:BQI589897 CAE589859:CAE589897 CKA589859:CKA589897 CTW589859:CTW589897 DDS589859:DDS589897 DNO589859:DNO589897 DXK589859:DXK589897 EHG589859:EHG589897 ERC589859:ERC589897 FAY589859:FAY589897 FKU589859:FKU589897 FUQ589859:FUQ589897 GEM589859:GEM589897 GOI589859:GOI589897 GYE589859:GYE589897 HIA589859:HIA589897 HRW589859:HRW589897 IBS589859:IBS589897 ILO589859:ILO589897 IVK589859:IVK589897 JFG589859:JFG589897 JPC589859:JPC589897 JYY589859:JYY589897 KIU589859:KIU589897 KSQ589859:KSQ589897 LCM589859:LCM589897 LMI589859:LMI589897 LWE589859:LWE589897 MGA589859:MGA589897 MPW589859:MPW589897 MZS589859:MZS589897 NJO589859:NJO589897 NTK589859:NTK589897 ODG589859:ODG589897 ONC589859:ONC589897 OWY589859:OWY589897 PGU589859:PGU589897 PQQ589859:PQQ589897 QAM589859:QAM589897 QKI589859:QKI589897 QUE589859:QUE589897 REA589859:REA589897 RNW589859:RNW589897 RXS589859:RXS589897 SHO589859:SHO589897 SRK589859:SRK589897 TBG589859:TBG589897 TLC589859:TLC589897 TUY589859:TUY589897 UEU589859:UEU589897 UOQ589859:UOQ589897 UYM589859:UYM589897 VII589859:VII589897 VSE589859:VSE589897 WCA589859:WCA589897 WLW589859:WLW589897 WVS589859:WVS589897 K655395:K655433 JG655395:JG655433 TC655395:TC655433 ACY655395:ACY655433 AMU655395:AMU655433 AWQ655395:AWQ655433 BGM655395:BGM655433 BQI655395:BQI655433 CAE655395:CAE655433 CKA655395:CKA655433 CTW655395:CTW655433 DDS655395:DDS655433 DNO655395:DNO655433 DXK655395:DXK655433 EHG655395:EHG655433 ERC655395:ERC655433 FAY655395:FAY655433 FKU655395:FKU655433 FUQ655395:FUQ655433 GEM655395:GEM655433 GOI655395:GOI655433 GYE655395:GYE655433 HIA655395:HIA655433 HRW655395:HRW655433 IBS655395:IBS655433 ILO655395:ILO655433 IVK655395:IVK655433 JFG655395:JFG655433 JPC655395:JPC655433 JYY655395:JYY655433 KIU655395:KIU655433 KSQ655395:KSQ655433 LCM655395:LCM655433 LMI655395:LMI655433 LWE655395:LWE655433 MGA655395:MGA655433 MPW655395:MPW655433 MZS655395:MZS655433 NJO655395:NJO655433 NTK655395:NTK655433 ODG655395:ODG655433 ONC655395:ONC655433 OWY655395:OWY655433 PGU655395:PGU655433 PQQ655395:PQQ655433 QAM655395:QAM655433 QKI655395:QKI655433 QUE655395:QUE655433 REA655395:REA655433 RNW655395:RNW655433 RXS655395:RXS655433 SHO655395:SHO655433 SRK655395:SRK655433 TBG655395:TBG655433 TLC655395:TLC655433 TUY655395:TUY655433 UEU655395:UEU655433 UOQ655395:UOQ655433 UYM655395:UYM655433 VII655395:VII655433 VSE655395:VSE655433 WCA655395:WCA655433 WLW655395:WLW655433 WVS655395:WVS655433 K720931:K720969 JG720931:JG720969 TC720931:TC720969 ACY720931:ACY720969 AMU720931:AMU720969 AWQ720931:AWQ720969 BGM720931:BGM720969 BQI720931:BQI720969 CAE720931:CAE720969 CKA720931:CKA720969 CTW720931:CTW720969 DDS720931:DDS720969 DNO720931:DNO720969 DXK720931:DXK720969 EHG720931:EHG720969 ERC720931:ERC720969 FAY720931:FAY720969 FKU720931:FKU720969 FUQ720931:FUQ720969 GEM720931:GEM720969 GOI720931:GOI720969 GYE720931:GYE720969 HIA720931:HIA720969 HRW720931:HRW720969 IBS720931:IBS720969 ILO720931:ILO720969 IVK720931:IVK720969 JFG720931:JFG720969 JPC720931:JPC720969 JYY720931:JYY720969 KIU720931:KIU720969 KSQ720931:KSQ720969 LCM720931:LCM720969 LMI720931:LMI720969 LWE720931:LWE720969 MGA720931:MGA720969 MPW720931:MPW720969 MZS720931:MZS720969 NJO720931:NJO720969 NTK720931:NTK720969 ODG720931:ODG720969 ONC720931:ONC720969 OWY720931:OWY720969 PGU720931:PGU720969 PQQ720931:PQQ720969 QAM720931:QAM720969 QKI720931:QKI720969 QUE720931:QUE720969 REA720931:REA720969 RNW720931:RNW720969 RXS720931:RXS720969 SHO720931:SHO720969 SRK720931:SRK720969 TBG720931:TBG720969 TLC720931:TLC720969 TUY720931:TUY720969 UEU720931:UEU720969 UOQ720931:UOQ720969 UYM720931:UYM720969 VII720931:VII720969 VSE720931:VSE720969 WCA720931:WCA720969 WLW720931:WLW720969 WVS720931:WVS720969 K786467:K786505 JG786467:JG786505 TC786467:TC786505 ACY786467:ACY786505 AMU786467:AMU786505 AWQ786467:AWQ786505 BGM786467:BGM786505 BQI786467:BQI786505 CAE786467:CAE786505 CKA786467:CKA786505 CTW786467:CTW786505 DDS786467:DDS786505 DNO786467:DNO786505 DXK786467:DXK786505 EHG786467:EHG786505 ERC786467:ERC786505 FAY786467:FAY786505 FKU786467:FKU786505 FUQ786467:FUQ786505 GEM786467:GEM786505 GOI786467:GOI786505 GYE786467:GYE786505 HIA786467:HIA786505 HRW786467:HRW786505 IBS786467:IBS786505 ILO786467:ILO786505 IVK786467:IVK786505 JFG786467:JFG786505 JPC786467:JPC786505 JYY786467:JYY786505 KIU786467:KIU786505 KSQ786467:KSQ786505 LCM786467:LCM786505 LMI786467:LMI786505 LWE786467:LWE786505 MGA786467:MGA786505 MPW786467:MPW786505 MZS786467:MZS786505 NJO786467:NJO786505 NTK786467:NTK786505 ODG786467:ODG786505 ONC786467:ONC786505 OWY786467:OWY786505 PGU786467:PGU786505 PQQ786467:PQQ786505 QAM786467:QAM786505 QKI786467:QKI786505 QUE786467:QUE786505 REA786467:REA786505 RNW786467:RNW786505 RXS786467:RXS786505 SHO786467:SHO786505 SRK786467:SRK786505 TBG786467:TBG786505 TLC786467:TLC786505 TUY786467:TUY786505 UEU786467:UEU786505 UOQ786467:UOQ786505 UYM786467:UYM786505 VII786467:VII786505 VSE786467:VSE786505 WCA786467:WCA786505 WLW786467:WLW786505 WVS786467:WVS786505 K852003:K852041 JG852003:JG852041 TC852003:TC852041 ACY852003:ACY852041 AMU852003:AMU852041 AWQ852003:AWQ852041 BGM852003:BGM852041 BQI852003:BQI852041 CAE852003:CAE852041 CKA852003:CKA852041 CTW852003:CTW852041 DDS852003:DDS852041 DNO852003:DNO852041 DXK852003:DXK852041 EHG852003:EHG852041 ERC852003:ERC852041 FAY852003:FAY852041 FKU852003:FKU852041 FUQ852003:FUQ852041 GEM852003:GEM852041 GOI852003:GOI852041 GYE852003:GYE852041 HIA852003:HIA852041 HRW852003:HRW852041 IBS852003:IBS852041 ILO852003:ILO852041 IVK852003:IVK852041 JFG852003:JFG852041 JPC852003:JPC852041 JYY852003:JYY852041 KIU852003:KIU852041 KSQ852003:KSQ852041 LCM852003:LCM852041 LMI852003:LMI852041 LWE852003:LWE852041 MGA852003:MGA852041 MPW852003:MPW852041 MZS852003:MZS852041 NJO852003:NJO852041 NTK852003:NTK852041 ODG852003:ODG852041 ONC852003:ONC852041 OWY852003:OWY852041 PGU852003:PGU852041 PQQ852003:PQQ852041 QAM852003:QAM852041 QKI852003:QKI852041 QUE852003:QUE852041 REA852003:REA852041 RNW852003:RNW852041 RXS852003:RXS852041 SHO852003:SHO852041 SRK852003:SRK852041 TBG852003:TBG852041 TLC852003:TLC852041 TUY852003:TUY852041 UEU852003:UEU852041 UOQ852003:UOQ852041 UYM852003:UYM852041 VII852003:VII852041 VSE852003:VSE852041 WCA852003:WCA852041 WLW852003:WLW852041 WVS852003:WVS852041 K917539:K917577 JG917539:JG917577 TC917539:TC917577 ACY917539:ACY917577 AMU917539:AMU917577 AWQ917539:AWQ917577 BGM917539:BGM917577 BQI917539:BQI917577 CAE917539:CAE917577 CKA917539:CKA917577 CTW917539:CTW917577 DDS917539:DDS917577 DNO917539:DNO917577 DXK917539:DXK917577 EHG917539:EHG917577 ERC917539:ERC917577 FAY917539:FAY917577 FKU917539:FKU917577 FUQ917539:FUQ917577 GEM917539:GEM917577 GOI917539:GOI917577 GYE917539:GYE917577 HIA917539:HIA917577 HRW917539:HRW917577 IBS917539:IBS917577 ILO917539:ILO917577 IVK917539:IVK917577 JFG917539:JFG917577 JPC917539:JPC917577 JYY917539:JYY917577 KIU917539:KIU917577 KSQ917539:KSQ917577 LCM917539:LCM917577 LMI917539:LMI917577 LWE917539:LWE917577 MGA917539:MGA917577 MPW917539:MPW917577 MZS917539:MZS917577 NJO917539:NJO917577 NTK917539:NTK917577 ODG917539:ODG917577 ONC917539:ONC917577 OWY917539:OWY917577 PGU917539:PGU917577 PQQ917539:PQQ917577 QAM917539:QAM917577 QKI917539:QKI917577 QUE917539:QUE917577 REA917539:REA917577 RNW917539:RNW917577 RXS917539:RXS917577 SHO917539:SHO917577 SRK917539:SRK917577 TBG917539:TBG917577 TLC917539:TLC917577 TUY917539:TUY917577 UEU917539:UEU917577 UOQ917539:UOQ917577 UYM917539:UYM917577 VII917539:VII917577 VSE917539:VSE917577 WCA917539:WCA917577 WLW917539:WLW917577 WVS917539:WVS917577 K983075:K983113 JG983075:JG983113 TC983075:TC983113 ACY983075:ACY983113 AMU983075:AMU983113 AWQ983075:AWQ983113 BGM983075:BGM983113 BQI983075:BQI983113 CAE983075:CAE983113 CKA983075:CKA983113 CTW983075:CTW983113 DDS983075:DDS983113 DNO983075:DNO983113 DXK983075:DXK983113 EHG983075:EHG983113 ERC983075:ERC983113 FAY983075:FAY983113 FKU983075:FKU983113 FUQ983075:FUQ983113 GEM983075:GEM983113 GOI983075:GOI983113 GYE983075:GYE983113 HIA983075:HIA983113 HRW983075:HRW983113 IBS983075:IBS983113 ILO983075:ILO983113 IVK983075:IVK983113 JFG983075:JFG983113 JPC983075:JPC983113 JYY983075:JYY983113 KIU983075:KIU983113 KSQ983075:KSQ983113 LCM983075:LCM983113 LMI983075:LMI983113 LWE983075:LWE983113 MGA983075:MGA983113 MPW983075:MPW983113 MZS983075:MZS983113 NJO983075:NJO983113 NTK983075:NTK983113 ODG983075:ODG983113 ONC983075:ONC983113 OWY983075:OWY983113 PGU983075:PGU983113 PQQ983075:PQQ983113 QAM983075:QAM983113 QKI983075:QKI983113 QUE983075:QUE983113 REA983075:REA983113 RNW983075:RNW983113 RXS983075:RXS983113 SHO983075:SHO983113 SRK983075:SRK983113 TBG983075:TBG983113 TLC983075:TLC983113 TUY983075:TUY983113 UEU983075:UEU983113 UOQ983075:UOQ983113 UYM983075:UYM983113 VII983075:VII983113 VSE983075:VSE983113 WCA983075:WCA983113 WLW983075:WLW983113 WVS983075:WVS983113 WVS983061:WVS983068 JG58:JG63 TC58:TC63 ACY58:ACY63 AMU58:AMU63 AWQ58:AWQ63 BGM58:BGM63 BQI58:BQI63 CAE58:CAE63 CKA58:CKA63 CTW58:CTW63 DDS58:DDS63 DNO58:DNO63 DXK58:DXK63 EHG58:EHG63 ERC58:ERC63 FAY58:FAY63 FKU58:FKU63 FUQ58:FUQ63 GEM58:GEM63 GOI58:GOI63 GYE58:GYE63 HIA58:HIA63 HRW58:HRW63 IBS58:IBS63 ILO58:ILO63 IVK58:IVK63 JFG58:JFG63 JPC58:JPC63 JYY58:JYY63 KIU58:KIU63 KSQ58:KSQ63 LCM58:LCM63 LMI58:LMI63 LWE58:LWE63 MGA58:MGA63 MPW58:MPW63 MZS58:MZS63 NJO58:NJO63 NTK58:NTK63 ODG58:ODG63 ONC58:ONC63 OWY58:OWY63 PGU58:PGU63 PQQ58:PQQ63 QAM58:QAM63 QKI58:QKI63 QUE58:QUE63 REA58:REA63 RNW58:RNW63 RXS58:RXS63 SHO58:SHO63 SRK58:SRK63 TBG58:TBG63 TLC58:TLC63 TUY58:TUY63 UEU58:UEU63 UOQ58:UOQ63 UYM58:UYM63 VII58:VII63 VSE58:VSE63 WCA58:WCA63 WLW58:WLW63 WVS58:WVS63 K65557:K65564 JG65557:JG65564 TC65557:TC65564 ACY65557:ACY65564 AMU65557:AMU65564 AWQ65557:AWQ65564 BGM65557:BGM65564 BQI65557:BQI65564 CAE65557:CAE65564 CKA65557:CKA65564 CTW65557:CTW65564 DDS65557:DDS65564 DNO65557:DNO65564 DXK65557:DXK65564 EHG65557:EHG65564 ERC65557:ERC65564 FAY65557:FAY65564 FKU65557:FKU65564 FUQ65557:FUQ65564 GEM65557:GEM65564 GOI65557:GOI65564 GYE65557:GYE65564 HIA65557:HIA65564 HRW65557:HRW65564 IBS65557:IBS65564 ILO65557:ILO65564 IVK65557:IVK65564 JFG65557:JFG65564 JPC65557:JPC65564 JYY65557:JYY65564 KIU65557:KIU65564 KSQ65557:KSQ65564 LCM65557:LCM65564 LMI65557:LMI65564 LWE65557:LWE65564 MGA65557:MGA65564 MPW65557:MPW65564 MZS65557:MZS65564 NJO65557:NJO65564 NTK65557:NTK65564 ODG65557:ODG65564 ONC65557:ONC65564 OWY65557:OWY65564 PGU65557:PGU65564 PQQ65557:PQQ65564 QAM65557:QAM65564 QKI65557:QKI65564 QUE65557:QUE65564 REA65557:REA65564 RNW65557:RNW65564 RXS65557:RXS65564 SHO65557:SHO65564 SRK65557:SRK65564 TBG65557:TBG65564 TLC65557:TLC65564 TUY65557:TUY65564 UEU65557:UEU65564 UOQ65557:UOQ65564 UYM65557:UYM65564 VII65557:VII65564 VSE65557:VSE65564 WCA65557:WCA65564 WLW65557:WLW65564 WVS65557:WVS65564 K131093:K131100 JG131093:JG131100 TC131093:TC131100 ACY131093:ACY131100 AMU131093:AMU131100 AWQ131093:AWQ131100 BGM131093:BGM131100 BQI131093:BQI131100 CAE131093:CAE131100 CKA131093:CKA131100 CTW131093:CTW131100 DDS131093:DDS131100 DNO131093:DNO131100 DXK131093:DXK131100 EHG131093:EHG131100 ERC131093:ERC131100 FAY131093:FAY131100 FKU131093:FKU131100 FUQ131093:FUQ131100 GEM131093:GEM131100 GOI131093:GOI131100 GYE131093:GYE131100 HIA131093:HIA131100 HRW131093:HRW131100 IBS131093:IBS131100 ILO131093:ILO131100 IVK131093:IVK131100 JFG131093:JFG131100 JPC131093:JPC131100 JYY131093:JYY131100 KIU131093:KIU131100 KSQ131093:KSQ131100 LCM131093:LCM131100 LMI131093:LMI131100 LWE131093:LWE131100 MGA131093:MGA131100 MPW131093:MPW131100 MZS131093:MZS131100 NJO131093:NJO131100 NTK131093:NTK131100 ODG131093:ODG131100 ONC131093:ONC131100 OWY131093:OWY131100 PGU131093:PGU131100 PQQ131093:PQQ131100 QAM131093:QAM131100 QKI131093:QKI131100 QUE131093:QUE131100 REA131093:REA131100 RNW131093:RNW131100 RXS131093:RXS131100 SHO131093:SHO131100 SRK131093:SRK131100 TBG131093:TBG131100 TLC131093:TLC131100 TUY131093:TUY131100 UEU131093:UEU131100 UOQ131093:UOQ131100 UYM131093:UYM131100 VII131093:VII131100 VSE131093:VSE131100 WCA131093:WCA131100 WLW131093:WLW131100 WVS131093:WVS131100 K196629:K196636 JG196629:JG196636 TC196629:TC196636 ACY196629:ACY196636 AMU196629:AMU196636 AWQ196629:AWQ196636 BGM196629:BGM196636 BQI196629:BQI196636 CAE196629:CAE196636 CKA196629:CKA196636 CTW196629:CTW196636 DDS196629:DDS196636 DNO196629:DNO196636 DXK196629:DXK196636 EHG196629:EHG196636 ERC196629:ERC196636 FAY196629:FAY196636 FKU196629:FKU196636 FUQ196629:FUQ196636 GEM196629:GEM196636 GOI196629:GOI196636 GYE196629:GYE196636 HIA196629:HIA196636 HRW196629:HRW196636 IBS196629:IBS196636 ILO196629:ILO196636 IVK196629:IVK196636 JFG196629:JFG196636 JPC196629:JPC196636 JYY196629:JYY196636 KIU196629:KIU196636 KSQ196629:KSQ196636 LCM196629:LCM196636 LMI196629:LMI196636 LWE196629:LWE196636 MGA196629:MGA196636 MPW196629:MPW196636 MZS196629:MZS196636 NJO196629:NJO196636 NTK196629:NTK196636 ODG196629:ODG196636 ONC196629:ONC196636 OWY196629:OWY196636 PGU196629:PGU196636 PQQ196629:PQQ196636 QAM196629:QAM196636 QKI196629:QKI196636 QUE196629:QUE196636 REA196629:REA196636 RNW196629:RNW196636 RXS196629:RXS196636 SHO196629:SHO196636 SRK196629:SRK196636 TBG196629:TBG196636 TLC196629:TLC196636 TUY196629:TUY196636 UEU196629:UEU196636 UOQ196629:UOQ196636 UYM196629:UYM196636 VII196629:VII196636 VSE196629:VSE196636 WCA196629:WCA196636 WLW196629:WLW196636 WVS196629:WVS196636 K262165:K262172 JG262165:JG262172 TC262165:TC262172 ACY262165:ACY262172 AMU262165:AMU262172 AWQ262165:AWQ262172 BGM262165:BGM262172 BQI262165:BQI262172 CAE262165:CAE262172 CKA262165:CKA262172 CTW262165:CTW262172 DDS262165:DDS262172 DNO262165:DNO262172 DXK262165:DXK262172 EHG262165:EHG262172 ERC262165:ERC262172 FAY262165:FAY262172 FKU262165:FKU262172 FUQ262165:FUQ262172 GEM262165:GEM262172 GOI262165:GOI262172 GYE262165:GYE262172 HIA262165:HIA262172 HRW262165:HRW262172 IBS262165:IBS262172 ILO262165:ILO262172 IVK262165:IVK262172 JFG262165:JFG262172 JPC262165:JPC262172 JYY262165:JYY262172 KIU262165:KIU262172 KSQ262165:KSQ262172 LCM262165:LCM262172 LMI262165:LMI262172 LWE262165:LWE262172 MGA262165:MGA262172 MPW262165:MPW262172 MZS262165:MZS262172 NJO262165:NJO262172 NTK262165:NTK262172 ODG262165:ODG262172 ONC262165:ONC262172 OWY262165:OWY262172 PGU262165:PGU262172 PQQ262165:PQQ262172 QAM262165:QAM262172 QKI262165:QKI262172 QUE262165:QUE262172 REA262165:REA262172 RNW262165:RNW262172 RXS262165:RXS262172 SHO262165:SHO262172 SRK262165:SRK262172 TBG262165:TBG262172 TLC262165:TLC262172 TUY262165:TUY262172 UEU262165:UEU262172 UOQ262165:UOQ262172 UYM262165:UYM262172 VII262165:VII262172 VSE262165:VSE262172 WCA262165:WCA262172 WLW262165:WLW262172 WVS262165:WVS262172 K327701:K327708 JG327701:JG327708 TC327701:TC327708 ACY327701:ACY327708 AMU327701:AMU327708 AWQ327701:AWQ327708 BGM327701:BGM327708 BQI327701:BQI327708 CAE327701:CAE327708 CKA327701:CKA327708 CTW327701:CTW327708 DDS327701:DDS327708 DNO327701:DNO327708 DXK327701:DXK327708 EHG327701:EHG327708 ERC327701:ERC327708 FAY327701:FAY327708 FKU327701:FKU327708 FUQ327701:FUQ327708 GEM327701:GEM327708 GOI327701:GOI327708 GYE327701:GYE327708 HIA327701:HIA327708 HRW327701:HRW327708 IBS327701:IBS327708 ILO327701:ILO327708 IVK327701:IVK327708 JFG327701:JFG327708 JPC327701:JPC327708 JYY327701:JYY327708 KIU327701:KIU327708 KSQ327701:KSQ327708 LCM327701:LCM327708 LMI327701:LMI327708 LWE327701:LWE327708 MGA327701:MGA327708 MPW327701:MPW327708 MZS327701:MZS327708 NJO327701:NJO327708 NTK327701:NTK327708 ODG327701:ODG327708 ONC327701:ONC327708 OWY327701:OWY327708 PGU327701:PGU327708 PQQ327701:PQQ327708 QAM327701:QAM327708 QKI327701:QKI327708 QUE327701:QUE327708 REA327701:REA327708 RNW327701:RNW327708 RXS327701:RXS327708 SHO327701:SHO327708 SRK327701:SRK327708 TBG327701:TBG327708 TLC327701:TLC327708 TUY327701:TUY327708 UEU327701:UEU327708 UOQ327701:UOQ327708 UYM327701:UYM327708 VII327701:VII327708 VSE327701:VSE327708 WCA327701:WCA327708 WLW327701:WLW327708 WVS327701:WVS327708 K393237:K393244 JG393237:JG393244 TC393237:TC393244 ACY393237:ACY393244 AMU393237:AMU393244 AWQ393237:AWQ393244 BGM393237:BGM393244 BQI393237:BQI393244 CAE393237:CAE393244 CKA393237:CKA393244 CTW393237:CTW393244 DDS393237:DDS393244 DNO393237:DNO393244 DXK393237:DXK393244 EHG393237:EHG393244 ERC393237:ERC393244 FAY393237:FAY393244 FKU393237:FKU393244 FUQ393237:FUQ393244 GEM393237:GEM393244 GOI393237:GOI393244 GYE393237:GYE393244 HIA393237:HIA393244 HRW393237:HRW393244 IBS393237:IBS393244 ILO393237:ILO393244 IVK393237:IVK393244 JFG393237:JFG393244 JPC393237:JPC393244 JYY393237:JYY393244 KIU393237:KIU393244 KSQ393237:KSQ393244 LCM393237:LCM393244 LMI393237:LMI393244 LWE393237:LWE393244 MGA393237:MGA393244 MPW393237:MPW393244 MZS393237:MZS393244 NJO393237:NJO393244 NTK393237:NTK393244 ODG393237:ODG393244 ONC393237:ONC393244 OWY393237:OWY393244 PGU393237:PGU393244 PQQ393237:PQQ393244 QAM393237:QAM393244 QKI393237:QKI393244 QUE393237:QUE393244 REA393237:REA393244 RNW393237:RNW393244 RXS393237:RXS393244 SHO393237:SHO393244 SRK393237:SRK393244 TBG393237:TBG393244 TLC393237:TLC393244 TUY393237:TUY393244 UEU393237:UEU393244 UOQ393237:UOQ393244 UYM393237:UYM393244 VII393237:VII393244 VSE393237:VSE393244 WCA393237:WCA393244 WLW393237:WLW393244 WVS393237:WVS393244 K458773:K458780 JG458773:JG458780 TC458773:TC458780 ACY458773:ACY458780 AMU458773:AMU458780 AWQ458773:AWQ458780 BGM458773:BGM458780 BQI458773:BQI458780 CAE458773:CAE458780 CKA458773:CKA458780 CTW458773:CTW458780 DDS458773:DDS458780 DNO458773:DNO458780 DXK458773:DXK458780 EHG458773:EHG458780 ERC458773:ERC458780 FAY458773:FAY458780 FKU458773:FKU458780 FUQ458773:FUQ458780 GEM458773:GEM458780 GOI458773:GOI458780 GYE458773:GYE458780 HIA458773:HIA458780 HRW458773:HRW458780 IBS458773:IBS458780 ILO458773:ILO458780 IVK458773:IVK458780 JFG458773:JFG458780 JPC458773:JPC458780 JYY458773:JYY458780 KIU458773:KIU458780 KSQ458773:KSQ458780 LCM458773:LCM458780 LMI458773:LMI458780 LWE458773:LWE458780 MGA458773:MGA458780 MPW458773:MPW458780 MZS458773:MZS458780 NJO458773:NJO458780 NTK458773:NTK458780 ODG458773:ODG458780 ONC458773:ONC458780 OWY458773:OWY458780 PGU458773:PGU458780 PQQ458773:PQQ458780 QAM458773:QAM458780 QKI458773:QKI458780 QUE458773:QUE458780 REA458773:REA458780 RNW458773:RNW458780 RXS458773:RXS458780 SHO458773:SHO458780 SRK458773:SRK458780 TBG458773:TBG458780 TLC458773:TLC458780 TUY458773:TUY458780 UEU458773:UEU458780 UOQ458773:UOQ458780 UYM458773:UYM458780 VII458773:VII458780 VSE458773:VSE458780 WCA458773:WCA458780 WLW458773:WLW458780 WVS458773:WVS458780 K524309:K524316 JG524309:JG524316 TC524309:TC524316 ACY524309:ACY524316 AMU524309:AMU524316 AWQ524309:AWQ524316 BGM524309:BGM524316 BQI524309:BQI524316 CAE524309:CAE524316 CKA524309:CKA524316 CTW524309:CTW524316 DDS524309:DDS524316 DNO524309:DNO524316 DXK524309:DXK524316 EHG524309:EHG524316 ERC524309:ERC524316 FAY524309:FAY524316 FKU524309:FKU524316 FUQ524309:FUQ524316 GEM524309:GEM524316 GOI524309:GOI524316 GYE524309:GYE524316 HIA524309:HIA524316 HRW524309:HRW524316 IBS524309:IBS524316 ILO524309:ILO524316 IVK524309:IVK524316 JFG524309:JFG524316 JPC524309:JPC524316 JYY524309:JYY524316 KIU524309:KIU524316 KSQ524309:KSQ524316 LCM524309:LCM524316 LMI524309:LMI524316 LWE524309:LWE524316 MGA524309:MGA524316 MPW524309:MPW524316 MZS524309:MZS524316 NJO524309:NJO524316 NTK524309:NTK524316 ODG524309:ODG524316 ONC524309:ONC524316 OWY524309:OWY524316 PGU524309:PGU524316 PQQ524309:PQQ524316 QAM524309:QAM524316 QKI524309:QKI524316 QUE524309:QUE524316 REA524309:REA524316 RNW524309:RNW524316 RXS524309:RXS524316 SHO524309:SHO524316 SRK524309:SRK524316 TBG524309:TBG524316 TLC524309:TLC524316 TUY524309:TUY524316 UEU524309:UEU524316 UOQ524309:UOQ524316 UYM524309:UYM524316 VII524309:VII524316 VSE524309:VSE524316 WCA524309:WCA524316 WLW524309:WLW524316 WVS524309:WVS524316 K589845:K589852 JG589845:JG589852 TC589845:TC589852 ACY589845:ACY589852 AMU589845:AMU589852 AWQ589845:AWQ589852 BGM589845:BGM589852 BQI589845:BQI589852 CAE589845:CAE589852 CKA589845:CKA589852 CTW589845:CTW589852 DDS589845:DDS589852 DNO589845:DNO589852 DXK589845:DXK589852 EHG589845:EHG589852 ERC589845:ERC589852 FAY589845:FAY589852 FKU589845:FKU589852 FUQ589845:FUQ589852 GEM589845:GEM589852 GOI589845:GOI589852 GYE589845:GYE589852 HIA589845:HIA589852 HRW589845:HRW589852 IBS589845:IBS589852 ILO589845:ILO589852 IVK589845:IVK589852 JFG589845:JFG589852 JPC589845:JPC589852 JYY589845:JYY589852 KIU589845:KIU589852 KSQ589845:KSQ589852 LCM589845:LCM589852 LMI589845:LMI589852 LWE589845:LWE589852 MGA589845:MGA589852 MPW589845:MPW589852 MZS589845:MZS589852 NJO589845:NJO589852 NTK589845:NTK589852 ODG589845:ODG589852 ONC589845:ONC589852 OWY589845:OWY589852 PGU589845:PGU589852 PQQ589845:PQQ589852 QAM589845:QAM589852 QKI589845:QKI589852 QUE589845:QUE589852 REA589845:REA589852 RNW589845:RNW589852 RXS589845:RXS589852 SHO589845:SHO589852 SRK589845:SRK589852 TBG589845:TBG589852 TLC589845:TLC589852 TUY589845:TUY589852 UEU589845:UEU589852 UOQ589845:UOQ589852 UYM589845:UYM589852 VII589845:VII589852 VSE589845:VSE589852 WCA589845:WCA589852 WLW589845:WLW589852 WVS589845:WVS589852 K655381:K655388 JG655381:JG655388 TC655381:TC655388 ACY655381:ACY655388 AMU655381:AMU655388 AWQ655381:AWQ655388 BGM655381:BGM655388 BQI655381:BQI655388 CAE655381:CAE655388 CKA655381:CKA655388 CTW655381:CTW655388 DDS655381:DDS655388 DNO655381:DNO655388 DXK655381:DXK655388 EHG655381:EHG655388 ERC655381:ERC655388 FAY655381:FAY655388 FKU655381:FKU655388 FUQ655381:FUQ655388 GEM655381:GEM655388 GOI655381:GOI655388 GYE655381:GYE655388 HIA655381:HIA655388 HRW655381:HRW655388 IBS655381:IBS655388 ILO655381:ILO655388 IVK655381:IVK655388 JFG655381:JFG655388 JPC655381:JPC655388 JYY655381:JYY655388 KIU655381:KIU655388 KSQ655381:KSQ655388 LCM655381:LCM655388 LMI655381:LMI655388 LWE655381:LWE655388 MGA655381:MGA655388 MPW655381:MPW655388 MZS655381:MZS655388 NJO655381:NJO655388 NTK655381:NTK655388 ODG655381:ODG655388 ONC655381:ONC655388 OWY655381:OWY655388 PGU655381:PGU655388 PQQ655381:PQQ655388 QAM655381:QAM655388 QKI655381:QKI655388 QUE655381:QUE655388 REA655381:REA655388 RNW655381:RNW655388 RXS655381:RXS655388 SHO655381:SHO655388 SRK655381:SRK655388 TBG655381:TBG655388 TLC655381:TLC655388 TUY655381:TUY655388 UEU655381:UEU655388 UOQ655381:UOQ655388 UYM655381:UYM655388 VII655381:VII655388 VSE655381:VSE655388 WCA655381:WCA655388 WLW655381:WLW655388 WVS655381:WVS655388 K720917:K720924 JG720917:JG720924 TC720917:TC720924 ACY720917:ACY720924 AMU720917:AMU720924 AWQ720917:AWQ720924 BGM720917:BGM720924 BQI720917:BQI720924 CAE720917:CAE720924 CKA720917:CKA720924 CTW720917:CTW720924 DDS720917:DDS720924 DNO720917:DNO720924 DXK720917:DXK720924 EHG720917:EHG720924 ERC720917:ERC720924 FAY720917:FAY720924 FKU720917:FKU720924 FUQ720917:FUQ720924 GEM720917:GEM720924 GOI720917:GOI720924 GYE720917:GYE720924 HIA720917:HIA720924 HRW720917:HRW720924 IBS720917:IBS720924 ILO720917:ILO720924 IVK720917:IVK720924 JFG720917:JFG720924 JPC720917:JPC720924 JYY720917:JYY720924 KIU720917:KIU720924 KSQ720917:KSQ720924 LCM720917:LCM720924 LMI720917:LMI720924 LWE720917:LWE720924 MGA720917:MGA720924 MPW720917:MPW720924 MZS720917:MZS720924 NJO720917:NJO720924 NTK720917:NTK720924 ODG720917:ODG720924 ONC720917:ONC720924 OWY720917:OWY720924 PGU720917:PGU720924 PQQ720917:PQQ720924 QAM720917:QAM720924 QKI720917:QKI720924 QUE720917:QUE720924 REA720917:REA720924 RNW720917:RNW720924 RXS720917:RXS720924 SHO720917:SHO720924 SRK720917:SRK720924 TBG720917:TBG720924 TLC720917:TLC720924 TUY720917:TUY720924 UEU720917:UEU720924 UOQ720917:UOQ720924 UYM720917:UYM720924 VII720917:VII720924 VSE720917:VSE720924 WCA720917:WCA720924 WLW720917:WLW720924 WVS720917:WVS720924 K786453:K786460 JG786453:JG786460 TC786453:TC786460 ACY786453:ACY786460 AMU786453:AMU786460 AWQ786453:AWQ786460 BGM786453:BGM786460 BQI786453:BQI786460 CAE786453:CAE786460 CKA786453:CKA786460 CTW786453:CTW786460 DDS786453:DDS786460 DNO786453:DNO786460 DXK786453:DXK786460 EHG786453:EHG786460 ERC786453:ERC786460 FAY786453:FAY786460 FKU786453:FKU786460 FUQ786453:FUQ786460 GEM786453:GEM786460 GOI786453:GOI786460 GYE786453:GYE786460 HIA786453:HIA786460 HRW786453:HRW786460 IBS786453:IBS786460 ILO786453:ILO786460 IVK786453:IVK786460 JFG786453:JFG786460 JPC786453:JPC786460 JYY786453:JYY786460 KIU786453:KIU786460 KSQ786453:KSQ786460 LCM786453:LCM786460 LMI786453:LMI786460 LWE786453:LWE786460 MGA786453:MGA786460 MPW786453:MPW786460 MZS786453:MZS786460 NJO786453:NJO786460 NTK786453:NTK786460 ODG786453:ODG786460 ONC786453:ONC786460 OWY786453:OWY786460 PGU786453:PGU786460 PQQ786453:PQQ786460 QAM786453:QAM786460 QKI786453:QKI786460 QUE786453:QUE786460 REA786453:REA786460 RNW786453:RNW786460 RXS786453:RXS786460 SHO786453:SHO786460 SRK786453:SRK786460 TBG786453:TBG786460 TLC786453:TLC786460 TUY786453:TUY786460 UEU786453:UEU786460 UOQ786453:UOQ786460 UYM786453:UYM786460 VII786453:VII786460 VSE786453:VSE786460 WCA786453:WCA786460 WLW786453:WLW786460 WVS786453:WVS786460 K851989:K851996 JG851989:JG851996 TC851989:TC851996 ACY851989:ACY851996 AMU851989:AMU851996 AWQ851989:AWQ851996 BGM851989:BGM851996 BQI851989:BQI851996 CAE851989:CAE851996 CKA851989:CKA851996 CTW851989:CTW851996 DDS851989:DDS851996 DNO851989:DNO851996 DXK851989:DXK851996 EHG851989:EHG851996 ERC851989:ERC851996 FAY851989:FAY851996 FKU851989:FKU851996 FUQ851989:FUQ851996 GEM851989:GEM851996 GOI851989:GOI851996 GYE851989:GYE851996 HIA851989:HIA851996 HRW851989:HRW851996 IBS851989:IBS851996 ILO851989:ILO851996 IVK851989:IVK851996 JFG851989:JFG851996 JPC851989:JPC851996 JYY851989:JYY851996 KIU851989:KIU851996 KSQ851989:KSQ851996 LCM851989:LCM851996 LMI851989:LMI851996 LWE851989:LWE851996 MGA851989:MGA851996 MPW851989:MPW851996 MZS851989:MZS851996 NJO851989:NJO851996 NTK851989:NTK851996 ODG851989:ODG851996 ONC851989:ONC851996 OWY851989:OWY851996 PGU851989:PGU851996 PQQ851989:PQQ851996 QAM851989:QAM851996 QKI851989:QKI851996 QUE851989:QUE851996 REA851989:REA851996 RNW851989:RNW851996 RXS851989:RXS851996 SHO851989:SHO851996 SRK851989:SRK851996 TBG851989:TBG851996 TLC851989:TLC851996 TUY851989:TUY851996 UEU851989:UEU851996 UOQ851989:UOQ851996 UYM851989:UYM851996 VII851989:VII851996 VSE851989:VSE851996 WCA851989:WCA851996 WLW851989:WLW851996 WVS851989:WVS851996 K917525:K917532 JG917525:JG917532 TC917525:TC917532 ACY917525:ACY917532 AMU917525:AMU917532 AWQ917525:AWQ917532 BGM917525:BGM917532 BQI917525:BQI917532 CAE917525:CAE917532 CKA917525:CKA917532 CTW917525:CTW917532 DDS917525:DDS917532 DNO917525:DNO917532 DXK917525:DXK917532 EHG917525:EHG917532 ERC917525:ERC917532 FAY917525:FAY917532 FKU917525:FKU917532 FUQ917525:FUQ917532 GEM917525:GEM917532 GOI917525:GOI917532 GYE917525:GYE917532 HIA917525:HIA917532 HRW917525:HRW917532 IBS917525:IBS917532 ILO917525:ILO917532 IVK917525:IVK917532 JFG917525:JFG917532 JPC917525:JPC917532 JYY917525:JYY917532 KIU917525:KIU917532 KSQ917525:KSQ917532 LCM917525:LCM917532 LMI917525:LMI917532 LWE917525:LWE917532 MGA917525:MGA917532 MPW917525:MPW917532 MZS917525:MZS917532 NJO917525:NJO917532 NTK917525:NTK917532 ODG917525:ODG917532 ONC917525:ONC917532 OWY917525:OWY917532 PGU917525:PGU917532 PQQ917525:PQQ917532 QAM917525:QAM917532 QKI917525:QKI917532 QUE917525:QUE917532 REA917525:REA917532 RNW917525:RNW917532 RXS917525:RXS917532 SHO917525:SHO917532 SRK917525:SRK917532 TBG917525:TBG917532 TLC917525:TLC917532 TUY917525:TUY917532 UEU917525:UEU917532 UOQ917525:UOQ917532 UYM917525:UYM917532 VII917525:VII917532 VSE917525:VSE917532 WCA917525:WCA917532 WLW917525:WLW917532 WVS917525:WVS917532 K983061:K983068 JG983061:JG983068 TC983061:TC983068 ACY983061:ACY983068 AMU983061:AMU983068 AWQ983061:AWQ983068 BGM983061:BGM983068 BQI983061:BQI983068 CAE983061:CAE983068 CKA983061:CKA983068 CTW983061:CTW983068 DDS983061:DDS983068 DNO983061:DNO983068 DXK983061:DXK983068 EHG983061:EHG983068 ERC983061:ERC983068 FAY983061:FAY983068 FKU983061:FKU983068 FUQ983061:FUQ983068 GEM983061:GEM983068 GOI983061:GOI983068 GYE983061:GYE983068 HIA983061:HIA983068 HRW983061:HRW983068 IBS983061:IBS983068 ILO983061:ILO983068 IVK983061:IVK983068 JFG983061:JFG983068 JPC983061:JPC983068 JYY983061:JYY983068 KIU983061:KIU983068 KSQ983061:KSQ983068 LCM983061:LCM983068 LMI983061:LMI983068 LWE983061:LWE983068 MGA983061:MGA983068 MPW983061:MPW983068 MZS983061:MZS983068 NJO983061:NJO983068 NTK983061:NTK983068 ODG983061:ODG983068 ONC983061:ONC983068 OWY983061:OWY983068 PGU983061:PGU983068 PQQ983061:PQQ983068 QAM983061:QAM983068 QKI983061:QKI983068 QUE983061:QUE983068 REA983061:REA983068 RNW983061:RNW983068 RXS983061:RXS983068 SHO983061:SHO983068 SRK983061:SRK983068 TBG983061:TBG983068 TLC983061:TLC983068 TUY983061:TUY983068 UEU983061:UEU983068 UOQ983061:UOQ983068 UYM983061:UYM983068 VII983061:VII983068 VSE983061:VSE983068 WCA983061:WCA983068 WLW983061:WLW983068 K58:K63">
      <formula1>$J$133:$J$135</formula1>
    </dataValidation>
    <dataValidation type="textLength" operator="lessThanOrEqual" allowBlank="1" showInputMessage="1" showErrorMessage="1" errorTitle="Description is to long!" error="Maximum of 250 characters.  Please shorten the length of the description." sqref="WVL983033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29 IZ65529 SV65529 ACR65529 AMN65529 AWJ65529 BGF65529 BQB65529 BZX65529 CJT65529 CTP65529 DDL65529 DNH65529 DXD65529 EGZ65529 EQV65529 FAR65529 FKN65529 FUJ65529 GEF65529 GOB65529 GXX65529 HHT65529 HRP65529 IBL65529 ILH65529 IVD65529 JEZ65529 JOV65529 JYR65529 KIN65529 KSJ65529 LCF65529 LMB65529 LVX65529 MFT65529 MPP65529 MZL65529 NJH65529 NTD65529 OCZ65529 OMV65529 OWR65529 PGN65529 PQJ65529 QAF65529 QKB65529 QTX65529 RDT65529 RNP65529 RXL65529 SHH65529 SRD65529 TAZ65529 TKV65529 TUR65529 UEN65529 UOJ65529 UYF65529 VIB65529 VRX65529 WBT65529 WLP65529 WVL65529 D131065 IZ131065 SV131065 ACR131065 AMN131065 AWJ131065 BGF131065 BQB131065 BZX131065 CJT131065 CTP131065 DDL131065 DNH131065 DXD131065 EGZ131065 EQV131065 FAR131065 FKN131065 FUJ131065 GEF131065 GOB131065 GXX131065 HHT131065 HRP131065 IBL131065 ILH131065 IVD131065 JEZ131065 JOV131065 JYR131065 KIN131065 KSJ131065 LCF131065 LMB131065 LVX131065 MFT131065 MPP131065 MZL131065 NJH131065 NTD131065 OCZ131065 OMV131065 OWR131065 PGN131065 PQJ131065 QAF131065 QKB131065 QTX131065 RDT131065 RNP131065 RXL131065 SHH131065 SRD131065 TAZ131065 TKV131065 TUR131065 UEN131065 UOJ131065 UYF131065 VIB131065 VRX131065 WBT131065 WLP131065 WVL131065 D196601 IZ196601 SV196601 ACR196601 AMN196601 AWJ196601 BGF196601 BQB196601 BZX196601 CJT196601 CTP196601 DDL196601 DNH196601 DXD196601 EGZ196601 EQV196601 FAR196601 FKN196601 FUJ196601 GEF196601 GOB196601 GXX196601 HHT196601 HRP196601 IBL196601 ILH196601 IVD196601 JEZ196601 JOV196601 JYR196601 KIN196601 KSJ196601 LCF196601 LMB196601 LVX196601 MFT196601 MPP196601 MZL196601 NJH196601 NTD196601 OCZ196601 OMV196601 OWR196601 PGN196601 PQJ196601 QAF196601 QKB196601 QTX196601 RDT196601 RNP196601 RXL196601 SHH196601 SRD196601 TAZ196601 TKV196601 TUR196601 UEN196601 UOJ196601 UYF196601 VIB196601 VRX196601 WBT196601 WLP196601 WVL196601 D262137 IZ262137 SV262137 ACR262137 AMN262137 AWJ262137 BGF262137 BQB262137 BZX262137 CJT262137 CTP262137 DDL262137 DNH262137 DXD262137 EGZ262137 EQV262137 FAR262137 FKN262137 FUJ262137 GEF262137 GOB262137 GXX262137 HHT262137 HRP262137 IBL262137 ILH262137 IVD262137 JEZ262137 JOV262137 JYR262137 KIN262137 KSJ262137 LCF262137 LMB262137 LVX262137 MFT262137 MPP262137 MZL262137 NJH262137 NTD262137 OCZ262137 OMV262137 OWR262137 PGN262137 PQJ262137 QAF262137 QKB262137 QTX262137 RDT262137 RNP262137 RXL262137 SHH262137 SRD262137 TAZ262137 TKV262137 TUR262137 UEN262137 UOJ262137 UYF262137 VIB262137 VRX262137 WBT262137 WLP262137 WVL262137 D327673 IZ327673 SV327673 ACR327673 AMN327673 AWJ327673 BGF327673 BQB327673 BZX327673 CJT327673 CTP327673 DDL327673 DNH327673 DXD327673 EGZ327673 EQV327673 FAR327673 FKN327673 FUJ327673 GEF327673 GOB327673 GXX327673 HHT327673 HRP327673 IBL327673 ILH327673 IVD327673 JEZ327673 JOV327673 JYR327673 KIN327673 KSJ327673 LCF327673 LMB327673 LVX327673 MFT327673 MPP327673 MZL327673 NJH327673 NTD327673 OCZ327673 OMV327673 OWR327673 PGN327673 PQJ327673 QAF327673 QKB327673 QTX327673 RDT327673 RNP327673 RXL327673 SHH327673 SRD327673 TAZ327673 TKV327673 TUR327673 UEN327673 UOJ327673 UYF327673 VIB327673 VRX327673 WBT327673 WLP327673 WVL327673 D393209 IZ393209 SV393209 ACR393209 AMN393209 AWJ393209 BGF393209 BQB393209 BZX393209 CJT393209 CTP393209 DDL393209 DNH393209 DXD393209 EGZ393209 EQV393209 FAR393209 FKN393209 FUJ393209 GEF393209 GOB393209 GXX393209 HHT393209 HRP393209 IBL393209 ILH393209 IVD393209 JEZ393209 JOV393209 JYR393209 KIN393209 KSJ393209 LCF393209 LMB393209 LVX393209 MFT393209 MPP393209 MZL393209 NJH393209 NTD393209 OCZ393209 OMV393209 OWR393209 PGN393209 PQJ393209 QAF393209 QKB393209 QTX393209 RDT393209 RNP393209 RXL393209 SHH393209 SRD393209 TAZ393209 TKV393209 TUR393209 UEN393209 UOJ393209 UYF393209 VIB393209 VRX393209 WBT393209 WLP393209 WVL393209 D458745 IZ458745 SV458745 ACR458745 AMN458745 AWJ458745 BGF458745 BQB458745 BZX458745 CJT458745 CTP458745 DDL458745 DNH458745 DXD458745 EGZ458745 EQV458745 FAR458745 FKN458745 FUJ458745 GEF458745 GOB458745 GXX458745 HHT458745 HRP458745 IBL458745 ILH458745 IVD458745 JEZ458745 JOV458745 JYR458745 KIN458745 KSJ458745 LCF458745 LMB458745 LVX458745 MFT458745 MPP458745 MZL458745 NJH458745 NTD458745 OCZ458745 OMV458745 OWR458745 PGN458745 PQJ458745 QAF458745 QKB458745 QTX458745 RDT458745 RNP458745 RXL458745 SHH458745 SRD458745 TAZ458745 TKV458745 TUR458745 UEN458745 UOJ458745 UYF458745 VIB458745 VRX458745 WBT458745 WLP458745 WVL458745 D524281 IZ524281 SV524281 ACR524281 AMN524281 AWJ524281 BGF524281 BQB524281 BZX524281 CJT524281 CTP524281 DDL524281 DNH524281 DXD524281 EGZ524281 EQV524281 FAR524281 FKN524281 FUJ524281 GEF524281 GOB524281 GXX524281 HHT524281 HRP524281 IBL524281 ILH524281 IVD524281 JEZ524281 JOV524281 JYR524281 KIN524281 KSJ524281 LCF524281 LMB524281 LVX524281 MFT524281 MPP524281 MZL524281 NJH524281 NTD524281 OCZ524281 OMV524281 OWR524281 PGN524281 PQJ524281 QAF524281 QKB524281 QTX524281 RDT524281 RNP524281 RXL524281 SHH524281 SRD524281 TAZ524281 TKV524281 TUR524281 UEN524281 UOJ524281 UYF524281 VIB524281 VRX524281 WBT524281 WLP524281 WVL524281 D589817 IZ589817 SV589817 ACR589817 AMN589817 AWJ589817 BGF589817 BQB589817 BZX589817 CJT589817 CTP589817 DDL589817 DNH589817 DXD589817 EGZ589817 EQV589817 FAR589817 FKN589817 FUJ589817 GEF589817 GOB589817 GXX589817 HHT589817 HRP589817 IBL589817 ILH589817 IVD589817 JEZ589817 JOV589817 JYR589817 KIN589817 KSJ589817 LCF589817 LMB589817 LVX589817 MFT589817 MPP589817 MZL589817 NJH589817 NTD589817 OCZ589817 OMV589817 OWR589817 PGN589817 PQJ589817 QAF589817 QKB589817 QTX589817 RDT589817 RNP589817 RXL589817 SHH589817 SRD589817 TAZ589817 TKV589817 TUR589817 UEN589817 UOJ589817 UYF589817 VIB589817 VRX589817 WBT589817 WLP589817 WVL589817 D655353 IZ655353 SV655353 ACR655353 AMN655353 AWJ655353 BGF655353 BQB655353 BZX655353 CJT655353 CTP655353 DDL655353 DNH655353 DXD655353 EGZ655353 EQV655353 FAR655353 FKN655353 FUJ655353 GEF655353 GOB655353 GXX655353 HHT655353 HRP655353 IBL655353 ILH655353 IVD655353 JEZ655353 JOV655353 JYR655353 KIN655353 KSJ655353 LCF655353 LMB655353 LVX655353 MFT655353 MPP655353 MZL655353 NJH655353 NTD655353 OCZ655353 OMV655353 OWR655353 PGN655353 PQJ655353 QAF655353 QKB655353 QTX655353 RDT655353 RNP655353 RXL655353 SHH655353 SRD655353 TAZ655353 TKV655353 TUR655353 UEN655353 UOJ655353 UYF655353 VIB655353 VRX655353 WBT655353 WLP655353 WVL655353 D720889 IZ720889 SV720889 ACR720889 AMN720889 AWJ720889 BGF720889 BQB720889 BZX720889 CJT720889 CTP720889 DDL720889 DNH720889 DXD720889 EGZ720889 EQV720889 FAR720889 FKN720889 FUJ720889 GEF720889 GOB720889 GXX720889 HHT720889 HRP720889 IBL720889 ILH720889 IVD720889 JEZ720889 JOV720889 JYR720889 KIN720889 KSJ720889 LCF720889 LMB720889 LVX720889 MFT720889 MPP720889 MZL720889 NJH720889 NTD720889 OCZ720889 OMV720889 OWR720889 PGN720889 PQJ720889 QAF720889 QKB720889 QTX720889 RDT720889 RNP720889 RXL720889 SHH720889 SRD720889 TAZ720889 TKV720889 TUR720889 UEN720889 UOJ720889 UYF720889 VIB720889 VRX720889 WBT720889 WLP720889 WVL720889 D786425 IZ786425 SV786425 ACR786425 AMN786425 AWJ786425 BGF786425 BQB786425 BZX786425 CJT786425 CTP786425 DDL786425 DNH786425 DXD786425 EGZ786425 EQV786425 FAR786425 FKN786425 FUJ786425 GEF786425 GOB786425 GXX786425 HHT786425 HRP786425 IBL786425 ILH786425 IVD786425 JEZ786425 JOV786425 JYR786425 KIN786425 KSJ786425 LCF786425 LMB786425 LVX786425 MFT786425 MPP786425 MZL786425 NJH786425 NTD786425 OCZ786425 OMV786425 OWR786425 PGN786425 PQJ786425 QAF786425 QKB786425 QTX786425 RDT786425 RNP786425 RXL786425 SHH786425 SRD786425 TAZ786425 TKV786425 TUR786425 UEN786425 UOJ786425 UYF786425 VIB786425 VRX786425 WBT786425 WLP786425 WVL786425 D851961 IZ851961 SV851961 ACR851961 AMN851961 AWJ851961 BGF851961 BQB851961 BZX851961 CJT851961 CTP851961 DDL851961 DNH851961 DXD851961 EGZ851961 EQV851961 FAR851961 FKN851961 FUJ851961 GEF851961 GOB851961 GXX851961 HHT851961 HRP851961 IBL851961 ILH851961 IVD851961 JEZ851961 JOV851961 JYR851961 KIN851961 KSJ851961 LCF851961 LMB851961 LVX851961 MFT851961 MPP851961 MZL851961 NJH851961 NTD851961 OCZ851961 OMV851961 OWR851961 PGN851961 PQJ851961 QAF851961 QKB851961 QTX851961 RDT851961 RNP851961 RXL851961 SHH851961 SRD851961 TAZ851961 TKV851961 TUR851961 UEN851961 UOJ851961 UYF851961 VIB851961 VRX851961 WBT851961 WLP851961 WVL851961 D917497 IZ917497 SV917497 ACR917497 AMN917497 AWJ917497 BGF917497 BQB917497 BZX917497 CJT917497 CTP917497 DDL917497 DNH917497 DXD917497 EGZ917497 EQV917497 FAR917497 FKN917497 FUJ917497 GEF917497 GOB917497 GXX917497 HHT917497 HRP917497 IBL917497 ILH917497 IVD917497 JEZ917497 JOV917497 JYR917497 KIN917497 KSJ917497 LCF917497 LMB917497 LVX917497 MFT917497 MPP917497 MZL917497 NJH917497 NTD917497 OCZ917497 OMV917497 OWR917497 PGN917497 PQJ917497 QAF917497 QKB917497 QTX917497 RDT917497 RNP917497 RXL917497 SHH917497 SRD917497 TAZ917497 TKV917497 TUR917497 UEN917497 UOJ917497 UYF917497 VIB917497 VRX917497 WBT917497 WLP917497 WVL917497 D983033 IZ983033 SV983033 ACR983033 AMN983033 AWJ983033 BGF983033 BQB983033 BZX983033 CJT983033 CTP983033 DDL983033 DNH983033 DXD983033 EGZ983033 EQV983033 FAR983033 FKN983033 FUJ983033 GEF983033 GOB983033 GXX983033 HHT983033 HRP983033 IBL983033 ILH983033 IVD983033 JEZ983033 JOV983033 JYR983033 KIN983033 KSJ983033 LCF983033 LMB983033 LVX983033 MFT983033 MPP983033 MZL983033 NJH983033 NTD983033 OCZ983033 OMV983033 OWR983033 PGN983033 PQJ983033 QAF983033 QKB983033 QTX983033 RDT983033 RNP983033 RXL983033 SHH983033 SRD983033 TAZ983033 TKV983033 TUR983033 UEN983033 UOJ983033 UYF983033 VIB983033 VRX983033 WBT983033 WLP983033 D6">
      <formula1>250</formula1>
    </dataValidation>
    <dataValidation type="list" allowBlank="1" showInputMessage="1" showErrorMessage="1" sqref="WVL983042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D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D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D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D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D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D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D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D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D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D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D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D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D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D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D15">
      <formula1>"&lt;select from list&gt;, Yes, No"</formula1>
    </dataValidation>
    <dataValidation type="list" allowBlank="1" showInputMessage="1" showErrorMessage="1" sqref="WVL983040:WVM983040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36:E65536 IZ65536:JA65536 SV65536:SW65536 ACR65536:ACS65536 AMN65536:AMO65536 AWJ65536:AWK65536 BGF65536:BGG65536 BQB65536:BQC65536 BZX65536:BZY65536 CJT65536:CJU65536 CTP65536:CTQ65536 DDL65536:DDM65536 DNH65536:DNI65536 DXD65536:DXE65536 EGZ65536:EHA65536 EQV65536:EQW65536 FAR65536:FAS65536 FKN65536:FKO65536 FUJ65536:FUK65536 GEF65536:GEG65536 GOB65536:GOC65536 GXX65536:GXY65536 HHT65536:HHU65536 HRP65536:HRQ65536 IBL65536:IBM65536 ILH65536:ILI65536 IVD65536:IVE65536 JEZ65536:JFA65536 JOV65536:JOW65536 JYR65536:JYS65536 KIN65536:KIO65536 KSJ65536:KSK65536 LCF65536:LCG65536 LMB65536:LMC65536 LVX65536:LVY65536 MFT65536:MFU65536 MPP65536:MPQ65536 MZL65536:MZM65536 NJH65536:NJI65536 NTD65536:NTE65536 OCZ65536:ODA65536 OMV65536:OMW65536 OWR65536:OWS65536 PGN65536:PGO65536 PQJ65536:PQK65536 QAF65536:QAG65536 QKB65536:QKC65536 QTX65536:QTY65536 RDT65536:RDU65536 RNP65536:RNQ65536 RXL65536:RXM65536 SHH65536:SHI65536 SRD65536:SRE65536 TAZ65536:TBA65536 TKV65536:TKW65536 TUR65536:TUS65536 UEN65536:UEO65536 UOJ65536:UOK65536 UYF65536:UYG65536 VIB65536:VIC65536 VRX65536:VRY65536 WBT65536:WBU65536 WLP65536:WLQ65536 WVL65536:WVM65536 D131072:E131072 IZ131072:JA131072 SV131072:SW131072 ACR131072:ACS131072 AMN131072:AMO131072 AWJ131072:AWK131072 BGF131072:BGG131072 BQB131072:BQC131072 BZX131072:BZY131072 CJT131072:CJU131072 CTP131072:CTQ131072 DDL131072:DDM131072 DNH131072:DNI131072 DXD131072:DXE131072 EGZ131072:EHA131072 EQV131072:EQW131072 FAR131072:FAS131072 FKN131072:FKO131072 FUJ131072:FUK131072 GEF131072:GEG131072 GOB131072:GOC131072 GXX131072:GXY131072 HHT131072:HHU131072 HRP131072:HRQ131072 IBL131072:IBM131072 ILH131072:ILI131072 IVD131072:IVE131072 JEZ131072:JFA131072 JOV131072:JOW131072 JYR131072:JYS131072 KIN131072:KIO131072 KSJ131072:KSK131072 LCF131072:LCG131072 LMB131072:LMC131072 LVX131072:LVY131072 MFT131072:MFU131072 MPP131072:MPQ131072 MZL131072:MZM131072 NJH131072:NJI131072 NTD131072:NTE131072 OCZ131072:ODA131072 OMV131072:OMW131072 OWR131072:OWS131072 PGN131072:PGO131072 PQJ131072:PQK131072 QAF131072:QAG131072 QKB131072:QKC131072 QTX131072:QTY131072 RDT131072:RDU131072 RNP131072:RNQ131072 RXL131072:RXM131072 SHH131072:SHI131072 SRD131072:SRE131072 TAZ131072:TBA131072 TKV131072:TKW131072 TUR131072:TUS131072 UEN131072:UEO131072 UOJ131072:UOK131072 UYF131072:UYG131072 VIB131072:VIC131072 VRX131072:VRY131072 WBT131072:WBU131072 WLP131072:WLQ131072 WVL131072:WVM131072 D196608:E196608 IZ196608:JA196608 SV196608:SW196608 ACR196608:ACS196608 AMN196608:AMO196608 AWJ196608:AWK196608 BGF196608:BGG196608 BQB196608:BQC196608 BZX196608:BZY196608 CJT196608:CJU196608 CTP196608:CTQ196608 DDL196608:DDM196608 DNH196608:DNI196608 DXD196608:DXE196608 EGZ196608:EHA196608 EQV196608:EQW196608 FAR196608:FAS196608 FKN196608:FKO196608 FUJ196608:FUK196608 GEF196608:GEG196608 GOB196608:GOC196608 GXX196608:GXY196608 HHT196608:HHU196608 HRP196608:HRQ196608 IBL196608:IBM196608 ILH196608:ILI196608 IVD196608:IVE196608 JEZ196608:JFA196608 JOV196608:JOW196608 JYR196608:JYS196608 KIN196608:KIO196608 KSJ196608:KSK196608 LCF196608:LCG196608 LMB196608:LMC196608 LVX196608:LVY196608 MFT196608:MFU196608 MPP196608:MPQ196608 MZL196608:MZM196608 NJH196608:NJI196608 NTD196608:NTE196608 OCZ196608:ODA196608 OMV196608:OMW196608 OWR196608:OWS196608 PGN196608:PGO196608 PQJ196608:PQK196608 QAF196608:QAG196608 QKB196608:QKC196608 QTX196608:QTY196608 RDT196608:RDU196608 RNP196608:RNQ196608 RXL196608:RXM196608 SHH196608:SHI196608 SRD196608:SRE196608 TAZ196608:TBA196608 TKV196608:TKW196608 TUR196608:TUS196608 UEN196608:UEO196608 UOJ196608:UOK196608 UYF196608:UYG196608 VIB196608:VIC196608 VRX196608:VRY196608 WBT196608:WBU196608 WLP196608:WLQ196608 WVL196608:WVM196608 D262144:E262144 IZ262144:JA262144 SV262144:SW262144 ACR262144:ACS262144 AMN262144:AMO262144 AWJ262144:AWK262144 BGF262144:BGG262144 BQB262144:BQC262144 BZX262144:BZY262144 CJT262144:CJU262144 CTP262144:CTQ262144 DDL262144:DDM262144 DNH262144:DNI262144 DXD262144:DXE262144 EGZ262144:EHA262144 EQV262144:EQW262144 FAR262144:FAS262144 FKN262144:FKO262144 FUJ262144:FUK262144 GEF262144:GEG262144 GOB262144:GOC262144 GXX262144:GXY262144 HHT262144:HHU262144 HRP262144:HRQ262144 IBL262144:IBM262144 ILH262144:ILI262144 IVD262144:IVE262144 JEZ262144:JFA262144 JOV262144:JOW262144 JYR262144:JYS262144 KIN262144:KIO262144 KSJ262144:KSK262144 LCF262144:LCG262144 LMB262144:LMC262144 LVX262144:LVY262144 MFT262144:MFU262144 MPP262144:MPQ262144 MZL262144:MZM262144 NJH262144:NJI262144 NTD262144:NTE262144 OCZ262144:ODA262144 OMV262144:OMW262144 OWR262144:OWS262144 PGN262144:PGO262144 PQJ262144:PQK262144 QAF262144:QAG262144 QKB262144:QKC262144 QTX262144:QTY262144 RDT262144:RDU262144 RNP262144:RNQ262144 RXL262144:RXM262144 SHH262144:SHI262144 SRD262144:SRE262144 TAZ262144:TBA262144 TKV262144:TKW262144 TUR262144:TUS262144 UEN262144:UEO262144 UOJ262144:UOK262144 UYF262144:UYG262144 VIB262144:VIC262144 VRX262144:VRY262144 WBT262144:WBU262144 WLP262144:WLQ262144 WVL262144:WVM262144 D327680:E327680 IZ327680:JA327680 SV327680:SW327680 ACR327680:ACS327680 AMN327680:AMO327680 AWJ327680:AWK327680 BGF327680:BGG327680 BQB327680:BQC327680 BZX327680:BZY327680 CJT327680:CJU327680 CTP327680:CTQ327680 DDL327680:DDM327680 DNH327680:DNI327680 DXD327680:DXE327680 EGZ327680:EHA327680 EQV327680:EQW327680 FAR327680:FAS327680 FKN327680:FKO327680 FUJ327680:FUK327680 GEF327680:GEG327680 GOB327680:GOC327680 GXX327680:GXY327680 HHT327680:HHU327680 HRP327680:HRQ327680 IBL327680:IBM327680 ILH327680:ILI327680 IVD327680:IVE327680 JEZ327680:JFA327680 JOV327680:JOW327680 JYR327680:JYS327680 KIN327680:KIO327680 KSJ327680:KSK327680 LCF327680:LCG327680 LMB327680:LMC327680 LVX327680:LVY327680 MFT327680:MFU327680 MPP327680:MPQ327680 MZL327680:MZM327680 NJH327680:NJI327680 NTD327680:NTE327680 OCZ327680:ODA327680 OMV327680:OMW327680 OWR327680:OWS327680 PGN327680:PGO327680 PQJ327680:PQK327680 QAF327680:QAG327680 QKB327680:QKC327680 QTX327680:QTY327680 RDT327680:RDU327680 RNP327680:RNQ327680 RXL327680:RXM327680 SHH327680:SHI327680 SRD327680:SRE327680 TAZ327680:TBA327680 TKV327680:TKW327680 TUR327680:TUS327680 UEN327680:UEO327680 UOJ327680:UOK327680 UYF327680:UYG327680 VIB327680:VIC327680 VRX327680:VRY327680 WBT327680:WBU327680 WLP327680:WLQ327680 WVL327680:WVM327680 D393216:E393216 IZ393216:JA393216 SV393216:SW393216 ACR393216:ACS393216 AMN393216:AMO393216 AWJ393216:AWK393216 BGF393216:BGG393216 BQB393216:BQC393216 BZX393216:BZY393216 CJT393216:CJU393216 CTP393216:CTQ393216 DDL393216:DDM393216 DNH393216:DNI393216 DXD393216:DXE393216 EGZ393216:EHA393216 EQV393216:EQW393216 FAR393216:FAS393216 FKN393216:FKO393216 FUJ393216:FUK393216 GEF393216:GEG393216 GOB393216:GOC393216 GXX393216:GXY393216 HHT393216:HHU393216 HRP393216:HRQ393216 IBL393216:IBM393216 ILH393216:ILI393216 IVD393216:IVE393216 JEZ393216:JFA393216 JOV393216:JOW393216 JYR393216:JYS393216 KIN393216:KIO393216 KSJ393216:KSK393216 LCF393216:LCG393216 LMB393216:LMC393216 LVX393216:LVY393216 MFT393216:MFU393216 MPP393216:MPQ393216 MZL393216:MZM393216 NJH393216:NJI393216 NTD393216:NTE393216 OCZ393216:ODA393216 OMV393216:OMW393216 OWR393216:OWS393216 PGN393216:PGO393216 PQJ393216:PQK393216 QAF393216:QAG393216 QKB393216:QKC393216 QTX393216:QTY393216 RDT393216:RDU393216 RNP393216:RNQ393216 RXL393216:RXM393216 SHH393216:SHI393216 SRD393216:SRE393216 TAZ393216:TBA393216 TKV393216:TKW393216 TUR393216:TUS393216 UEN393216:UEO393216 UOJ393216:UOK393216 UYF393216:UYG393216 VIB393216:VIC393216 VRX393216:VRY393216 WBT393216:WBU393216 WLP393216:WLQ393216 WVL393216:WVM393216 D458752:E458752 IZ458752:JA458752 SV458752:SW458752 ACR458752:ACS458752 AMN458752:AMO458752 AWJ458752:AWK458752 BGF458752:BGG458752 BQB458752:BQC458752 BZX458752:BZY458752 CJT458752:CJU458752 CTP458752:CTQ458752 DDL458752:DDM458752 DNH458752:DNI458752 DXD458752:DXE458752 EGZ458752:EHA458752 EQV458752:EQW458752 FAR458752:FAS458752 FKN458752:FKO458752 FUJ458752:FUK458752 GEF458752:GEG458752 GOB458752:GOC458752 GXX458752:GXY458752 HHT458752:HHU458752 HRP458752:HRQ458752 IBL458752:IBM458752 ILH458752:ILI458752 IVD458752:IVE458752 JEZ458752:JFA458752 JOV458752:JOW458752 JYR458752:JYS458752 KIN458752:KIO458752 KSJ458752:KSK458752 LCF458752:LCG458752 LMB458752:LMC458752 LVX458752:LVY458752 MFT458752:MFU458752 MPP458752:MPQ458752 MZL458752:MZM458752 NJH458752:NJI458752 NTD458752:NTE458752 OCZ458752:ODA458752 OMV458752:OMW458752 OWR458752:OWS458752 PGN458752:PGO458752 PQJ458752:PQK458752 QAF458752:QAG458752 QKB458752:QKC458752 QTX458752:QTY458752 RDT458752:RDU458752 RNP458752:RNQ458752 RXL458752:RXM458752 SHH458752:SHI458752 SRD458752:SRE458752 TAZ458752:TBA458752 TKV458752:TKW458752 TUR458752:TUS458752 UEN458752:UEO458752 UOJ458752:UOK458752 UYF458752:UYG458752 VIB458752:VIC458752 VRX458752:VRY458752 WBT458752:WBU458752 WLP458752:WLQ458752 WVL458752:WVM458752 D524288:E524288 IZ524288:JA524288 SV524288:SW524288 ACR524288:ACS524288 AMN524288:AMO524288 AWJ524288:AWK524288 BGF524288:BGG524288 BQB524288:BQC524288 BZX524288:BZY524288 CJT524288:CJU524288 CTP524288:CTQ524288 DDL524288:DDM524288 DNH524288:DNI524288 DXD524288:DXE524288 EGZ524288:EHA524288 EQV524288:EQW524288 FAR524288:FAS524288 FKN524288:FKO524288 FUJ524288:FUK524288 GEF524288:GEG524288 GOB524288:GOC524288 GXX524288:GXY524288 HHT524288:HHU524288 HRP524288:HRQ524288 IBL524288:IBM524288 ILH524288:ILI524288 IVD524288:IVE524288 JEZ524288:JFA524288 JOV524288:JOW524288 JYR524288:JYS524288 KIN524288:KIO524288 KSJ524288:KSK524288 LCF524288:LCG524288 LMB524288:LMC524288 LVX524288:LVY524288 MFT524288:MFU524288 MPP524288:MPQ524288 MZL524288:MZM524288 NJH524288:NJI524288 NTD524288:NTE524288 OCZ524288:ODA524288 OMV524288:OMW524288 OWR524288:OWS524288 PGN524288:PGO524288 PQJ524288:PQK524288 QAF524288:QAG524288 QKB524288:QKC524288 QTX524288:QTY524288 RDT524288:RDU524288 RNP524288:RNQ524288 RXL524288:RXM524288 SHH524288:SHI524288 SRD524288:SRE524288 TAZ524288:TBA524288 TKV524288:TKW524288 TUR524288:TUS524288 UEN524288:UEO524288 UOJ524288:UOK524288 UYF524288:UYG524288 VIB524288:VIC524288 VRX524288:VRY524288 WBT524288:WBU524288 WLP524288:WLQ524288 WVL524288:WVM524288 D589824:E589824 IZ589824:JA589824 SV589824:SW589824 ACR589824:ACS589824 AMN589824:AMO589824 AWJ589824:AWK589824 BGF589824:BGG589824 BQB589824:BQC589824 BZX589824:BZY589824 CJT589824:CJU589824 CTP589824:CTQ589824 DDL589824:DDM589824 DNH589824:DNI589824 DXD589824:DXE589824 EGZ589824:EHA589824 EQV589824:EQW589824 FAR589824:FAS589824 FKN589824:FKO589824 FUJ589824:FUK589824 GEF589824:GEG589824 GOB589824:GOC589824 GXX589824:GXY589824 HHT589824:HHU589824 HRP589824:HRQ589824 IBL589824:IBM589824 ILH589824:ILI589824 IVD589824:IVE589824 JEZ589824:JFA589824 JOV589824:JOW589824 JYR589824:JYS589824 KIN589824:KIO589824 KSJ589824:KSK589824 LCF589824:LCG589824 LMB589824:LMC589824 LVX589824:LVY589824 MFT589824:MFU589824 MPP589824:MPQ589824 MZL589824:MZM589824 NJH589824:NJI589824 NTD589824:NTE589824 OCZ589824:ODA589824 OMV589824:OMW589824 OWR589824:OWS589824 PGN589824:PGO589824 PQJ589824:PQK589824 QAF589824:QAG589824 QKB589824:QKC589824 QTX589824:QTY589824 RDT589824:RDU589824 RNP589824:RNQ589824 RXL589824:RXM589824 SHH589824:SHI589824 SRD589824:SRE589824 TAZ589824:TBA589824 TKV589824:TKW589824 TUR589824:TUS589824 UEN589824:UEO589824 UOJ589824:UOK589824 UYF589824:UYG589824 VIB589824:VIC589824 VRX589824:VRY589824 WBT589824:WBU589824 WLP589824:WLQ589824 WVL589824:WVM589824 D655360:E655360 IZ655360:JA655360 SV655360:SW655360 ACR655360:ACS655360 AMN655360:AMO655360 AWJ655360:AWK655360 BGF655360:BGG655360 BQB655360:BQC655360 BZX655360:BZY655360 CJT655360:CJU655360 CTP655360:CTQ655360 DDL655360:DDM655360 DNH655360:DNI655360 DXD655360:DXE655360 EGZ655360:EHA655360 EQV655360:EQW655360 FAR655360:FAS655360 FKN655360:FKO655360 FUJ655360:FUK655360 GEF655360:GEG655360 GOB655360:GOC655360 GXX655360:GXY655360 HHT655360:HHU655360 HRP655360:HRQ655360 IBL655360:IBM655360 ILH655360:ILI655360 IVD655360:IVE655360 JEZ655360:JFA655360 JOV655360:JOW655360 JYR655360:JYS655360 KIN655360:KIO655360 KSJ655360:KSK655360 LCF655360:LCG655360 LMB655360:LMC655360 LVX655360:LVY655360 MFT655360:MFU655360 MPP655360:MPQ655360 MZL655360:MZM655360 NJH655360:NJI655360 NTD655360:NTE655360 OCZ655360:ODA655360 OMV655360:OMW655360 OWR655360:OWS655360 PGN655360:PGO655360 PQJ655360:PQK655360 QAF655360:QAG655360 QKB655360:QKC655360 QTX655360:QTY655360 RDT655360:RDU655360 RNP655360:RNQ655360 RXL655360:RXM655360 SHH655360:SHI655360 SRD655360:SRE655360 TAZ655360:TBA655360 TKV655360:TKW655360 TUR655360:TUS655360 UEN655360:UEO655360 UOJ655360:UOK655360 UYF655360:UYG655360 VIB655360:VIC655360 VRX655360:VRY655360 WBT655360:WBU655360 WLP655360:WLQ655360 WVL655360:WVM655360 D720896:E720896 IZ720896:JA720896 SV720896:SW720896 ACR720896:ACS720896 AMN720896:AMO720896 AWJ720896:AWK720896 BGF720896:BGG720896 BQB720896:BQC720896 BZX720896:BZY720896 CJT720896:CJU720896 CTP720896:CTQ720896 DDL720896:DDM720896 DNH720896:DNI720896 DXD720896:DXE720896 EGZ720896:EHA720896 EQV720896:EQW720896 FAR720896:FAS720896 FKN720896:FKO720896 FUJ720896:FUK720896 GEF720896:GEG720896 GOB720896:GOC720896 GXX720896:GXY720896 HHT720896:HHU720896 HRP720896:HRQ720896 IBL720896:IBM720896 ILH720896:ILI720896 IVD720896:IVE720896 JEZ720896:JFA720896 JOV720896:JOW720896 JYR720896:JYS720896 KIN720896:KIO720896 KSJ720896:KSK720896 LCF720896:LCG720896 LMB720896:LMC720896 LVX720896:LVY720896 MFT720896:MFU720896 MPP720896:MPQ720896 MZL720896:MZM720896 NJH720896:NJI720896 NTD720896:NTE720896 OCZ720896:ODA720896 OMV720896:OMW720896 OWR720896:OWS720896 PGN720896:PGO720896 PQJ720896:PQK720896 QAF720896:QAG720896 QKB720896:QKC720896 QTX720896:QTY720896 RDT720896:RDU720896 RNP720896:RNQ720896 RXL720896:RXM720896 SHH720896:SHI720896 SRD720896:SRE720896 TAZ720896:TBA720896 TKV720896:TKW720896 TUR720896:TUS720896 UEN720896:UEO720896 UOJ720896:UOK720896 UYF720896:UYG720896 VIB720896:VIC720896 VRX720896:VRY720896 WBT720896:WBU720896 WLP720896:WLQ720896 WVL720896:WVM720896 D786432:E786432 IZ786432:JA786432 SV786432:SW786432 ACR786432:ACS786432 AMN786432:AMO786432 AWJ786432:AWK786432 BGF786432:BGG786432 BQB786432:BQC786432 BZX786432:BZY786432 CJT786432:CJU786432 CTP786432:CTQ786432 DDL786432:DDM786432 DNH786432:DNI786432 DXD786432:DXE786432 EGZ786432:EHA786432 EQV786432:EQW786432 FAR786432:FAS786432 FKN786432:FKO786432 FUJ786432:FUK786432 GEF786432:GEG786432 GOB786432:GOC786432 GXX786432:GXY786432 HHT786432:HHU786432 HRP786432:HRQ786432 IBL786432:IBM786432 ILH786432:ILI786432 IVD786432:IVE786432 JEZ786432:JFA786432 JOV786432:JOW786432 JYR786432:JYS786432 KIN786432:KIO786432 KSJ786432:KSK786432 LCF786432:LCG786432 LMB786432:LMC786432 LVX786432:LVY786432 MFT786432:MFU786432 MPP786432:MPQ786432 MZL786432:MZM786432 NJH786432:NJI786432 NTD786432:NTE786432 OCZ786432:ODA786432 OMV786432:OMW786432 OWR786432:OWS786432 PGN786432:PGO786432 PQJ786432:PQK786432 QAF786432:QAG786432 QKB786432:QKC786432 QTX786432:QTY786432 RDT786432:RDU786432 RNP786432:RNQ786432 RXL786432:RXM786432 SHH786432:SHI786432 SRD786432:SRE786432 TAZ786432:TBA786432 TKV786432:TKW786432 TUR786432:TUS786432 UEN786432:UEO786432 UOJ786432:UOK786432 UYF786432:UYG786432 VIB786432:VIC786432 VRX786432:VRY786432 WBT786432:WBU786432 WLP786432:WLQ786432 WVL786432:WVM786432 D851968:E851968 IZ851968:JA851968 SV851968:SW851968 ACR851968:ACS851968 AMN851968:AMO851968 AWJ851968:AWK851968 BGF851968:BGG851968 BQB851968:BQC851968 BZX851968:BZY851968 CJT851968:CJU851968 CTP851968:CTQ851968 DDL851968:DDM851968 DNH851968:DNI851968 DXD851968:DXE851968 EGZ851968:EHA851968 EQV851968:EQW851968 FAR851968:FAS851968 FKN851968:FKO851968 FUJ851968:FUK851968 GEF851968:GEG851968 GOB851968:GOC851968 GXX851968:GXY851968 HHT851968:HHU851968 HRP851968:HRQ851968 IBL851968:IBM851968 ILH851968:ILI851968 IVD851968:IVE851968 JEZ851968:JFA851968 JOV851968:JOW851968 JYR851968:JYS851968 KIN851968:KIO851968 KSJ851968:KSK851968 LCF851968:LCG851968 LMB851968:LMC851968 LVX851968:LVY851968 MFT851968:MFU851968 MPP851968:MPQ851968 MZL851968:MZM851968 NJH851968:NJI851968 NTD851968:NTE851968 OCZ851968:ODA851968 OMV851968:OMW851968 OWR851968:OWS851968 PGN851968:PGO851968 PQJ851968:PQK851968 QAF851968:QAG851968 QKB851968:QKC851968 QTX851968:QTY851968 RDT851968:RDU851968 RNP851968:RNQ851968 RXL851968:RXM851968 SHH851968:SHI851968 SRD851968:SRE851968 TAZ851968:TBA851968 TKV851968:TKW851968 TUR851968:TUS851968 UEN851968:UEO851968 UOJ851968:UOK851968 UYF851968:UYG851968 VIB851968:VIC851968 VRX851968:VRY851968 WBT851968:WBU851968 WLP851968:WLQ851968 WVL851968:WVM851968 D917504:E917504 IZ917504:JA917504 SV917504:SW917504 ACR917504:ACS917504 AMN917504:AMO917504 AWJ917504:AWK917504 BGF917504:BGG917504 BQB917504:BQC917504 BZX917504:BZY917504 CJT917504:CJU917504 CTP917504:CTQ917504 DDL917504:DDM917504 DNH917504:DNI917504 DXD917504:DXE917504 EGZ917504:EHA917504 EQV917504:EQW917504 FAR917504:FAS917504 FKN917504:FKO917504 FUJ917504:FUK917504 GEF917504:GEG917504 GOB917504:GOC917504 GXX917504:GXY917504 HHT917504:HHU917504 HRP917504:HRQ917504 IBL917504:IBM917504 ILH917504:ILI917504 IVD917504:IVE917504 JEZ917504:JFA917504 JOV917504:JOW917504 JYR917504:JYS917504 KIN917504:KIO917504 KSJ917504:KSK917504 LCF917504:LCG917504 LMB917504:LMC917504 LVX917504:LVY917504 MFT917504:MFU917504 MPP917504:MPQ917504 MZL917504:MZM917504 NJH917504:NJI917504 NTD917504:NTE917504 OCZ917504:ODA917504 OMV917504:OMW917504 OWR917504:OWS917504 PGN917504:PGO917504 PQJ917504:PQK917504 QAF917504:QAG917504 QKB917504:QKC917504 QTX917504:QTY917504 RDT917504:RDU917504 RNP917504:RNQ917504 RXL917504:RXM917504 SHH917504:SHI917504 SRD917504:SRE917504 TAZ917504:TBA917504 TKV917504:TKW917504 TUR917504:TUS917504 UEN917504:UEO917504 UOJ917504:UOK917504 UYF917504:UYG917504 VIB917504:VIC917504 VRX917504:VRY917504 WBT917504:WBU917504 WLP917504:WLQ917504 WVL917504:WVM917504 D983040:E983040 IZ983040:JA983040 SV983040:SW983040 ACR983040:ACS983040 AMN983040:AMO983040 AWJ983040:AWK983040 BGF983040:BGG983040 BQB983040:BQC983040 BZX983040:BZY983040 CJT983040:CJU983040 CTP983040:CTQ983040 DDL983040:DDM983040 DNH983040:DNI983040 DXD983040:DXE983040 EGZ983040:EHA983040 EQV983040:EQW983040 FAR983040:FAS983040 FKN983040:FKO983040 FUJ983040:FUK983040 GEF983040:GEG983040 GOB983040:GOC983040 GXX983040:GXY983040 HHT983040:HHU983040 HRP983040:HRQ983040 IBL983040:IBM983040 ILH983040:ILI983040 IVD983040:IVE983040 JEZ983040:JFA983040 JOV983040:JOW983040 JYR983040:JYS983040 KIN983040:KIO983040 KSJ983040:KSK983040 LCF983040:LCG983040 LMB983040:LMC983040 LVX983040:LVY983040 MFT983040:MFU983040 MPP983040:MPQ983040 MZL983040:MZM983040 NJH983040:NJI983040 NTD983040:NTE983040 OCZ983040:ODA983040 OMV983040:OMW983040 OWR983040:OWS983040 PGN983040:PGO983040 PQJ983040:PQK983040 QAF983040:QAG983040 QKB983040:QKC983040 QTX983040:QTY983040 RDT983040:RDU983040 RNP983040:RNQ983040 RXL983040:RXM983040 SHH983040:SHI983040 SRD983040:SRE983040 TAZ983040:TBA983040 TKV983040:TKW983040 TUR983040:TUS983040 UEN983040:UEO983040 UOJ983040:UOK983040 UYF983040:UYG983040 VIB983040:VIC983040 VRX983040:VRY983040 WBT983040:WBU983040 WLP983040:WLQ983040">
      <formula1>$C$133:$C$142</formula1>
    </dataValidation>
    <dataValidation type="list" allowBlank="1" showInputMessage="1" showErrorMessage="1" sqref="WVL983041:WVM983041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37:E65537 IZ65537:JA65537 SV65537:SW65537 ACR65537:ACS65537 AMN65537:AMO65537 AWJ65537:AWK65537 BGF65537:BGG65537 BQB65537:BQC65537 BZX65537:BZY65537 CJT65537:CJU65537 CTP65537:CTQ65537 DDL65537:DDM65537 DNH65537:DNI65537 DXD65537:DXE65537 EGZ65537:EHA65537 EQV65537:EQW65537 FAR65537:FAS65537 FKN65537:FKO65537 FUJ65537:FUK65537 GEF65537:GEG65537 GOB65537:GOC65537 GXX65537:GXY65537 HHT65537:HHU65537 HRP65537:HRQ65537 IBL65537:IBM65537 ILH65537:ILI65537 IVD65537:IVE65537 JEZ65537:JFA65537 JOV65537:JOW65537 JYR65537:JYS65537 KIN65537:KIO65537 KSJ65537:KSK65537 LCF65537:LCG65537 LMB65537:LMC65537 LVX65537:LVY65537 MFT65537:MFU65537 MPP65537:MPQ65537 MZL65537:MZM65537 NJH65537:NJI65537 NTD65537:NTE65537 OCZ65537:ODA65537 OMV65537:OMW65537 OWR65537:OWS65537 PGN65537:PGO65537 PQJ65537:PQK65537 QAF65537:QAG65537 QKB65537:QKC65537 QTX65537:QTY65537 RDT65537:RDU65537 RNP65537:RNQ65537 RXL65537:RXM65537 SHH65537:SHI65537 SRD65537:SRE65537 TAZ65537:TBA65537 TKV65537:TKW65537 TUR65537:TUS65537 UEN65537:UEO65537 UOJ65537:UOK65537 UYF65537:UYG65537 VIB65537:VIC65537 VRX65537:VRY65537 WBT65537:WBU65537 WLP65537:WLQ65537 WVL65537:WVM65537 D131073:E131073 IZ131073:JA131073 SV131073:SW131073 ACR131073:ACS131073 AMN131073:AMO131073 AWJ131073:AWK131073 BGF131073:BGG131073 BQB131073:BQC131073 BZX131073:BZY131073 CJT131073:CJU131073 CTP131073:CTQ131073 DDL131073:DDM131073 DNH131073:DNI131073 DXD131073:DXE131073 EGZ131073:EHA131073 EQV131073:EQW131073 FAR131073:FAS131073 FKN131073:FKO131073 FUJ131073:FUK131073 GEF131073:GEG131073 GOB131073:GOC131073 GXX131073:GXY131073 HHT131073:HHU131073 HRP131073:HRQ131073 IBL131073:IBM131073 ILH131073:ILI131073 IVD131073:IVE131073 JEZ131073:JFA131073 JOV131073:JOW131073 JYR131073:JYS131073 KIN131073:KIO131073 KSJ131073:KSK131073 LCF131073:LCG131073 LMB131073:LMC131073 LVX131073:LVY131073 MFT131073:MFU131073 MPP131073:MPQ131073 MZL131073:MZM131073 NJH131073:NJI131073 NTD131073:NTE131073 OCZ131073:ODA131073 OMV131073:OMW131073 OWR131073:OWS131073 PGN131073:PGO131073 PQJ131073:PQK131073 QAF131073:QAG131073 QKB131073:QKC131073 QTX131073:QTY131073 RDT131073:RDU131073 RNP131073:RNQ131073 RXL131073:RXM131073 SHH131073:SHI131073 SRD131073:SRE131073 TAZ131073:TBA131073 TKV131073:TKW131073 TUR131073:TUS131073 UEN131073:UEO131073 UOJ131073:UOK131073 UYF131073:UYG131073 VIB131073:VIC131073 VRX131073:VRY131073 WBT131073:WBU131073 WLP131073:WLQ131073 WVL131073:WVM131073 D196609:E196609 IZ196609:JA196609 SV196609:SW196609 ACR196609:ACS196609 AMN196609:AMO196609 AWJ196609:AWK196609 BGF196609:BGG196609 BQB196609:BQC196609 BZX196609:BZY196609 CJT196609:CJU196609 CTP196609:CTQ196609 DDL196609:DDM196609 DNH196609:DNI196609 DXD196609:DXE196609 EGZ196609:EHA196609 EQV196609:EQW196609 FAR196609:FAS196609 FKN196609:FKO196609 FUJ196609:FUK196609 GEF196609:GEG196609 GOB196609:GOC196609 GXX196609:GXY196609 HHT196609:HHU196609 HRP196609:HRQ196609 IBL196609:IBM196609 ILH196609:ILI196609 IVD196609:IVE196609 JEZ196609:JFA196609 JOV196609:JOW196609 JYR196609:JYS196609 KIN196609:KIO196609 KSJ196609:KSK196609 LCF196609:LCG196609 LMB196609:LMC196609 LVX196609:LVY196609 MFT196609:MFU196609 MPP196609:MPQ196609 MZL196609:MZM196609 NJH196609:NJI196609 NTD196609:NTE196609 OCZ196609:ODA196609 OMV196609:OMW196609 OWR196609:OWS196609 PGN196609:PGO196609 PQJ196609:PQK196609 QAF196609:QAG196609 QKB196609:QKC196609 QTX196609:QTY196609 RDT196609:RDU196609 RNP196609:RNQ196609 RXL196609:RXM196609 SHH196609:SHI196609 SRD196609:SRE196609 TAZ196609:TBA196609 TKV196609:TKW196609 TUR196609:TUS196609 UEN196609:UEO196609 UOJ196609:UOK196609 UYF196609:UYG196609 VIB196609:VIC196609 VRX196609:VRY196609 WBT196609:WBU196609 WLP196609:WLQ196609 WVL196609:WVM196609 D262145:E262145 IZ262145:JA262145 SV262145:SW262145 ACR262145:ACS262145 AMN262145:AMO262145 AWJ262145:AWK262145 BGF262145:BGG262145 BQB262145:BQC262145 BZX262145:BZY262145 CJT262145:CJU262145 CTP262145:CTQ262145 DDL262145:DDM262145 DNH262145:DNI262145 DXD262145:DXE262145 EGZ262145:EHA262145 EQV262145:EQW262145 FAR262145:FAS262145 FKN262145:FKO262145 FUJ262145:FUK262145 GEF262145:GEG262145 GOB262145:GOC262145 GXX262145:GXY262145 HHT262145:HHU262145 HRP262145:HRQ262145 IBL262145:IBM262145 ILH262145:ILI262145 IVD262145:IVE262145 JEZ262145:JFA262145 JOV262145:JOW262145 JYR262145:JYS262145 KIN262145:KIO262145 KSJ262145:KSK262145 LCF262145:LCG262145 LMB262145:LMC262145 LVX262145:LVY262145 MFT262145:MFU262145 MPP262145:MPQ262145 MZL262145:MZM262145 NJH262145:NJI262145 NTD262145:NTE262145 OCZ262145:ODA262145 OMV262145:OMW262145 OWR262145:OWS262145 PGN262145:PGO262145 PQJ262145:PQK262145 QAF262145:QAG262145 QKB262145:QKC262145 QTX262145:QTY262145 RDT262145:RDU262145 RNP262145:RNQ262145 RXL262145:RXM262145 SHH262145:SHI262145 SRD262145:SRE262145 TAZ262145:TBA262145 TKV262145:TKW262145 TUR262145:TUS262145 UEN262145:UEO262145 UOJ262145:UOK262145 UYF262145:UYG262145 VIB262145:VIC262145 VRX262145:VRY262145 WBT262145:WBU262145 WLP262145:WLQ262145 WVL262145:WVM262145 D327681:E327681 IZ327681:JA327681 SV327681:SW327681 ACR327681:ACS327681 AMN327681:AMO327681 AWJ327681:AWK327681 BGF327681:BGG327681 BQB327681:BQC327681 BZX327681:BZY327681 CJT327681:CJU327681 CTP327681:CTQ327681 DDL327681:DDM327681 DNH327681:DNI327681 DXD327681:DXE327681 EGZ327681:EHA327681 EQV327681:EQW327681 FAR327681:FAS327681 FKN327681:FKO327681 FUJ327681:FUK327681 GEF327681:GEG327681 GOB327681:GOC327681 GXX327681:GXY327681 HHT327681:HHU327681 HRP327681:HRQ327681 IBL327681:IBM327681 ILH327681:ILI327681 IVD327681:IVE327681 JEZ327681:JFA327681 JOV327681:JOW327681 JYR327681:JYS327681 KIN327681:KIO327681 KSJ327681:KSK327681 LCF327681:LCG327681 LMB327681:LMC327681 LVX327681:LVY327681 MFT327681:MFU327681 MPP327681:MPQ327681 MZL327681:MZM327681 NJH327681:NJI327681 NTD327681:NTE327681 OCZ327681:ODA327681 OMV327681:OMW327681 OWR327681:OWS327681 PGN327681:PGO327681 PQJ327681:PQK327681 QAF327681:QAG327681 QKB327681:QKC327681 QTX327681:QTY327681 RDT327681:RDU327681 RNP327681:RNQ327681 RXL327681:RXM327681 SHH327681:SHI327681 SRD327681:SRE327681 TAZ327681:TBA327681 TKV327681:TKW327681 TUR327681:TUS327681 UEN327681:UEO327681 UOJ327681:UOK327681 UYF327681:UYG327681 VIB327681:VIC327681 VRX327681:VRY327681 WBT327681:WBU327681 WLP327681:WLQ327681 WVL327681:WVM327681 D393217:E393217 IZ393217:JA393217 SV393217:SW393217 ACR393217:ACS393217 AMN393217:AMO393217 AWJ393217:AWK393217 BGF393217:BGG393217 BQB393217:BQC393217 BZX393217:BZY393217 CJT393217:CJU393217 CTP393217:CTQ393217 DDL393217:DDM393217 DNH393217:DNI393217 DXD393217:DXE393217 EGZ393217:EHA393217 EQV393217:EQW393217 FAR393217:FAS393217 FKN393217:FKO393217 FUJ393217:FUK393217 GEF393217:GEG393217 GOB393217:GOC393217 GXX393217:GXY393217 HHT393217:HHU393217 HRP393217:HRQ393217 IBL393217:IBM393217 ILH393217:ILI393217 IVD393217:IVE393217 JEZ393217:JFA393217 JOV393217:JOW393217 JYR393217:JYS393217 KIN393217:KIO393217 KSJ393217:KSK393217 LCF393217:LCG393217 LMB393217:LMC393217 LVX393217:LVY393217 MFT393217:MFU393217 MPP393217:MPQ393217 MZL393217:MZM393217 NJH393217:NJI393217 NTD393217:NTE393217 OCZ393217:ODA393217 OMV393217:OMW393217 OWR393217:OWS393217 PGN393217:PGO393217 PQJ393217:PQK393217 QAF393217:QAG393217 QKB393217:QKC393217 QTX393217:QTY393217 RDT393217:RDU393217 RNP393217:RNQ393217 RXL393217:RXM393217 SHH393217:SHI393217 SRD393217:SRE393217 TAZ393217:TBA393217 TKV393217:TKW393217 TUR393217:TUS393217 UEN393217:UEO393217 UOJ393217:UOK393217 UYF393217:UYG393217 VIB393217:VIC393217 VRX393217:VRY393217 WBT393217:WBU393217 WLP393217:WLQ393217 WVL393217:WVM393217 D458753:E458753 IZ458753:JA458753 SV458753:SW458753 ACR458753:ACS458753 AMN458753:AMO458753 AWJ458753:AWK458753 BGF458753:BGG458753 BQB458753:BQC458753 BZX458753:BZY458753 CJT458753:CJU458753 CTP458753:CTQ458753 DDL458753:DDM458753 DNH458753:DNI458753 DXD458753:DXE458753 EGZ458753:EHA458753 EQV458753:EQW458753 FAR458753:FAS458753 FKN458753:FKO458753 FUJ458753:FUK458753 GEF458753:GEG458753 GOB458753:GOC458753 GXX458753:GXY458753 HHT458753:HHU458753 HRP458753:HRQ458753 IBL458753:IBM458753 ILH458753:ILI458753 IVD458753:IVE458753 JEZ458753:JFA458753 JOV458753:JOW458753 JYR458753:JYS458753 KIN458753:KIO458753 KSJ458753:KSK458753 LCF458753:LCG458753 LMB458753:LMC458753 LVX458753:LVY458753 MFT458753:MFU458753 MPP458753:MPQ458753 MZL458753:MZM458753 NJH458753:NJI458753 NTD458753:NTE458753 OCZ458753:ODA458753 OMV458753:OMW458753 OWR458753:OWS458753 PGN458753:PGO458753 PQJ458753:PQK458753 QAF458753:QAG458753 QKB458753:QKC458753 QTX458753:QTY458753 RDT458753:RDU458753 RNP458753:RNQ458753 RXL458753:RXM458753 SHH458753:SHI458753 SRD458753:SRE458753 TAZ458753:TBA458753 TKV458753:TKW458753 TUR458753:TUS458753 UEN458753:UEO458753 UOJ458753:UOK458753 UYF458753:UYG458753 VIB458753:VIC458753 VRX458753:VRY458753 WBT458753:WBU458753 WLP458753:WLQ458753 WVL458753:WVM458753 D524289:E524289 IZ524289:JA524289 SV524289:SW524289 ACR524289:ACS524289 AMN524289:AMO524289 AWJ524289:AWK524289 BGF524289:BGG524289 BQB524289:BQC524289 BZX524289:BZY524289 CJT524289:CJU524289 CTP524289:CTQ524289 DDL524289:DDM524289 DNH524289:DNI524289 DXD524289:DXE524289 EGZ524289:EHA524289 EQV524289:EQW524289 FAR524289:FAS524289 FKN524289:FKO524289 FUJ524289:FUK524289 GEF524289:GEG524289 GOB524289:GOC524289 GXX524289:GXY524289 HHT524289:HHU524289 HRP524289:HRQ524289 IBL524289:IBM524289 ILH524289:ILI524289 IVD524289:IVE524289 JEZ524289:JFA524289 JOV524289:JOW524289 JYR524289:JYS524289 KIN524289:KIO524289 KSJ524289:KSK524289 LCF524289:LCG524289 LMB524289:LMC524289 LVX524289:LVY524289 MFT524289:MFU524289 MPP524289:MPQ524289 MZL524289:MZM524289 NJH524289:NJI524289 NTD524289:NTE524289 OCZ524289:ODA524289 OMV524289:OMW524289 OWR524289:OWS524289 PGN524289:PGO524289 PQJ524289:PQK524289 QAF524289:QAG524289 QKB524289:QKC524289 QTX524289:QTY524289 RDT524289:RDU524289 RNP524289:RNQ524289 RXL524289:RXM524289 SHH524289:SHI524289 SRD524289:SRE524289 TAZ524289:TBA524289 TKV524289:TKW524289 TUR524289:TUS524289 UEN524289:UEO524289 UOJ524289:UOK524289 UYF524289:UYG524289 VIB524289:VIC524289 VRX524289:VRY524289 WBT524289:WBU524289 WLP524289:WLQ524289 WVL524289:WVM524289 D589825:E589825 IZ589825:JA589825 SV589825:SW589825 ACR589825:ACS589825 AMN589825:AMO589825 AWJ589825:AWK589825 BGF589825:BGG589825 BQB589825:BQC589825 BZX589825:BZY589825 CJT589825:CJU589825 CTP589825:CTQ589825 DDL589825:DDM589825 DNH589825:DNI589825 DXD589825:DXE589825 EGZ589825:EHA589825 EQV589825:EQW589825 FAR589825:FAS589825 FKN589825:FKO589825 FUJ589825:FUK589825 GEF589825:GEG589825 GOB589825:GOC589825 GXX589825:GXY589825 HHT589825:HHU589825 HRP589825:HRQ589825 IBL589825:IBM589825 ILH589825:ILI589825 IVD589825:IVE589825 JEZ589825:JFA589825 JOV589825:JOW589825 JYR589825:JYS589825 KIN589825:KIO589825 KSJ589825:KSK589825 LCF589825:LCG589825 LMB589825:LMC589825 LVX589825:LVY589825 MFT589825:MFU589825 MPP589825:MPQ589825 MZL589825:MZM589825 NJH589825:NJI589825 NTD589825:NTE589825 OCZ589825:ODA589825 OMV589825:OMW589825 OWR589825:OWS589825 PGN589825:PGO589825 PQJ589825:PQK589825 QAF589825:QAG589825 QKB589825:QKC589825 QTX589825:QTY589825 RDT589825:RDU589825 RNP589825:RNQ589825 RXL589825:RXM589825 SHH589825:SHI589825 SRD589825:SRE589825 TAZ589825:TBA589825 TKV589825:TKW589825 TUR589825:TUS589825 UEN589825:UEO589825 UOJ589825:UOK589825 UYF589825:UYG589825 VIB589825:VIC589825 VRX589825:VRY589825 WBT589825:WBU589825 WLP589825:WLQ589825 WVL589825:WVM589825 D655361:E655361 IZ655361:JA655361 SV655361:SW655361 ACR655361:ACS655361 AMN655361:AMO655361 AWJ655361:AWK655361 BGF655361:BGG655361 BQB655361:BQC655361 BZX655361:BZY655361 CJT655361:CJU655361 CTP655361:CTQ655361 DDL655361:DDM655361 DNH655361:DNI655361 DXD655361:DXE655361 EGZ655361:EHA655361 EQV655361:EQW655361 FAR655361:FAS655361 FKN655361:FKO655361 FUJ655361:FUK655361 GEF655361:GEG655361 GOB655361:GOC655361 GXX655361:GXY655361 HHT655361:HHU655361 HRP655361:HRQ655361 IBL655361:IBM655361 ILH655361:ILI655361 IVD655361:IVE655361 JEZ655361:JFA655361 JOV655361:JOW655361 JYR655361:JYS655361 KIN655361:KIO655361 KSJ655361:KSK655361 LCF655361:LCG655361 LMB655361:LMC655361 LVX655361:LVY655361 MFT655361:MFU655361 MPP655361:MPQ655361 MZL655361:MZM655361 NJH655361:NJI655361 NTD655361:NTE655361 OCZ655361:ODA655361 OMV655361:OMW655361 OWR655361:OWS655361 PGN655361:PGO655361 PQJ655361:PQK655361 QAF655361:QAG655361 QKB655361:QKC655361 QTX655361:QTY655361 RDT655361:RDU655361 RNP655361:RNQ655361 RXL655361:RXM655361 SHH655361:SHI655361 SRD655361:SRE655361 TAZ655361:TBA655361 TKV655361:TKW655361 TUR655361:TUS655361 UEN655361:UEO655361 UOJ655361:UOK655361 UYF655361:UYG655361 VIB655361:VIC655361 VRX655361:VRY655361 WBT655361:WBU655361 WLP655361:WLQ655361 WVL655361:WVM655361 D720897:E720897 IZ720897:JA720897 SV720897:SW720897 ACR720897:ACS720897 AMN720897:AMO720897 AWJ720897:AWK720897 BGF720897:BGG720897 BQB720897:BQC720897 BZX720897:BZY720897 CJT720897:CJU720897 CTP720897:CTQ720897 DDL720897:DDM720897 DNH720897:DNI720897 DXD720897:DXE720897 EGZ720897:EHA720897 EQV720897:EQW720897 FAR720897:FAS720897 FKN720897:FKO720897 FUJ720897:FUK720897 GEF720897:GEG720897 GOB720897:GOC720897 GXX720897:GXY720897 HHT720897:HHU720897 HRP720897:HRQ720897 IBL720897:IBM720897 ILH720897:ILI720897 IVD720897:IVE720897 JEZ720897:JFA720897 JOV720897:JOW720897 JYR720897:JYS720897 KIN720897:KIO720897 KSJ720897:KSK720897 LCF720897:LCG720897 LMB720897:LMC720897 LVX720897:LVY720897 MFT720897:MFU720897 MPP720897:MPQ720897 MZL720897:MZM720897 NJH720897:NJI720897 NTD720897:NTE720897 OCZ720897:ODA720897 OMV720897:OMW720897 OWR720897:OWS720897 PGN720897:PGO720897 PQJ720897:PQK720897 QAF720897:QAG720897 QKB720897:QKC720897 QTX720897:QTY720897 RDT720897:RDU720897 RNP720897:RNQ720897 RXL720897:RXM720897 SHH720897:SHI720897 SRD720897:SRE720897 TAZ720897:TBA720897 TKV720897:TKW720897 TUR720897:TUS720897 UEN720897:UEO720897 UOJ720897:UOK720897 UYF720897:UYG720897 VIB720897:VIC720897 VRX720897:VRY720897 WBT720897:WBU720897 WLP720897:WLQ720897 WVL720897:WVM720897 D786433:E786433 IZ786433:JA786433 SV786433:SW786433 ACR786433:ACS786433 AMN786433:AMO786433 AWJ786433:AWK786433 BGF786433:BGG786433 BQB786433:BQC786433 BZX786433:BZY786433 CJT786433:CJU786433 CTP786433:CTQ786433 DDL786433:DDM786433 DNH786433:DNI786433 DXD786433:DXE786433 EGZ786433:EHA786433 EQV786433:EQW786433 FAR786433:FAS786433 FKN786433:FKO786433 FUJ786433:FUK786433 GEF786433:GEG786433 GOB786433:GOC786433 GXX786433:GXY786433 HHT786433:HHU786433 HRP786433:HRQ786433 IBL786433:IBM786433 ILH786433:ILI786433 IVD786433:IVE786433 JEZ786433:JFA786433 JOV786433:JOW786433 JYR786433:JYS786433 KIN786433:KIO786433 KSJ786433:KSK786433 LCF786433:LCG786433 LMB786433:LMC786433 LVX786433:LVY786433 MFT786433:MFU786433 MPP786433:MPQ786433 MZL786433:MZM786433 NJH786433:NJI786433 NTD786433:NTE786433 OCZ786433:ODA786433 OMV786433:OMW786433 OWR786433:OWS786433 PGN786433:PGO786433 PQJ786433:PQK786433 QAF786433:QAG786433 QKB786433:QKC786433 QTX786433:QTY786433 RDT786433:RDU786433 RNP786433:RNQ786433 RXL786433:RXM786433 SHH786433:SHI786433 SRD786433:SRE786433 TAZ786433:TBA786433 TKV786433:TKW786433 TUR786433:TUS786433 UEN786433:UEO786433 UOJ786433:UOK786433 UYF786433:UYG786433 VIB786433:VIC786433 VRX786433:VRY786433 WBT786433:WBU786433 WLP786433:WLQ786433 WVL786433:WVM786433 D851969:E851969 IZ851969:JA851969 SV851969:SW851969 ACR851969:ACS851969 AMN851969:AMO851969 AWJ851969:AWK851969 BGF851969:BGG851969 BQB851969:BQC851969 BZX851969:BZY851969 CJT851969:CJU851969 CTP851969:CTQ851969 DDL851969:DDM851969 DNH851969:DNI851969 DXD851969:DXE851969 EGZ851969:EHA851969 EQV851969:EQW851969 FAR851969:FAS851969 FKN851969:FKO851969 FUJ851969:FUK851969 GEF851969:GEG851969 GOB851969:GOC851969 GXX851969:GXY851969 HHT851969:HHU851969 HRP851969:HRQ851969 IBL851969:IBM851969 ILH851969:ILI851969 IVD851969:IVE851969 JEZ851969:JFA851969 JOV851969:JOW851969 JYR851969:JYS851969 KIN851969:KIO851969 KSJ851969:KSK851969 LCF851969:LCG851969 LMB851969:LMC851969 LVX851969:LVY851969 MFT851969:MFU851969 MPP851969:MPQ851969 MZL851969:MZM851969 NJH851969:NJI851969 NTD851969:NTE851969 OCZ851969:ODA851969 OMV851969:OMW851969 OWR851969:OWS851969 PGN851969:PGO851969 PQJ851969:PQK851969 QAF851969:QAG851969 QKB851969:QKC851969 QTX851969:QTY851969 RDT851969:RDU851969 RNP851969:RNQ851969 RXL851969:RXM851969 SHH851969:SHI851969 SRD851969:SRE851969 TAZ851969:TBA851969 TKV851969:TKW851969 TUR851969:TUS851969 UEN851969:UEO851969 UOJ851969:UOK851969 UYF851969:UYG851969 VIB851969:VIC851969 VRX851969:VRY851969 WBT851969:WBU851969 WLP851969:WLQ851969 WVL851969:WVM851969 D917505:E917505 IZ917505:JA917505 SV917505:SW917505 ACR917505:ACS917505 AMN917505:AMO917505 AWJ917505:AWK917505 BGF917505:BGG917505 BQB917505:BQC917505 BZX917505:BZY917505 CJT917505:CJU917505 CTP917505:CTQ917505 DDL917505:DDM917505 DNH917505:DNI917505 DXD917505:DXE917505 EGZ917505:EHA917505 EQV917505:EQW917505 FAR917505:FAS917505 FKN917505:FKO917505 FUJ917505:FUK917505 GEF917505:GEG917505 GOB917505:GOC917505 GXX917505:GXY917505 HHT917505:HHU917505 HRP917505:HRQ917505 IBL917505:IBM917505 ILH917505:ILI917505 IVD917505:IVE917505 JEZ917505:JFA917505 JOV917505:JOW917505 JYR917505:JYS917505 KIN917505:KIO917505 KSJ917505:KSK917505 LCF917505:LCG917505 LMB917505:LMC917505 LVX917505:LVY917505 MFT917505:MFU917505 MPP917505:MPQ917505 MZL917505:MZM917505 NJH917505:NJI917505 NTD917505:NTE917505 OCZ917505:ODA917505 OMV917505:OMW917505 OWR917505:OWS917505 PGN917505:PGO917505 PQJ917505:PQK917505 QAF917505:QAG917505 QKB917505:QKC917505 QTX917505:QTY917505 RDT917505:RDU917505 RNP917505:RNQ917505 RXL917505:RXM917505 SHH917505:SHI917505 SRD917505:SRE917505 TAZ917505:TBA917505 TKV917505:TKW917505 TUR917505:TUS917505 UEN917505:UEO917505 UOJ917505:UOK917505 UYF917505:UYG917505 VIB917505:VIC917505 VRX917505:VRY917505 WBT917505:WBU917505 WLP917505:WLQ917505 WVL917505:WVM917505 D983041:E983041 IZ983041:JA983041 SV983041:SW983041 ACR983041:ACS983041 AMN983041:AMO983041 AWJ983041:AWK983041 BGF983041:BGG983041 BQB983041:BQC983041 BZX983041:BZY983041 CJT983041:CJU983041 CTP983041:CTQ983041 DDL983041:DDM983041 DNH983041:DNI983041 DXD983041:DXE983041 EGZ983041:EHA983041 EQV983041:EQW983041 FAR983041:FAS983041 FKN983041:FKO983041 FUJ983041:FUK983041 GEF983041:GEG983041 GOB983041:GOC983041 GXX983041:GXY983041 HHT983041:HHU983041 HRP983041:HRQ983041 IBL983041:IBM983041 ILH983041:ILI983041 IVD983041:IVE983041 JEZ983041:JFA983041 JOV983041:JOW983041 JYR983041:JYS983041 KIN983041:KIO983041 KSJ983041:KSK983041 LCF983041:LCG983041 LMB983041:LMC983041 LVX983041:LVY983041 MFT983041:MFU983041 MPP983041:MPQ983041 MZL983041:MZM983041 NJH983041:NJI983041 NTD983041:NTE983041 OCZ983041:ODA983041 OMV983041:OMW983041 OWR983041:OWS983041 PGN983041:PGO983041 PQJ983041:PQK983041 QAF983041:QAG983041 QKB983041:QKC983041 QTX983041:QTY983041 RDT983041:RDU983041 RNP983041:RNQ983041 RXL983041:RXM983041 SHH983041:SHI983041 SRD983041:SRE983041 TAZ983041:TBA983041 TKV983041:TKW983041 TUR983041:TUS983041 UEN983041:UEO983041 UOJ983041:UOK983041 UYF983041:UYG983041 VIB983041:VIC983041 VRX983041:VRY983041 WBT983041:WBU983041 WLP983041:WLQ983041">
      <formula1>$D$133:$D$137</formula1>
    </dataValidation>
    <dataValidation type="list" allowBlank="1" showInputMessage="1" showErrorMessage="1" sqref="WVL983043:WVM983043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39:E65539 IZ65539:JA65539 SV65539:SW65539 ACR65539:ACS65539 AMN65539:AMO65539 AWJ65539:AWK65539 BGF65539:BGG65539 BQB65539:BQC65539 BZX65539:BZY65539 CJT65539:CJU65539 CTP65539:CTQ65539 DDL65539:DDM65539 DNH65539:DNI65539 DXD65539:DXE65539 EGZ65539:EHA65539 EQV65539:EQW65539 FAR65539:FAS65539 FKN65539:FKO65539 FUJ65539:FUK65539 GEF65539:GEG65539 GOB65539:GOC65539 GXX65539:GXY65539 HHT65539:HHU65539 HRP65539:HRQ65539 IBL65539:IBM65539 ILH65539:ILI65539 IVD65539:IVE65539 JEZ65539:JFA65539 JOV65539:JOW65539 JYR65539:JYS65539 KIN65539:KIO65539 KSJ65539:KSK65539 LCF65539:LCG65539 LMB65539:LMC65539 LVX65539:LVY65539 MFT65539:MFU65539 MPP65539:MPQ65539 MZL65539:MZM65539 NJH65539:NJI65539 NTD65539:NTE65539 OCZ65539:ODA65539 OMV65539:OMW65539 OWR65539:OWS65539 PGN65539:PGO65539 PQJ65539:PQK65539 QAF65539:QAG65539 QKB65539:QKC65539 QTX65539:QTY65539 RDT65539:RDU65539 RNP65539:RNQ65539 RXL65539:RXM65539 SHH65539:SHI65539 SRD65539:SRE65539 TAZ65539:TBA65539 TKV65539:TKW65539 TUR65539:TUS65539 UEN65539:UEO65539 UOJ65539:UOK65539 UYF65539:UYG65539 VIB65539:VIC65539 VRX65539:VRY65539 WBT65539:WBU65539 WLP65539:WLQ65539 WVL65539:WVM65539 D131075:E131075 IZ131075:JA131075 SV131075:SW131075 ACR131075:ACS131075 AMN131075:AMO131075 AWJ131075:AWK131075 BGF131075:BGG131075 BQB131075:BQC131075 BZX131075:BZY131075 CJT131075:CJU131075 CTP131075:CTQ131075 DDL131075:DDM131075 DNH131075:DNI131075 DXD131075:DXE131075 EGZ131075:EHA131075 EQV131075:EQW131075 FAR131075:FAS131075 FKN131075:FKO131075 FUJ131075:FUK131075 GEF131075:GEG131075 GOB131075:GOC131075 GXX131075:GXY131075 HHT131075:HHU131075 HRP131075:HRQ131075 IBL131075:IBM131075 ILH131075:ILI131075 IVD131075:IVE131075 JEZ131075:JFA131075 JOV131075:JOW131075 JYR131075:JYS131075 KIN131075:KIO131075 KSJ131075:KSK131075 LCF131075:LCG131075 LMB131075:LMC131075 LVX131075:LVY131075 MFT131075:MFU131075 MPP131075:MPQ131075 MZL131075:MZM131075 NJH131075:NJI131075 NTD131075:NTE131075 OCZ131075:ODA131075 OMV131075:OMW131075 OWR131075:OWS131075 PGN131075:PGO131075 PQJ131075:PQK131075 QAF131075:QAG131075 QKB131075:QKC131075 QTX131075:QTY131075 RDT131075:RDU131075 RNP131075:RNQ131075 RXL131075:RXM131075 SHH131075:SHI131075 SRD131075:SRE131075 TAZ131075:TBA131075 TKV131075:TKW131075 TUR131075:TUS131075 UEN131075:UEO131075 UOJ131075:UOK131075 UYF131075:UYG131075 VIB131075:VIC131075 VRX131075:VRY131075 WBT131075:WBU131075 WLP131075:WLQ131075 WVL131075:WVM131075 D196611:E196611 IZ196611:JA196611 SV196611:SW196611 ACR196611:ACS196611 AMN196611:AMO196611 AWJ196611:AWK196611 BGF196611:BGG196611 BQB196611:BQC196611 BZX196611:BZY196611 CJT196611:CJU196611 CTP196611:CTQ196611 DDL196611:DDM196611 DNH196611:DNI196611 DXD196611:DXE196611 EGZ196611:EHA196611 EQV196611:EQW196611 FAR196611:FAS196611 FKN196611:FKO196611 FUJ196611:FUK196611 GEF196611:GEG196611 GOB196611:GOC196611 GXX196611:GXY196611 HHT196611:HHU196611 HRP196611:HRQ196611 IBL196611:IBM196611 ILH196611:ILI196611 IVD196611:IVE196611 JEZ196611:JFA196611 JOV196611:JOW196611 JYR196611:JYS196611 KIN196611:KIO196611 KSJ196611:KSK196611 LCF196611:LCG196611 LMB196611:LMC196611 LVX196611:LVY196611 MFT196611:MFU196611 MPP196611:MPQ196611 MZL196611:MZM196611 NJH196611:NJI196611 NTD196611:NTE196611 OCZ196611:ODA196611 OMV196611:OMW196611 OWR196611:OWS196611 PGN196611:PGO196611 PQJ196611:PQK196611 QAF196611:QAG196611 QKB196611:QKC196611 QTX196611:QTY196611 RDT196611:RDU196611 RNP196611:RNQ196611 RXL196611:RXM196611 SHH196611:SHI196611 SRD196611:SRE196611 TAZ196611:TBA196611 TKV196611:TKW196611 TUR196611:TUS196611 UEN196611:UEO196611 UOJ196611:UOK196611 UYF196611:UYG196611 VIB196611:VIC196611 VRX196611:VRY196611 WBT196611:WBU196611 WLP196611:WLQ196611 WVL196611:WVM196611 D262147:E262147 IZ262147:JA262147 SV262147:SW262147 ACR262147:ACS262147 AMN262147:AMO262147 AWJ262147:AWK262147 BGF262147:BGG262147 BQB262147:BQC262147 BZX262147:BZY262147 CJT262147:CJU262147 CTP262147:CTQ262147 DDL262147:DDM262147 DNH262147:DNI262147 DXD262147:DXE262147 EGZ262147:EHA262147 EQV262147:EQW262147 FAR262147:FAS262147 FKN262147:FKO262147 FUJ262147:FUK262147 GEF262147:GEG262147 GOB262147:GOC262147 GXX262147:GXY262147 HHT262147:HHU262147 HRP262147:HRQ262147 IBL262147:IBM262147 ILH262147:ILI262147 IVD262147:IVE262147 JEZ262147:JFA262147 JOV262147:JOW262147 JYR262147:JYS262147 KIN262147:KIO262147 KSJ262147:KSK262147 LCF262147:LCG262147 LMB262147:LMC262147 LVX262147:LVY262147 MFT262147:MFU262147 MPP262147:MPQ262147 MZL262147:MZM262147 NJH262147:NJI262147 NTD262147:NTE262147 OCZ262147:ODA262147 OMV262147:OMW262147 OWR262147:OWS262147 PGN262147:PGO262147 PQJ262147:PQK262147 QAF262147:QAG262147 QKB262147:QKC262147 QTX262147:QTY262147 RDT262147:RDU262147 RNP262147:RNQ262147 RXL262147:RXM262147 SHH262147:SHI262147 SRD262147:SRE262147 TAZ262147:TBA262147 TKV262147:TKW262147 TUR262147:TUS262147 UEN262147:UEO262147 UOJ262147:UOK262147 UYF262147:UYG262147 VIB262147:VIC262147 VRX262147:VRY262147 WBT262147:WBU262147 WLP262147:WLQ262147 WVL262147:WVM262147 D327683:E327683 IZ327683:JA327683 SV327683:SW327683 ACR327683:ACS327683 AMN327683:AMO327683 AWJ327683:AWK327683 BGF327683:BGG327683 BQB327683:BQC327683 BZX327683:BZY327683 CJT327683:CJU327683 CTP327683:CTQ327683 DDL327683:DDM327683 DNH327683:DNI327683 DXD327683:DXE327683 EGZ327683:EHA327683 EQV327683:EQW327683 FAR327683:FAS327683 FKN327683:FKO327683 FUJ327683:FUK327683 GEF327683:GEG327683 GOB327683:GOC327683 GXX327683:GXY327683 HHT327683:HHU327683 HRP327683:HRQ327683 IBL327683:IBM327683 ILH327683:ILI327683 IVD327683:IVE327683 JEZ327683:JFA327683 JOV327683:JOW327683 JYR327683:JYS327683 KIN327683:KIO327683 KSJ327683:KSK327683 LCF327683:LCG327683 LMB327683:LMC327683 LVX327683:LVY327683 MFT327683:MFU327683 MPP327683:MPQ327683 MZL327683:MZM327683 NJH327683:NJI327683 NTD327683:NTE327683 OCZ327683:ODA327683 OMV327683:OMW327683 OWR327683:OWS327683 PGN327683:PGO327683 PQJ327683:PQK327683 QAF327683:QAG327683 QKB327683:QKC327683 QTX327683:QTY327683 RDT327683:RDU327683 RNP327683:RNQ327683 RXL327683:RXM327683 SHH327683:SHI327683 SRD327683:SRE327683 TAZ327683:TBA327683 TKV327683:TKW327683 TUR327683:TUS327683 UEN327683:UEO327683 UOJ327683:UOK327683 UYF327683:UYG327683 VIB327683:VIC327683 VRX327683:VRY327683 WBT327683:WBU327683 WLP327683:WLQ327683 WVL327683:WVM327683 D393219:E393219 IZ393219:JA393219 SV393219:SW393219 ACR393219:ACS393219 AMN393219:AMO393219 AWJ393219:AWK393219 BGF393219:BGG393219 BQB393219:BQC393219 BZX393219:BZY393219 CJT393219:CJU393219 CTP393219:CTQ393219 DDL393219:DDM393219 DNH393219:DNI393219 DXD393219:DXE393219 EGZ393219:EHA393219 EQV393219:EQW393219 FAR393219:FAS393219 FKN393219:FKO393219 FUJ393219:FUK393219 GEF393219:GEG393219 GOB393219:GOC393219 GXX393219:GXY393219 HHT393219:HHU393219 HRP393219:HRQ393219 IBL393219:IBM393219 ILH393219:ILI393219 IVD393219:IVE393219 JEZ393219:JFA393219 JOV393219:JOW393219 JYR393219:JYS393219 KIN393219:KIO393219 KSJ393219:KSK393219 LCF393219:LCG393219 LMB393219:LMC393219 LVX393219:LVY393219 MFT393219:MFU393219 MPP393219:MPQ393219 MZL393219:MZM393219 NJH393219:NJI393219 NTD393219:NTE393219 OCZ393219:ODA393219 OMV393219:OMW393219 OWR393219:OWS393219 PGN393219:PGO393219 PQJ393219:PQK393219 QAF393219:QAG393219 QKB393219:QKC393219 QTX393219:QTY393219 RDT393219:RDU393219 RNP393219:RNQ393219 RXL393219:RXM393219 SHH393219:SHI393219 SRD393219:SRE393219 TAZ393219:TBA393219 TKV393219:TKW393219 TUR393219:TUS393219 UEN393219:UEO393219 UOJ393219:UOK393219 UYF393219:UYG393219 VIB393219:VIC393219 VRX393219:VRY393219 WBT393219:WBU393219 WLP393219:WLQ393219 WVL393219:WVM393219 D458755:E458755 IZ458755:JA458755 SV458755:SW458755 ACR458755:ACS458755 AMN458755:AMO458755 AWJ458755:AWK458755 BGF458755:BGG458755 BQB458755:BQC458755 BZX458755:BZY458755 CJT458755:CJU458755 CTP458755:CTQ458755 DDL458755:DDM458755 DNH458755:DNI458755 DXD458755:DXE458755 EGZ458755:EHA458755 EQV458755:EQW458755 FAR458755:FAS458755 FKN458755:FKO458755 FUJ458755:FUK458755 GEF458755:GEG458755 GOB458755:GOC458755 GXX458755:GXY458755 HHT458755:HHU458755 HRP458755:HRQ458755 IBL458755:IBM458755 ILH458755:ILI458755 IVD458755:IVE458755 JEZ458755:JFA458755 JOV458755:JOW458755 JYR458755:JYS458755 KIN458755:KIO458755 KSJ458755:KSK458755 LCF458755:LCG458755 LMB458755:LMC458755 LVX458755:LVY458755 MFT458755:MFU458755 MPP458755:MPQ458755 MZL458755:MZM458755 NJH458755:NJI458755 NTD458755:NTE458755 OCZ458755:ODA458755 OMV458755:OMW458755 OWR458755:OWS458755 PGN458755:PGO458755 PQJ458755:PQK458755 QAF458755:QAG458755 QKB458755:QKC458755 QTX458755:QTY458755 RDT458755:RDU458755 RNP458755:RNQ458755 RXL458755:RXM458755 SHH458755:SHI458755 SRD458755:SRE458755 TAZ458755:TBA458755 TKV458755:TKW458755 TUR458755:TUS458755 UEN458755:UEO458755 UOJ458755:UOK458755 UYF458755:UYG458755 VIB458755:VIC458755 VRX458755:VRY458755 WBT458755:WBU458755 WLP458755:WLQ458755 WVL458755:WVM458755 D524291:E524291 IZ524291:JA524291 SV524291:SW524291 ACR524291:ACS524291 AMN524291:AMO524291 AWJ524291:AWK524291 BGF524291:BGG524291 BQB524291:BQC524291 BZX524291:BZY524291 CJT524291:CJU524291 CTP524291:CTQ524291 DDL524291:DDM524291 DNH524291:DNI524291 DXD524291:DXE524291 EGZ524291:EHA524291 EQV524291:EQW524291 FAR524291:FAS524291 FKN524291:FKO524291 FUJ524291:FUK524291 GEF524291:GEG524291 GOB524291:GOC524291 GXX524291:GXY524291 HHT524291:HHU524291 HRP524291:HRQ524291 IBL524291:IBM524291 ILH524291:ILI524291 IVD524291:IVE524291 JEZ524291:JFA524291 JOV524291:JOW524291 JYR524291:JYS524291 KIN524291:KIO524291 KSJ524291:KSK524291 LCF524291:LCG524291 LMB524291:LMC524291 LVX524291:LVY524291 MFT524291:MFU524291 MPP524291:MPQ524291 MZL524291:MZM524291 NJH524291:NJI524291 NTD524291:NTE524291 OCZ524291:ODA524291 OMV524291:OMW524291 OWR524291:OWS524291 PGN524291:PGO524291 PQJ524291:PQK524291 QAF524291:QAG524291 QKB524291:QKC524291 QTX524291:QTY524291 RDT524291:RDU524291 RNP524291:RNQ524291 RXL524291:RXM524291 SHH524291:SHI524291 SRD524291:SRE524291 TAZ524291:TBA524291 TKV524291:TKW524291 TUR524291:TUS524291 UEN524291:UEO524291 UOJ524291:UOK524291 UYF524291:UYG524291 VIB524291:VIC524291 VRX524291:VRY524291 WBT524291:WBU524291 WLP524291:WLQ524291 WVL524291:WVM524291 D589827:E589827 IZ589827:JA589827 SV589827:SW589827 ACR589827:ACS589827 AMN589827:AMO589827 AWJ589827:AWK589827 BGF589827:BGG589827 BQB589827:BQC589827 BZX589827:BZY589827 CJT589827:CJU589827 CTP589827:CTQ589827 DDL589827:DDM589827 DNH589827:DNI589827 DXD589827:DXE589827 EGZ589827:EHA589827 EQV589827:EQW589827 FAR589827:FAS589827 FKN589827:FKO589827 FUJ589827:FUK589827 GEF589827:GEG589827 GOB589827:GOC589827 GXX589827:GXY589827 HHT589827:HHU589827 HRP589827:HRQ589827 IBL589827:IBM589827 ILH589827:ILI589827 IVD589827:IVE589827 JEZ589827:JFA589827 JOV589827:JOW589827 JYR589827:JYS589827 KIN589827:KIO589827 KSJ589827:KSK589827 LCF589827:LCG589827 LMB589827:LMC589827 LVX589827:LVY589827 MFT589827:MFU589827 MPP589827:MPQ589827 MZL589827:MZM589827 NJH589827:NJI589827 NTD589827:NTE589827 OCZ589827:ODA589827 OMV589827:OMW589827 OWR589827:OWS589827 PGN589827:PGO589827 PQJ589827:PQK589827 QAF589827:QAG589827 QKB589827:QKC589827 QTX589827:QTY589827 RDT589827:RDU589827 RNP589827:RNQ589827 RXL589827:RXM589827 SHH589827:SHI589827 SRD589827:SRE589827 TAZ589827:TBA589827 TKV589827:TKW589827 TUR589827:TUS589827 UEN589827:UEO589827 UOJ589827:UOK589827 UYF589827:UYG589827 VIB589827:VIC589827 VRX589827:VRY589827 WBT589827:WBU589827 WLP589827:WLQ589827 WVL589827:WVM589827 D655363:E655363 IZ655363:JA655363 SV655363:SW655363 ACR655363:ACS655363 AMN655363:AMO655363 AWJ655363:AWK655363 BGF655363:BGG655363 BQB655363:BQC655363 BZX655363:BZY655363 CJT655363:CJU655363 CTP655363:CTQ655363 DDL655363:DDM655363 DNH655363:DNI655363 DXD655363:DXE655363 EGZ655363:EHA655363 EQV655363:EQW655363 FAR655363:FAS655363 FKN655363:FKO655363 FUJ655363:FUK655363 GEF655363:GEG655363 GOB655363:GOC655363 GXX655363:GXY655363 HHT655363:HHU655363 HRP655363:HRQ655363 IBL655363:IBM655363 ILH655363:ILI655363 IVD655363:IVE655363 JEZ655363:JFA655363 JOV655363:JOW655363 JYR655363:JYS655363 KIN655363:KIO655363 KSJ655363:KSK655363 LCF655363:LCG655363 LMB655363:LMC655363 LVX655363:LVY655363 MFT655363:MFU655363 MPP655363:MPQ655363 MZL655363:MZM655363 NJH655363:NJI655363 NTD655363:NTE655363 OCZ655363:ODA655363 OMV655363:OMW655363 OWR655363:OWS655363 PGN655363:PGO655363 PQJ655363:PQK655363 QAF655363:QAG655363 QKB655363:QKC655363 QTX655363:QTY655363 RDT655363:RDU655363 RNP655363:RNQ655363 RXL655363:RXM655363 SHH655363:SHI655363 SRD655363:SRE655363 TAZ655363:TBA655363 TKV655363:TKW655363 TUR655363:TUS655363 UEN655363:UEO655363 UOJ655363:UOK655363 UYF655363:UYG655363 VIB655363:VIC655363 VRX655363:VRY655363 WBT655363:WBU655363 WLP655363:WLQ655363 WVL655363:WVM655363 D720899:E720899 IZ720899:JA720899 SV720899:SW720899 ACR720899:ACS720899 AMN720899:AMO720899 AWJ720899:AWK720899 BGF720899:BGG720899 BQB720899:BQC720899 BZX720899:BZY720899 CJT720899:CJU720899 CTP720899:CTQ720899 DDL720899:DDM720899 DNH720899:DNI720899 DXD720899:DXE720899 EGZ720899:EHA720899 EQV720899:EQW720899 FAR720899:FAS720899 FKN720899:FKO720899 FUJ720899:FUK720899 GEF720899:GEG720899 GOB720899:GOC720899 GXX720899:GXY720899 HHT720899:HHU720899 HRP720899:HRQ720899 IBL720899:IBM720899 ILH720899:ILI720899 IVD720899:IVE720899 JEZ720899:JFA720899 JOV720899:JOW720899 JYR720899:JYS720899 KIN720899:KIO720899 KSJ720899:KSK720899 LCF720899:LCG720899 LMB720899:LMC720899 LVX720899:LVY720899 MFT720899:MFU720899 MPP720899:MPQ720899 MZL720899:MZM720899 NJH720899:NJI720899 NTD720899:NTE720899 OCZ720899:ODA720899 OMV720899:OMW720899 OWR720899:OWS720899 PGN720899:PGO720899 PQJ720899:PQK720899 QAF720899:QAG720899 QKB720899:QKC720899 QTX720899:QTY720899 RDT720899:RDU720899 RNP720899:RNQ720899 RXL720899:RXM720899 SHH720899:SHI720899 SRD720899:SRE720899 TAZ720899:TBA720899 TKV720899:TKW720899 TUR720899:TUS720899 UEN720899:UEO720899 UOJ720899:UOK720899 UYF720899:UYG720899 VIB720899:VIC720899 VRX720899:VRY720899 WBT720899:WBU720899 WLP720899:WLQ720899 WVL720899:WVM720899 D786435:E786435 IZ786435:JA786435 SV786435:SW786435 ACR786435:ACS786435 AMN786435:AMO786435 AWJ786435:AWK786435 BGF786435:BGG786435 BQB786435:BQC786435 BZX786435:BZY786435 CJT786435:CJU786435 CTP786435:CTQ786435 DDL786435:DDM786435 DNH786435:DNI786435 DXD786435:DXE786435 EGZ786435:EHA786435 EQV786435:EQW786435 FAR786435:FAS786435 FKN786435:FKO786435 FUJ786435:FUK786435 GEF786435:GEG786435 GOB786435:GOC786435 GXX786435:GXY786435 HHT786435:HHU786435 HRP786435:HRQ786435 IBL786435:IBM786435 ILH786435:ILI786435 IVD786435:IVE786435 JEZ786435:JFA786435 JOV786435:JOW786435 JYR786435:JYS786435 KIN786435:KIO786435 KSJ786435:KSK786435 LCF786435:LCG786435 LMB786435:LMC786435 LVX786435:LVY786435 MFT786435:MFU786435 MPP786435:MPQ786435 MZL786435:MZM786435 NJH786435:NJI786435 NTD786435:NTE786435 OCZ786435:ODA786435 OMV786435:OMW786435 OWR786435:OWS786435 PGN786435:PGO786435 PQJ786435:PQK786435 QAF786435:QAG786435 QKB786435:QKC786435 QTX786435:QTY786435 RDT786435:RDU786435 RNP786435:RNQ786435 RXL786435:RXM786435 SHH786435:SHI786435 SRD786435:SRE786435 TAZ786435:TBA786435 TKV786435:TKW786435 TUR786435:TUS786435 UEN786435:UEO786435 UOJ786435:UOK786435 UYF786435:UYG786435 VIB786435:VIC786435 VRX786435:VRY786435 WBT786435:WBU786435 WLP786435:WLQ786435 WVL786435:WVM786435 D851971:E851971 IZ851971:JA851971 SV851971:SW851971 ACR851971:ACS851971 AMN851971:AMO851971 AWJ851971:AWK851971 BGF851971:BGG851971 BQB851971:BQC851971 BZX851971:BZY851971 CJT851971:CJU851971 CTP851971:CTQ851971 DDL851971:DDM851971 DNH851971:DNI851971 DXD851971:DXE851971 EGZ851971:EHA851971 EQV851971:EQW851971 FAR851971:FAS851971 FKN851971:FKO851971 FUJ851971:FUK851971 GEF851971:GEG851971 GOB851971:GOC851971 GXX851971:GXY851971 HHT851971:HHU851971 HRP851971:HRQ851971 IBL851971:IBM851971 ILH851971:ILI851971 IVD851971:IVE851971 JEZ851971:JFA851971 JOV851971:JOW851971 JYR851971:JYS851971 KIN851971:KIO851971 KSJ851971:KSK851971 LCF851971:LCG851971 LMB851971:LMC851971 LVX851971:LVY851971 MFT851971:MFU851971 MPP851971:MPQ851971 MZL851971:MZM851971 NJH851971:NJI851971 NTD851971:NTE851971 OCZ851971:ODA851971 OMV851971:OMW851971 OWR851971:OWS851971 PGN851971:PGO851971 PQJ851971:PQK851971 QAF851971:QAG851971 QKB851971:QKC851971 QTX851971:QTY851971 RDT851971:RDU851971 RNP851971:RNQ851971 RXL851971:RXM851971 SHH851971:SHI851971 SRD851971:SRE851971 TAZ851971:TBA851971 TKV851971:TKW851971 TUR851971:TUS851971 UEN851971:UEO851971 UOJ851971:UOK851971 UYF851971:UYG851971 VIB851971:VIC851971 VRX851971:VRY851971 WBT851971:WBU851971 WLP851971:WLQ851971 WVL851971:WVM851971 D917507:E917507 IZ917507:JA917507 SV917507:SW917507 ACR917507:ACS917507 AMN917507:AMO917507 AWJ917507:AWK917507 BGF917507:BGG917507 BQB917507:BQC917507 BZX917507:BZY917507 CJT917507:CJU917507 CTP917507:CTQ917507 DDL917507:DDM917507 DNH917507:DNI917507 DXD917507:DXE917507 EGZ917507:EHA917507 EQV917507:EQW917507 FAR917507:FAS917507 FKN917507:FKO917507 FUJ917507:FUK917507 GEF917507:GEG917507 GOB917507:GOC917507 GXX917507:GXY917507 HHT917507:HHU917507 HRP917507:HRQ917507 IBL917507:IBM917507 ILH917507:ILI917507 IVD917507:IVE917507 JEZ917507:JFA917507 JOV917507:JOW917507 JYR917507:JYS917507 KIN917507:KIO917507 KSJ917507:KSK917507 LCF917507:LCG917507 LMB917507:LMC917507 LVX917507:LVY917507 MFT917507:MFU917507 MPP917507:MPQ917507 MZL917507:MZM917507 NJH917507:NJI917507 NTD917507:NTE917507 OCZ917507:ODA917507 OMV917507:OMW917507 OWR917507:OWS917507 PGN917507:PGO917507 PQJ917507:PQK917507 QAF917507:QAG917507 QKB917507:QKC917507 QTX917507:QTY917507 RDT917507:RDU917507 RNP917507:RNQ917507 RXL917507:RXM917507 SHH917507:SHI917507 SRD917507:SRE917507 TAZ917507:TBA917507 TKV917507:TKW917507 TUR917507:TUS917507 UEN917507:UEO917507 UOJ917507:UOK917507 UYF917507:UYG917507 VIB917507:VIC917507 VRX917507:VRY917507 WBT917507:WBU917507 WLP917507:WLQ917507 WVL917507:WVM917507 D983043:E983043 IZ983043:JA983043 SV983043:SW983043 ACR983043:ACS983043 AMN983043:AMO983043 AWJ983043:AWK983043 BGF983043:BGG983043 BQB983043:BQC983043 BZX983043:BZY983043 CJT983043:CJU983043 CTP983043:CTQ983043 DDL983043:DDM983043 DNH983043:DNI983043 DXD983043:DXE983043 EGZ983043:EHA983043 EQV983043:EQW983043 FAR983043:FAS983043 FKN983043:FKO983043 FUJ983043:FUK983043 GEF983043:GEG983043 GOB983043:GOC983043 GXX983043:GXY983043 HHT983043:HHU983043 HRP983043:HRQ983043 IBL983043:IBM983043 ILH983043:ILI983043 IVD983043:IVE983043 JEZ983043:JFA983043 JOV983043:JOW983043 JYR983043:JYS983043 KIN983043:KIO983043 KSJ983043:KSK983043 LCF983043:LCG983043 LMB983043:LMC983043 LVX983043:LVY983043 MFT983043:MFU983043 MPP983043:MPQ983043 MZL983043:MZM983043 NJH983043:NJI983043 NTD983043:NTE983043 OCZ983043:ODA983043 OMV983043:OMW983043 OWR983043:OWS983043 PGN983043:PGO983043 PQJ983043:PQK983043 QAF983043:QAG983043 QKB983043:QKC983043 QTX983043:QTY983043 RDT983043:RDU983043 RNP983043:RNQ983043 RXL983043:RXM983043 SHH983043:SHI983043 SRD983043:SRE983043 TAZ983043:TBA983043 TKV983043:TKW983043 TUR983043:TUS983043 UEN983043:UEO983043 UOJ983043:UOK983043 UYF983043:UYG983043 VIB983043:VIC983043 VRX983043:VRY983043 WBT983043:WBU983043 WLP983043:WLQ983043">
      <formula1>$E$133:$E$138</formula1>
    </dataValidation>
    <dataValidation type="list" allowBlank="1" showInputMessage="1" showErrorMessage="1" sqref="D16:E16">
      <formula1>$E$146:$E$151</formula1>
    </dataValidation>
    <dataValidation type="list" allowBlank="1" showInputMessage="1" showErrorMessage="1" sqref="D13:E13">
      <formula1>$C$146:$C$155</formula1>
    </dataValidation>
    <dataValidation type="list" allowBlank="1" showInputMessage="1" showErrorMessage="1" sqref="D14:E14">
      <formula1>$D$141:$D$145</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3095625</xdr:colOff>
                <xdr:row>16</xdr:row>
                <xdr:rowOff>47625</xdr:rowOff>
              </from>
              <to>
                <xdr:col>3</xdr:col>
                <xdr:colOff>4105275</xdr:colOff>
                <xdr:row>16</xdr:row>
                <xdr:rowOff>247650</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topLeftCell="A13" zoomScaleNormal="100" workbookViewId="0">
      <pane xSplit="1" topLeftCell="B1" activePane="topRight" state="frozen"/>
      <selection activeCell="D16" sqref="D16:M16"/>
      <selection pane="topRight" activeCell="B26" sqref="B26"/>
    </sheetView>
  </sheetViews>
  <sheetFormatPr defaultColWidth="36.85546875" defaultRowHeight="12.75" customHeight="1" x14ac:dyDescent="0.25"/>
  <cols>
    <col min="1" max="1" width="18.5703125" style="132" customWidth="1"/>
    <col min="2" max="10" width="31.42578125" style="131" customWidth="1"/>
    <col min="11" max="27" width="36.85546875" style="131" customWidth="1"/>
    <col min="28" max="28" width="37" style="131" customWidth="1"/>
    <col min="29" max="35" width="36.85546875" style="131" customWidth="1"/>
    <col min="36" max="44" width="36.85546875" style="132" customWidth="1"/>
    <col min="45" max="45" width="37.140625" style="132" customWidth="1"/>
    <col min="46" max="47" width="36.85546875" style="132" customWidth="1"/>
    <col min="48" max="48" width="36.5703125" style="132" customWidth="1"/>
    <col min="49" max="50" width="36.85546875" style="132" customWidth="1"/>
    <col min="51" max="51" width="36.5703125" style="132" customWidth="1"/>
    <col min="52" max="52" width="37" style="132" customWidth="1"/>
    <col min="53" max="71" width="36.85546875" style="132" customWidth="1"/>
    <col min="72" max="72" width="37" style="132" customWidth="1"/>
    <col min="73" max="90" width="36.85546875" style="132" customWidth="1"/>
    <col min="91" max="91" width="36.5703125" style="132" customWidth="1"/>
    <col min="92" max="104" width="36.85546875" style="132" customWidth="1"/>
    <col min="105" max="105" width="36.5703125" style="132" customWidth="1"/>
    <col min="106" max="108" width="36.85546875" style="132" customWidth="1"/>
    <col min="109" max="109" width="36.5703125" style="132" customWidth="1"/>
    <col min="110" max="117" width="36.85546875" style="132" customWidth="1"/>
    <col min="118" max="118" width="36.5703125" style="132" customWidth="1"/>
    <col min="119" max="256" width="36.85546875" style="132"/>
    <col min="257" max="257" width="18.5703125" style="132" customWidth="1"/>
    <col min="258" max="266" width="31.42578125" style="132" customWidth="1"/>
    <col min="267" max="283" width="36.85546875" style="132" customWidth="1"/>
    <col min="284" max="284" width="37" style="132" customWidth="1"/>
    <col min="285" max="300" width="36.85546875" style="132" customWidth="1"/>
    <col min="301" max="301" width="37.140625" style="132" customWidth="1"/>
    <col min="302" max="303" width="36.85546875" style="132" customWidth="1"/>
    <col min="304" max="304" width="36.5703125" style="132" customWidth="1"/>
    <col min="305" max="306" width="36.85546875" style="132" customWidth="1"/>
    <col min="307" max="307" width="36.5703125" style="132" customWidth="1"/>
    <col min="308" max="308" width="37" style="132" customWidth="1"/>
    <col min="309" max="327" width="36.85546875" style="132" customWidth="1"/>
    <col min="328" max="328" width="37" style="132" customWidth="1"/>
    <col min="329" max="346" width="36.85546875" style="132" customWidth="1"/>
    <col min="347" max="347" width="36.5703125" style="132" customWidth="1"/>
    <col min="348" max="360" width="36.85546875" style="132" customWidth="1"/>
    <col min="361" max="361" width="36.5703125" style="132" customWidth="1"/>
    <col min="362" max="364" width="36.85546875" style="132" customWidth="1"/>
    <col min="365" max="365" width="36.5703125" style="132" customWidth="1"/>
    <col min="366" max="373" width="36.85546875" style="132" customWidth="1"/>
    <col min="374" max="374" width="36.5703125" style="132" customWidth="1"/>
    <col min="375" max="512" width="36.85546875" style="132"/>
    <col min="513" max="513" width="18.5703125" style="132" customWidth="1"/>
    <col min="514" max="522" width="31.42578125" style="132" customWidth="1"/>
    <col min="523" max="539" width="36.85546875" style="132" customWidth="1"/>
    <col min="540" max="540" width="37" style="132" customWidth="1"/>
    <col min="541" max="556" width="36.85546875" style="132" customWidth="1"/>
    <col min="557" max="557" width="37.140625" style="132" customWidth="1"/>
    <col min="558" max="559" width="36.85546875" style="132" customWidth="1"/>
    <col min="560" max="560" width="36.5703125" style="132" customWidth="1"/>
    <col min="561" max="562" width="36.85546875" style="132" customWidth="1"/>
    <col min="563" max="563" width="36.5703125" style="132" customWidth="1"/>
    <col min="564" max="564" width="37" style="132" customWidth="1"/>
    <col min="565" max="583" width="36.85546875" style="132" customWidth="1"/>
    <col min="584" max="584" width="37" style="132" customWidth="1"/>
    <col min="585" max="602" width="36.85546875" style="132" customWidth="1"/>
    <col min="603" max="603" width="36.5703125" style="132" customWidth="1"/>
    <col min="604" max="616" width="36.85546875" style="132" customWidth="1"/>
    <col min="617" max="617" width="36.5703125" style="132" customWidth="1"/>
    <col min="618" max="620" width="36.85546875" style="132" customWidth="1"/>
    <col min="621" max="621" width="36.5703125" style="132" customWidth="1"/>
    <col min="622" max="629" width="36.85546875" style="132" customWidth="1"/>
    <col min="630" max="630" width="36.5703125" style="132" customWidth="1"/>
    <col min="631" max="768" width="36.85546875" style="132"/>
    <col min="769" max="769" width="18.5703125" style="132" customWidth="1"/>
    <col min="770" max="778" width="31.42578125" style="132" customWidth="1"/>
    <col min="779" max="795" width="36.85546875" style="132" customWidth="1"/>
    <col min="796" max="796" width="37" style="132" customWidth="1"/>
    <col min="797" max="812" width="36.85546875" style="132" customWidth="1"/>
    <col min="813" max="813" width="37.140625" style="132" customWidth="1"/>
    <col min="814" max="815" width="36.85546875" style="132" customWidth="1"/>
    <col min="816" max="816" width="36.5703125" style="132" customWidth="1"/>
    <col min="817" max="818" width="36.85546875" style="132" customWidth="1"/>
    <col min="819" max="819" width="36.5703125" style="132" customWidth="1"/>
    <col min="820" max="820" width="37" style="132" customWidth="1"/>
    <col min="821" max="839" width="36.85546875" style="132" customWidth="1"/>
    <col min="840" max="840" width="37" style="132" customWidth="1"/>
    <col min="841" max="858" width="36.85546875" style="132" customWidth="1"/>
    <col min="859" max="859" width="36.5703125" style="132" customWidth="1"/>
    <col min="860" max="872" width="36.85546875" style="132" customWidth="1"/>
    <col min="873" max="873" width="36.5703125" style="132" customWidth="1"/>
    <col min="874" max="876" width="36.85546875" style="132" customWidth="1"/>
    <col min="877" max="877" width="36.5703125" style="132" customWidth="1"/>
    <col min="878" max="885" width="36.85546875" style="132" customWidth="1"/>
    <col min="886" max="886" width="36.5703125" style="132" customWidth="1"/>
    <col min="887" max="1024" width="36.85546875" style="132"/>
    <col min="1025" max="1025" width="18.5703125" style="132" customWidth="1"/>
    <col min="1026" max="1034" width="31.42578125" style="132" customWidth="1"/>
    <col min="1035" max="1051" width="36.85546875" style="132" customWidth="1"/>
    <col min="1052" max="1052" width="37" style="132" customWidth="1"/>
    <col min="1053" max="1068" width="36.85546875" style="132" customWidth="1"/>
    <col min="1069" max="1069" width="37.140625" style="132" customWidth="1"/>
    <col min="1070" max="1071" width="36.85546875" style="132" customWidth="1"/>
    <col min="1072" max="1072" width="36.5703125" style="132" customWidth="1"/>
    <col min="1073" max="1074" width="36.85546875" style="132" customWidth="1"/>
    <col min="1075" max="1075" width="36.5703125" style="132" customWidth="1"/>
    <col min="1076" max="1076" width="37" style="132" customWidth="1"/>
    <col min="1077" max="1095" width="36.85546875" style="132" customWidth="1"/>
    <col min="1096" max="1096" width="37" style="132" customWidth="1"/>
    <col min="1097" max="1114" width="36.85546875" style="132" customWidth="1"/>
    <col min="1115" max="1115" width="36.5703125" style="132" customWidth="1"/>
    <col min="1116" max="1128" width="36.85546875" style="132" customWidth="1"/>
    <col min="1129" max="1129" width="36.5703125" style="132" customWidth="1"/>
    <col min="1130" max="1132" width="36.85546875" style="132" customWidth="1"/>
    <col min="1133" max="1133" width="36.5703125" style="132" customWidth="1"/>
    <col min="1134" max="1141" width="36.85546875" style="132" customWidth="1"/>
    <col min="1142" max="1142" width="36.5703125" style="132" customWidth="1"/>
    <col min="1143" max="1280" width="36.85546875" style="132"/>
    <col min="1281" max="1281" width="18.5703125" style="132" customWidth="1"/>
    <col min="1282" max="1290" width="31.42578125" style="132" customWidth="1"/>
    <col min="1291" max="1307" width="36.85546875" style="132" customWidth="1"/>
    <col min="1308" max="1308" width="37" style="132" customWidth="1"/>
    <col min="1309" max="1324" width="36.85546875" style="132" customWidth="1"/>
    <col min="1325" max="1325" width="37.140625" style="132" customWidth="1"/>
    <col min="1326" max="1327" width="36.85546875" style="132" customWidth="1"/>
    <col min="1328" max="1328" width="36.5703125" style="132" customWidth="1"/>
    <col min="1329" max="1330" width="36.85546875" style="132" customWidth="1"/>
    <col min="1331" max="1331" width="36.5703125" style="132" customWidth="1"/>
    <col min="1332" max="1332" width="37" style="132" customWidth="1"/>
    <col min="1333" max="1351" width="36.85546875" style="132" customWidth="1"/>
    <col min="1352" max="1352" width="37" style="132" customWidth="1"/>
    <col min="1353" max="1370" width="36.85546875" style="132" customWidth="1"/>
    <col min="1371" max="1371" width="36.5703125" style="132" customWidth="1"/>
    <col min="1372" max="1384" width="36.85546875" style="132" customWidth="1"/>
    <col min="1385" max="1385" width="36.5703125" style="132" customWidth="1"/>
    <col min="1386" max="1388" width="36.85546875" style="132" customWidth="1"/>
    <col min="1389" max="1389" width="36.5703125" style="132" customWidth="1"/>
    <col min="1390" max="1397" width="36.85546875" style="132" customWidth="1"/>
    <col min="1398" max="1398" width="36.5703125" style="132" customWidth="1"/>
    <col min="1399" max="1536" width="36.85546875" style="132"/>
    <col min="1537" max="1537" width="18.5703125" style="132" customWidth="1"/>
    <col min="1538" max="1546" width="31.42578125" style="132" customWidth="1"/>
    <col min="1547" max="1563" width="36.85546875" style="132" customWidth="1"/>
    <col min="1564" max="1564" width="37" style="132" customWidth="1"/>
    <col min="1565" max="1580" width="36.85546875" style="132" customWidth="1"/>
    <col min="1581" max="1581" width="37.140625" style="132" customWidth="1"/>
    <col min="1582" max="1583" width="36.85546875" style="132" customWidth="1"/>
    <col min="1584" max="1584" width="36.5703125" style="132" customWidth="1"/>
    <col min="1585" max="1586" width="36.85546875" style="132" customWidth="1"/>
    <col min="1587" max="1587" width="36.5703125" style="132" customWidth="1"/>
    <col min="1588" max="1588" width="37" style="132" customWidth="1"/>
    <col min="1589" max="1607" width="36.85546875" style="132" customWidth="1"/>
    <col min="1608" max="1608" width="37" style="132" customWidth="1"/>
    <col min="1609" max="1626" width="36.85546875" style="132" customWidth="1"/>
    <col min="1627" max="1627" width="36.5703125" style="132" customWidth="1"/>
    <col min="1628" max="1640" width="36.85546875" style="132" customWidth="1"/>
    <col min="1641" max="1641" width="36.5703125" style="132" customWidth="1"/>
    <col min="1642" max="1644" width="36.85546875" style="132" customWidth="1"/>
    <col min="1645" max="1645" width="36.5703125" style="132" customWidth="1"/>
    <col min="1646" max="1653" width="36.85546875" style="132" customWidth="1"/>
    <col min="1654" max="1654" width="36.5703125" style="132" customWidth="1"/>
    <col min="1655" max="1792" width="36.85546875" style="132"/>
    <col min="1793" max="1793" width="18.5703125" style="132" customWidth="1"/>
    <col min="1794" max="1802" width="31.42578125" style="132" customWidth="1"/>
    <col min="1803" max="1819" width="36.85546875" style="132" customWidth="1"/>
    <col min="1820" max="1820" width="37" style="132" customWidth="1"/>
    <col min="1821" max="1836" width="36.85546875" style="132" customWidth="1"/>
    <col min="1837" max="1837" width="37.140625" style="132" customWidth="1"/>
    <col min="1838" max="1839" width="36.85546875" style="132" customWidth="1"/>
    <col min="1840" max="1840" width="36.5703125" style="132" customWidth="1"/>
    <col min="1841" max="1842" width="36.85546875" style="132" customWidth="1"/>
    <col min="1843" max="1843" width="36.5703125" style="132" customWidth="1"/>
    <col min="1844" max="1844" width="37" style="132" customWidth="1"/>
    <col min="1845" max="1863" width="36.85546875" style="132" customWidth="1"/>
    <col min="1864" max="1864" width="37" style="132" customWidth="1"/>
    <col min="1865" max="1882" width="36.85546875" style="132" customWidth="1"/>
    <col min="1883" max="1883" width="36.5703125" style="132" customWidth="1"/>
    <col min="1884" max="1896" width="36.85546875" style="132" customWidth="1"/>
    <col min="1897" max="1897" width="36.5703125" style="132" customWidth="1"/>
    <col min="1898" max="1900" width="36.85546875" style="132" customWidth="1"/>
    <col min="1901" max="1901" width="36.5703125" style="132" customWidth="1"/>
    <col min="1902" max="1909" width="36.85546875" style="132" customWidth="1"/>
    <col min="1910" max="1910" width="36.5703125" style="132" customWidth="1"/>
    <col min="1911" max="2048" width="36.85546875" style="132"/>
    <col min="2049" max="2049" width="18.5703125" style="132" customWidth="1"/>
    <col min="2050" max="2058" width="31.42578125" style="132" customWidth="1"/>
    <col min="2059" max="2075" width="36.85546875" style="132" customWidth="1"/>
    <col min="2076" max="2076" width="37" style="132" customWidth="1"/>
    <col min="2077" max="2092" width="36.85546875" style="132" customWidth="1"/>
    <col min="2093" max="2093" width="37.140625" style="132" customWidth="1"/>
    <col min="2094" max="2095" width="36.85546875" style="132" customWidth="1"/>
    <col min="2096" max="2096" width="36.5703125" style="132" customWidth="1"/>
    <col min="2097" max="2098" width="36.85546875" style="132" customWidth="1"/>
    <col min="2099" max="2099" width="36.5703125" style="132" customWidth="1"/>
    <col min="2100" max="2100" width="37" style="132" customWidth="1"/>
    <col min="2101" max="2119" width="36.85546875" style="132" customWidth="1"/>
    <col min="2120" max="2120" width="37" style="132" customWidth="1"/>
    <col min="2121" max="2138" width="36.85546875" style="132" customWidth="1"/>
    <col min="2139" max="2139" width="36.5703125" style="132" customWidth="1"/>
    <col min="2140" max="2152" width="36.85546875" style="132" customWidth="1"/>
    <col min="2153" max="2153" width="36.5703125" style="132" customWidth="1"/>
    <col min="2154" max="2156" width="36.85546875" style="132" customWidth="1"/>
    <col min="2157" max="2157" width="36.5703125" style="132" customWidth="1"/>
    <col min="2158" max="2165" width="36.85546875" style="132" customWidth="1"/>
    <col min="2166" max="2166" width="36.5703125" style="132" customWidth="1"/>
    <col min="2167" max="2304" width="36.85546875" style="132"/>
    <col min="2305" max="2305" width="18.5703125" style="132" customWidth="1"/>
    <col min="2306" max="2314" width="31.42578125" style="132" customWidth="1"/>
    <col min="2315" max="2331" width="36.85546875" style="132" customWidth="1"/>
    <col min="2332" max="2332" width="37" style="132" customWidth="1"/>
    <col min="2333" max="2348" width="36.85546875" style="132" customWidth="1"/>
    <col min="2349" max="2349" width="37.140625" style="132" customWidth="1"/>
    <col min="2350" max="2351" width="36.85546875" style="132" customWidth="1"/>
    <col min="2352" max="2352" width="36.5703125" style="132" customWidth="1"/>
    <col min="2353" max="2354" width="36.85546875" style="132" customWidth="1"/>
    <col min="2355" max="2355" width="36.5703125" style="132" customWidth="1"/>
    <col min="2356" max="2356" width="37" style="132" customWidth="1"/>
    <col min="2357" max="2375" width="36.85546875" style="132" customWidth="1"/>
    <col min="2376" max="2376" width="37" style="132" customWidth="1"/>
    <col min="2377" max="2394" width="36.85546875" style="132" customWidth="1"/>
    <col min="2395" max="2395" width="36.5703125" style="132" customWidth="1"/>
    <col min="2396" max="2408" width="36.85546875" style="132" customWidth="1"/>
    <col min="2409" max="2409" width="36.5703125" style="132" customWidth="1"/>
    <col min="2410" max="2412" width="36.85546875" style="132" customWidth="1"/>
    <col min="2413" max="2413" width="36.5703125" style="132" customWidth="1"/>
    <col min="2414" max="2421" width="36.85546875" style="132" customWidth="1"/>
    <col min="2422" max="2422" width="36.5703125" style="132" customWidth="1"/>
    <col min="2423" max="2560" width="36.85546875" style="132"/>
    <col min="2561" max="2561" width="18.5703125" style="132" customWidth="1"/>
    <col min="2562" max="2570" width="31.42578125" style="132" customWidth="1"/>
    <col min="2571" max="2587" width="36.85546875" style="132" customWidth="1"/>
    <col min="2588" max="2588" width="37" style="132" customWidth="1"/>
    <col min="2589" max="2604" width="36.85546875" style="132" customWidth="1"/>
    <col min="2605" max="2605" width="37.140625" style="132" customWidth="1"/>
    <col min="2606" max="2607" width="36.85546875" style="132" customWidth="1"/>
    <col min="2608" max="2608" width="36.5703125" style="132" customWidth="1"/>
    <col min="2609" max="2610" width="36.85546875" style="132" customWidth="1"/>
    <col min="2611" max="2611" width="36.5703125" style="132" customWidth="1"/>
    <col min="2612" max="2612" width="37" style="132" customWidth="1"/>
    <col min="2613" max="2631" width="36.85546875" style="132" customWidth="1"/>
    <col min="2632" max="2632" width="37" style="132" customWidth="1"/>
    <col min="2633" max="2650" width="36.85546875" style="132" customWidth="1"/>
    <col min="2651" max="2651" width="36.5703125" style="132" customWidth="1"/>
    <col min="2652" max="2664" width="36.85546875" style="132" customWidth="1"/>
    <col min="2665" max="2665" width="36.5703125" style="132" customWidth="1"/>
    <col min="2666" max="2668" width="36.85546875" style="132" customWidth="1"/>
    <col min="2669" max="2669" width="36.5703125" style="132" customWidth="1"/>
    <col min="2670" max="2677" width="36.85546875" style="132" customWidth="1"/>
    <col min="2678" max="2678" width="36.5703125" style="132" customWidth="1"/>
    <col min="2679" max="2816" width="36.85546875" style="132"/>
    <col min="2817" max="2817" width="18.5703125" style="132" customWidth="1"/>
    <col min="2818" max="2826" width="31.42578125" style="132" customWidth="1"/>
    <col min="2827" max="2843" width="36.85546875" style="132" customWidth="1"/>
    <col min="2844" max="2844" width="37" style="132" customWidth="1"/>
    <col min="2845" max="2860" width="36.85546875" style="132" customWidth="1"/>
    <col min="2861" max="2861" width="37.140625" style="132" customWidth="1"/>
    <col min="2862" max="2863" width="36.85546875" style="132" customWidth="1"/>
    <col min="2864" max="2864" width="36.5703125" style="132" customWidth="1"/>
    <col min="2865" max="2866" width="36.85546875" style="132" customWidth="1"/>
    <col min="2867" max="2867" width="36.5703125" style="132" customWidth="1"/>
    <col min="2868" max="2868" width="37" style="132" customWidth="1"/>
    <col min="2869" max="2887" width="36.85546875" style="132" customWidth="1"/>
    <col min="2888" max="2888" width="37" style="132" customWidth="1"/>
    <col min="2889" max="2906" width="36.85546875" style="132" customWidth="1"/>
    <col min="2907" max="2907" width="36.5703125" style="132" customWidth="1"/>
    <col min="2908" max="2920" width="36.85546875" style="132" customWidth="1"/>
    <col min="2921" max="2921" width="36.5703125" style="132" customWidth="1"/>
    <col min="2922" max="2924" width="36.85546875" style="132" customWidth="1"/>
    <col min="2925" max="2925" width="36.5703125" style="132" customWidth="1"/>
    <col min="2926" max="2933" width="36.85546875" style="132" customWidth="1"/>
    <col min="2934" max="2934" width="36.5703125" style="132" customWidth="1"/>
    <col min="2935" max="3072" width="36.85546875" style="132"/>
    <col min="3073" max="3073" width="18.5703125" style="132" customWidth="1"/>
    <col min="3074" max="3082" width="31.42578125" style="132" customWidth="1"/>
    <col min="3083" max="3099" width="36.85546875" style="132" customWidth="1"/>
    <col min="3100" max="3100" width="37" style="132" customWidth="1"/>
    <col min="3101" max="3116" width="36.85546875" style="132" customWidth="1"/>
    <col min="3117" max="3117" width="37.140625" style="132" customWidth="1"/>
    <col min="3118" max="3119" width="36.85546875" style="132" customWidth="1"/>
    <col min="3120" max="3120" width="36.5703125" style="132" customWidth="1"/>
    <col min="3121" max="3122" width="36.85546875" style="132" customWidth="1"/>
    <col min="3123" max="3123" width="36.5703125" style="132" customWidth="1"/>
    <col min="3124" max="3124" width="37" style="132" customWidth="1"/>
    <col min="3125" max="3143" width="36.85546875" style="132" customWidth="1"/>
    <col min="3144" max="3144" width="37" style="132" customWidth="1"/>
    <col min="3145" max="3162" width="36.85546875" style="132" customWidth="1"/>
    <col min="3163" max="3163" width="36.5703125" style="132" customWidth="1"/>
    <col min="3164" max="3176" width="36.85546875" style="132" customWidth="1"/>
    <col min="3177" max="3177" width="36.5703125" style="132" customWidth="1"/>
    <col min="3178" max="3180" width="36.85546875" style="132" customWidth="1"/>
    <col min="3181" max="3181" width="36.5703125" style="132" customWidth="1"/>
    <col min="3182" max="3189" width="36.85546875" style="132" customWidth="1"/>
    <col min="3190" max="3190" width="36.5703125" style="132" customWidth="1"/>
    <col min="3191" max="3328" width="36.85546875" style="132"/>
    <col min="3329" max="3329" width="18.5703125" style="132" customWidth="1"/>
    <col min="3330" max="3338" width="31.42578125" style="132" customWidth="1"/>
    <col min="3339" max="3355" width="36.85546875" style="132" customWidth="1"/>
    <col min="3356" max="3356" width="37" style="132" customWidth="1"/>
    <col min="3357" max="3372" width="36.85546875" style="132" customWidth="1"/>
    <col min="3373" max="3373" width="37.140625" style="132" customWidth="1"/>
    <col min="3374" max="3375" width="36.85546875" style="132" customWidth="1"/>
    <col min="3376" max="3376" width="36.5703125" style="132" customWidth="1"/>
    <col min="3377" max="3378" width="36.85546875" style="132" customWidth="1"/>
    <col min="3379" max="3379" width="36.5703125" style="132" customWidth="1"/>
    <col min="3380" max="3380" width="37" style="132" customWidth="1"/>
    <col min="3381" max="3399" width="36.85546875" style="132" customWidth="1"/>
    <col min="3400" max="3400" width="37" style="132" customWidth="1"/>
    <col min="3401" max="3418" width="36.85546875" style="132" customWidth="1"/>
    <col min="3419" max="3419" width="36.5703125" style="132" customWidth="1"/>
    <col min="3420" max="3432" width="36.85546875" style="132" customWidth="1"/>
    <col min="3433" max="3433" width="36.5703125" style="132" customWidth="1"/>
    <col min="3434" max="3436" width="36.85546875" style="132" customWidth="1"/>
    <col min="3437" max="3437" width="36.5703125" style="132" customWidth="1"/>
    <col min="3438" max="3445" width="36.85546875" style="132" customWidth="1"/>
    <col min="3446" max="3446" width="36.5703125" style="132" customWidth="1"/>
    <col min="3447" max="3584" width="36.85546875" style="132"/>
    <col min="3585" max="3585" width="18.5703125" style="132" customWidth="1"/>
    <col min="3586" max="3594" width="31.42578125" style="132" customWidth="1"/>
    <col min="3595" max="3611" width="36.85546875" style="132" customWidth="1"/>
    <col min="3612" max="3612" width="37" style="132" customWidth="1"/>
    <col min="3613" max="3628" width="36.85546875" style="132" customWidth="1"/>
    <col min="3629" max="3629" width="37.140625" style="132" customWidth="1"/>
    <col min="3630" max="3631" width="36.85546875" style="132" customWidth="1"/>
    <col min="3632" max="3632" width="36.5703125" style="132" customWidth="1"/>
    <col min="3633" max="3634" width="36.85546875" style="132" customWidth="1"/>
    <col min="3635" max="3635" width="36.5703125" style="132" customWidth="1"/>
    <col min="3636" max="3636" width="37" style="132" customWidth="1"/>
    <col min="3637" max="3655" width="36.85546875" style="132" customWidth="1"/>
    <col min="3656" max="3656" width="37" style="132" customWidth="1"/>
    <col min="3657" max="3674" width="36.85546875" style="132" customWidth="1"/>
    <col min="3675" max="3675" width="36.5703125" style="132" customWidth="1"/>
    <col min="3676" max="3688" width="36.85546875" style="132" customWidth="1"/>
    <col min="3689" max="3689" width="36.5703125" style="132" customWidth="1"/>
    <col min="3690" max="3692" width="36.85546875" style="132" customWidth="1"/>
    <col min="3693" max="3693" width="36.5703125" style="132" customWidth="1"/>
    <col min="3694" max="3701" width="36.85546875" style="132" customWidth="1"/>
    <col min="3702" max="3702" width="36.5703125" style="132" customWidth="1"/>
    <col min="3703" max="3840" width="36.85546875" style="132"/>
    <col min="3841" max="3841" width="18.5703125" style="132" customWidth="1"/>
    <col min="3842" max="3850" width="31.42578125" style="132" customWidth="1"/>
    <col min="3851" max="3867" width="36.85546875" style="132" customWidth="1"/>
    <col min="3868" max="3868" width="37" style="132" customWidth="1"/>
    <col min="3869" max="3884" width="36.85546875" style="132" customWidth="1"/>
    <col min="3885" max="3885" width="37.140625" style="132" customWidth="1"/>
    <col min="3886" max="3887" width="36.85546875" style="132" customWidth="1"/>
    <col min="3888" max="3888" width="36.5703125" style="132" customWidth="1"/>
    <col min="3889" max="3890" width="36.85546875" style="132" customWidth="1"/>
    <col min="3891" max="3891" width="36.5703125" style="132" customWidth="1"/>
    <col min="3892" max="3892" width="37" style="132" customWidth="1"/>
    <col min="3893" max="3911" width="36.85546875" style="132" customWidth="1"/>
    <col min="3912" max="3912" width="37" style="132" customWidth="1"/>
    <col min="3913" max="3930" width="36.85546875" style="132" customWidth="1"/>
    <col min="3931" max="3931" width="36.5703125" style="132" customWidth="1"/>
    <col min="3932" max="3944" width="36.85546875" style="132" customWidth="1"/>
    <col min="3945" max="3945" width="36.5703125" style="132" customWidth="1"/>
    <col min="3946" max="3948" width="36.85546875" style="132" customWidth="1"/>
    <col min="3949" max="3949" width="36.5703125" style="132" customWidth="1"/>
    <col min="3950" max="3957" width="36.85546875" style="132" customWidth="1"/>
    <col min="3958" max="3958" width="36.5703125" style="132" customWidth="1"/>
    <col min="3959" max="4096" width="36.85546875" style="132"/>
    <col min="4097" max="4097" width="18.5703125" style="132" customWidth="1"/>
    <col min="4098" max="4106" width="31.42578125" style="132" customWidth="1"/>
    <col min="4107" max="4123" width="36.85546875" style="132" customWidth="1"/>
    <col min="4124" max="4124" width="37" style="132" customWidth="1"/>
    <col min="4125" max="4140" width="36.85546875" style="132" customWidth="1"/>
    <col min="4141" max="4141" width="37.140625" style="132" customWidth="1"/>
    <col min="4142" max="4143" width="36.85546875" style="132" customWidth="1"/>
    <col min="4144" max="4144" width="36.5703125" style="132" customWidth="1"/>
    <col min="4145" max="4146" width="36.85546875" style="132" customWidth="1"/>
    <col min="4147" max="4147" width="36.5703125" style="132" customWidth="1"/>
    <col min="4148" max="4148" width="37" style="132" customWidth="1"/>
    <col min="4149" max="4167" width="36.85546875" style="132" customWidth="1"/>
    <col min="4168" max="4168" width="37" style="132" customWidth="1"/>
    <col min="4169" max="4186" width="36.85546875" style="132" customWidth="1"/>
    <col min="4187" max="4187" width="36.5703125" style="132" customWidth="1"/>
    <col min="4188" max="4200" width="36.85546875" style="132" customWidth="1"/>
    <col min="4201" max="4201" width="36.5703125" style="132" customWidth="1"/>
    <col min="4202" max="4204" width="36.85546875" style="132" customWidth="1"/>
    <col min="4205" max="4205" width="36.5703125" style="132" customWidth="1"/>
    <col min="4206" max="4213" width="36.85546875" style="132" customWidth="1"/>
    <col min="4214" max="4214" width="36.5703125" style="132" customWidth="1"/>
    <col min="4215" max="4352" width="36.85546875" style="132"/>
    <col min="4353" max="4353" width="18.5703125" style="132" customWidth="1"/>
    <col min="4354" max="4362" width="31.42578125" style="132" customWidth="1"/>
    <col min="4363" max="4379" width="36.85546875" style="132" customWidth="1"/>
    <col min="4380" max="4380" width="37" style="132" customWidth="1"/>
    <col min="4381" max="4396" width="36.85546875" style="132" customWidth="1"/>
    <col min="4397" max="4397" width="37.140625" style="132" customWidth="1"/>
    <col min="4398" max="4399" width="36.85546875" style="132" customWidth="1"/>
    <col min="4400" max="4400" width="36.5703125" style="132" customWidth="1"/>
    <col min="4401" max="4402" width="36.85546875" style="132" customWidth="1"/>
    <col min="4403" max="4403" width="36.5703125" style="132" customWidth="1"/>
    <col min="4404" max="4404" width="37" style="132" customWidth="1"/>
    <col min="4405" max="4423" width="36.85546875" style="132" customWidth="1"/>
    <col min="4424" max="4424" width="37" style="132" customWidth="1"/>
    <col min="4425" max="4442" width="36.85546875" style="132" customWidth="1"/>
    <col min="4443" max="4443" width="36.5703125" style="132" customWidth="1"/>
    <col min="4444" max="4456" width="36.85546875" style="132" customWidth="1"/>
    <col min="4457" max="4457" width="36.5703125" style="132" customWidth="1"/>
    <col min="4458" max="4460" width="36.85546875" style="132" customWidth="1"/>
    <col min="4461" max="4461" width="36.5703125" style="132" customWidth="1"/>
    <col min="4462" max="4469" width="36.85546875" style="132" customWidth="1"/>
    <col min="4470" max="4470" width="36.5703125" style="132" customWidth="1"/>
    <col min="4471" max="4608" width="36.85546875" style="132"/>
    <col min="4609" max="4609" width="18.5703125" style="132" customWidth="1"/>
    <col min="4610" max="4618" width="31.42578125" style="132" customWidth="1"/>
    <col min="4619" max="4635" width="36.85546875" style="132" customWidth="1"/>
    <col min="4636" max="4636" width="37" style="132" customWidth="1"/>
    <col min="4637" max="4652" width="36.85546875" style="132" customWidth="1"/>
    <col min="4653" max="4653" width="37.140625" style="132" customWidth="1"/>
    <col min="4654" max="4655" width="36.85546875" style="132" customWidth="1"/>
    <col min="4656" max="4656" width="36.5703125" style="132" customWidth="1"/>
    <col min="4657" max="4658" width="36.85546875" style="132" customWidth="1"/>
    <col min="4659" max="4659" width="36.5703125" style="132" customWidth="1"/>
    <col min="4660" max="4660" width="37" style="132" customWidth="1"/>
    <col min="4661" max="4679" width="36.85546875" style="132" customWidth="1"/>
    <col min="4680" max="4680" width="37" style="132" customWidth="1"/>
    <col min="4681" max="4698" width="36.85546875" style="132" customWidth="1"/>
    <col min="4699" max="4699" width="36.5703125" style="132" customWidth="1"/>
    <col min="4700" max="4712" width="36.85546875" style="132" customWidth="1"/>
    <col min="4713" max="4713" width="36.5703125" style="132" customWidth="1"/>
    <col min="4714" max="4716" width="36.85546875" style="132" customWidth="1"/>
    <col min="4717" max="4717" width="36.5703125" style="132" customWidth="1"/>
    <col min="4718" max="4725" width="36.85546875" style="132" customWidth="1"/>
    <col min="4726" max="4726" width="36.5703125" style="132" customWidth="1"/>
    <col min="4727" max="4864" width="36.85546875" style="132"/>
    <col min="4865" max="4865" width="18.5703125" style="132" customWidth="1"/>
    <col min="4866" max="4874" width="31.42578125" style="132" customWidth="1"/>
    <col min="4875" max="4891" width="36.85546875" style="132" customWidth="1"/>
    <col min="4892" max="4892" width="37" style="132" customWidth="1"/>
    <col min="4893" max="4908" width="36.85546875" style="132" customWidth="1"/>
    <col min="4909" max="4909" width="37.140625" style="132" customWidth="1"/>
    <col min="4910" max="4911" width="36.85546875" style="132" customWidth="1"/>
    <col min="4912" max="4912" width="36.5703125" style="132" customWidth="1"/>
    <col min="4913" max="4914" width="36.85546875" style="132" customWidth="1"/>
    <col min="4915" max="4915" width="36.5703125" style="132" customWidth="1"/>
    <col min="4916" max="4916" width="37" style="132" customWidth="1"/>
    <col min="4917" max="4935" width="36.85546875" style="132" customWidth="1"/>
    <col min="4936" max="4936" width="37" style="132" customWidth="1"/>
    <col min="4937" max="4954" width="36.85546875" style="132" customWidth="1"/>
    <col min="4955" max="4955" width="36.5703125" style="132" customWidth="1"/>
    <col min="4956" max="4968" width="36.85546875" style="132" customWidth="1"/>
    <col min="4969" max="4969" width="36.5703125" style="132" customWidth="1"/>
    <col min="4970" max="4972" width="36.85546875" style="132" customWidth="1"/>
    <col min="4973" max="4973" width="36.5703125" style="132" customWidth="1"/>
    <col min="4974" max="4981" width="36.85546875" style="132" customWidth="1"/>
    <col min="4982" max="4982" width="36.5703125" style="132" customWidth="1"/>
    <col min="4983" max="5120" width="36.85546875" style="132"/>
    <col min="5121" max="5121" width="18.5703125" style="132" customWidth="1"/>
    <col min="5122" max="5130" width="31.42578125" style="132" customWidth="1"/>
    <col min="5131" max="5147" width="36.85546875" style="132" customWidth="1"/>
    <col min="5148" max="5148" width="37" style="132" customWidth="1"/>
    <col min="5149" max="5164" width="36.85546875" style="132" customWidth="1"/>
    <col min="5165" max="5165" width="37.140625" style="132" customWidth="1"/>
    <col min="5166" max="5167" width="36.85546875" style="132" customWidth="1"/>
    <col min="5168" max="5168" width="36.5703125" style="132" customWidth="1"/>
    <col min="5169" max="5170" width="36.85546875" style="132" customWidth="1"/>
    <col min="5171" max="5171" width="36.5703125" style="132" customWidth="1"/>
    <col min="5172" max="5172" width="37" style="132" customWidth="1"/>
    <col min="5173" max="5191" width="36.85546875" style="132" customWidth="1"/>
    <col min="5192" max="5192" width="37" style="132" customWidth="1"/>
    <col min="5193" max="5210" width="36.85546875" style="132" customWidth="1"/>
    <col min="5211" max="5211" width="36.5703125" style="132" customWidth="1"/>
    <col min="5212" max="5224" width="36.85546875" style="132" customWidth="1"/>
    <col min="5225" max="5225" width="36.5703125" style="132" customWidth="1"/>
    <col min="5226" max="5228" width="36.85546875" style="132" customWidth="1"/>
    <col min="5229" max="5229" width="36.5703125" style="132" customWidth="1"/>
    <col min="5230" max="5237" width="36.85546875" style="132" customWidth="1"/>
    <col min="5238" max="5238" width="36.5703125" style="132" customWidth="1"/>
    <col min="5239" max="5376" width="36.85546875" style="132"/>
    <col min="5377" max="5377" width="18.5703125" style="132" customWidth="1"/>
    <col min="5378" max="5386" width="31.42578125" style="132" customWidth="1"/>
    <col min="5387" max="5403" width="36.85546875" style="132" customWidth="1"/>
    <col min="5404" max="5404" width="37" style="132" customWidth="1"/>
    <col min="5405" max="5420" width="36.85546875" style="132" customWidth="1"/>
    <col min="5421" max="5421" width="37.140625" style="132" customWidth="1"/>
    <col min="5422" max="5423" width="36.85546875" style="132" customWidth="1"/>
    <col min="5424" max="5424" width="36.5703125" style="132" customWidth="1"/>
    <col min="5425" max="5426" width="36.85546875" style="132" customWidth="1"/>
    <col min="5427" max="5427" width="36.5703125" style="132" customWidth="1"/>
    <col min="5428" max="5428" width="37" style="132" customWidth="1"/>
    <col min="5429" max="5447" width="36.85546875" style="132" customWidth="1"/>
    <col min="5448" max="5448" width="37" style="132" customWidth="1"/>
    <col min="5449" max="5466" width="36.85546875" style="132" customWidth="1"/>
    <col min="5467" max="5467" width="36.5703125" style="132" customWidth="1"/>
    <col min="5468" max="5480" width="36.85546875" style="132" customWidth="1"/>
    <col min="5481" max="5481" width="36.5703125" style="132" customWidth="1"/>
    <col min="5482" max="5484" width="36.85546875" style="132" customWidth="1"/>
    <col min="5485" max="5485" width="36.5703125" style="132" customWidth="1"/>
    <col min="5486" max="5493" width="36.85546875" style="132" customWidth="1"/>
    <col min="5494" max="5494" width="36.5703125" style="132" customWidth="1"/>
    <col min="5495" max="5632" width="36.85546875" style="132"/>
    <col min="5633" max="5633" width="18.5703125" style="132" customWidth="1"/>
    <col min="5634" max="5642" width="31.42578125" style="132" customWidth="1"/>
    <col min="5643" max="5659" width="36.85546875" style="132" customWidth="1"/>
    <col min="5660" max="5660" width="37" style="132" customWidth="1"/>
    <col min="5661" max="5676" width="36.85546875" style="132" customWidth="1"/>
    <col min="5677" max="5677" width="37.140625" style="132" customWidth="1"/>
    <col min="5678" max="5679" width="36.85546875" style="132" customWidth="1"/>
    <col min="5680" max="5680" width="36.5703125" style="132" customWidth="1"/>
    <col min="5681" max="5682" width="36.85546875" style="132" customWidth="1"/>
    <col min="5683" max="5683" width="36.5703125" style="132" customWidth="1"/>
    <col min="5684" max="5684" width="37" style="132" customWidth="1"/>
    <col min="5685" max="5703" width="36.85546875" style="132" customWidth="1"/>
    <col min="5704" max="5704" width="37" style="132" customWidth="1"/>
    <col min="5705" max="5722" width="36.85546875" style="132" customWidth="1"/>
    <col min="5723" max="5723" width="36.5703125" style="132" customWidth="1"/>
    <col min="5724" max="5736" width="36.85546875" style="132" customWidth="1"/>
    <col min="5737" max="5737" width="36.5703125" style="132" customWidth="1"/>
    <col min="5738" max="5740" width="36.85546875" style="132" customWidth="1"/>
    <col min="5741" max="5741" width="36.5703125" style="132" customWidth="1"/>
    <col min="5742" max="5749" width="36.85546875" style="132" customWidth="1"/>
    <col min="5750" max="5750" width="36.5703125" style="132" customWidth="1"/>
    <col min="5751" max="5888" width="36.85546875" style="132"/>
    <col min="5889" max="5889" width="18.5703125" style="132" customWidth="1"/>
    <col min="5890" max="5898" width="31.42578125" style="132" customWidth="1"/>
    <col min="5899" max="5915" width="36.85546875" style="132" customWidth="1"/>
    <col min="5916" max="5916" width="37" style="132" customWidth="1"/>
    <col min="5917" max="5932" width="36.85546875" style="132" customWidth="1"/>
    <col min="5933" max="5933" width="37.140625" style="132" customWidth="1"/>
    <col min="5934" max="5935" width="36.85546875" style="132" customWidth="1"/>
    <col min="5936" max="5936" width="36.5703125" style="132" customWidth="1"/>
    <col min="5937" max="5938" width="36.85546875" style="132" customWidth="1"/>
    <col min="5939" max="5939" width="36.5703125" style="132" customWidth="1"/>
    <col min="5940" max="5940" width="37" style="132" customWidth="1"/>
    <col min="5941" max="5959" width="36.85546875" style="132" customWidth="1"/>
    <col min="5960" max="5960" width="37" style="132" customWidth="1"/>
    <col min="5961" max="5978" width="36.85546875" style="132" customWidth="1"/>
    <col min="5979" max="5979" width="36.5703125" style="132" customWidth="1"/>
    <col min="5980" max="5992" width="36.85546875" style="132" customWidth="1"/>
    <col min="5993" max="5993" width="36.5703125" style="132" customWidth="1"/>
    <col min="5994" max="5996" width="36.85546875" style="132" customWidth="1"/>
    <col min="5997" max="5997" width="36.5703125" style="132" customWidth="1"/>
    <col min="5998" max="6005" width="36.85546875" style="132" customWidth="1"/>
    <col min="6006" max="6006" width="36.5703125" style="132" customWidth="1"/>
    <col min="6007" max="6144" width="36.85546875" style="132"/>
    <col min="6145" max="6145" width="18.5703125" style="132" customWidth="1"/>
    <col min="6146" max="6154" width="31.42578125" style="132" customWidth="1"/>
    <col min="6155" max="6171" width="36.85546875" style="132" customWidth="1"/>
    <col min="6172" max="6172" width="37" style="132" customWidth="1"/>
    <col min="6173" max="6188" width="36.85546875" style="132" customWidth="1"/>
    <col min="6189" max="6189" width="37.140625" style="132" customWidth="1"/>
    <col min="6190" max="6191" width="36.85546875" style="132" customWidth="1"/>
    <col min="6192" max="6192" width="36.5703125" style="132" customWidth="1"/>
    <col min="6193" max="6194" width="36.85546875" style="132" customWidth="1"/>
    <col min="6195" max="6195" width="36.5703125" style="132" customWidth="1"/>
    <col min="6196" max="6196" width="37" style="132" customWidth="1"/>
    <col min="6197" max="6215" width="36.85546875" style="132" customWidth="1"/>
    <col min="6216" max="6216" width="37" style="132" customWidth="1"/>
    <col min="6217" max="6234" width="36.85546875" style="132" customWidth="1"/>
    <col min="6235" max="6235" width="36.5703125" style="132" customWidth="1"/>
    <col min="6236" max="6248" width="36.85546875" style="132" customWidth="1"/>
    <col min="6249" max="6249" width="36.5703125" style="132" customWidth="1"/>
    <col min="6250" max="6252" width="36.85546875" style="132" customWidth="1"/>
    <col min="6253" max="6253" width="36.5703125" style="132" customWidth="1"/>
    <col min="6254" max="6261" width="36.85546875" style="132" customWidth="1"/>
    <col min="6262" max="6262" width="36.5703125" style="132" customWidth="1"/>
    <col min="6263" max="6400" width="36.85546875" style="132"/>
    <col min="6401" max="6401" width="18.5703125" style="132" customWidth="1"/>
    <col min="6402" max="6410" width="31.42578125" style="132" customWidth="1"/>
    <col min="6411" max="6427" width="36.85546875" style="132" customWidth="1"/>
    <col min="6428" max="6428" width="37" style="132" customWidth="1"/>
    <col min="6429" max="6444" width="36.85546875" style="132" customWidth="1"/>
    <col min="6445" max="6445" width="37.140625" style="132" customWidth="1"/>
    <col min="6446" max="6447" width="36.85546875" style="132" customWidth="1"/>
    <col min="6448" max="6448" width="36.5703125" style="132" customWidth="1"/>
    <col min="6449" max="6450" width="36.85546875" style="132" customWidth="1"/>
    <col min="6451" max="6451" width="36.5703125" style="132" customWidth="1"/>
    <col min="6452" max="6452" width="37" style="132" customWidth="1"/>
    <col min="6453" max="6471" width="36.85546875" style="132" customWidth="1"/>
    <col min="6472" max="6472" width="37" style="132" customWidth="1"/>
    <col min="6473" max="6490" width="36.85546875" style="132" customWidth="1"/>
    <col min="6491" max="6491" width="36.5703125" style="132" customWidth="1"/>
    <col min="6492" max="6504" width="36.85546875" style="132" customWidth="1"/>
    <col min="6505" max="6505" width="36.5703125" style="132" customWidth="1"/>
    <col min="6506" max="6508" width="36.85546875" style="132" customWidth="1"/>
    <col min="6509" max="6509" width="36.5703125" style="132" customWidth="1"/>
    <col min="6510" max="6517" width="36.85546875" style="132" customWidth="1"/>
    <col min="6518" max="6518" width="36.5703125" style="132" customWidth="1"/>
    <col min="6519" max="6656" width="36.85546875" style="132"/>
    <col min="6657" max="6657" width="18.5703125" style="132" customWidth="1"/>
    <col min="6658" max="6666" width="31.42578125" style="132" customWidth="1"/>
    <col min="6667" max="6683" width="36.85546875" style="132" customWidth="1"/>
    <col min="6684" max="6684" width="37" style="132" customWidth="1"/>
    <col min="6685" max="6700" width="36.85546875" style="132" customWidth="1"/>
    <col min="6701" max="6701" width="37.140625" style="132" customWidth="1"/>
    <col min="6702" max="6703" width="36.85546875" style="132" customWidth="1"/>
    <col min="6704" max="6704" width="36.5703125" style="132" customWidth="1"/>
    <col min="6705" max="6706" width="36.85546875" style="132" customWidth="1"/>
    <col min="6707" max="6707" width="36.5703125" style="132" customWidth="1"/>
    <col min="6708" max="6708" width="37" style="132" customWidth="1"/>
    <col min="6709" max="6727" width="36.85546875" style="132" customWidth="1"/>
    <col min="6728" max="6728" width="37" style="132" customWidth="1"/>
    <col min="6729" max="6746" width="36.85546875" style="132" customWidth="1"/>
    <col min="6747" max="6747" width="36.5703125" style="132" customWidth="1"/>
    <col min="6748" max="6760" width="36.85546875" style="132" customWidth="1"/>
    <col min="6761" max="6761" width="36.5703125" style="132" customWidth="1"/>
    <col min="6762" max="6764" width="36.85546875" style="132" customWidth="1"/>
    <col min="6765" max="6765" width="36.5703125" style="132" customWidth="1"/>
    <col min="6766" max="6773" width="36.85546875" style="132" customWidth="1"/>
    <col min="6774" max="6774" width="36.5703125" style="132" customWidth="1"/>
    <col min="6775" max="6912" width="36.85546875" style="132"/>
    <col min="6913" max="6913" width="18.5703125" style="132" customWidth="1"/>
    <col min="6914" max="6922" width="31.42578125" style="132" customWidth="1"/>
    <col min="6923" max="6939" width="36.85546875" style="132" customWidth="1"/>
    <col min="6940" max="6940" width="37" style="132" customWidth="1"/>
    <col min="6941" max="6956" width="36.85546875" style="132" customWidth="1"/>
    <col min="6957" max="6957" width="37.140625" style="132" customWidth="1"/>
    <col min="6958" max="6959" width="36.85546875" style="132" customWidth="1"/>
    <col min="6960" max="6960" width="36.5703125" style="132" customWidth="1"/>
    <col min="6961" max="6962" width="36.85546875" style="132" customWidth="1"/>
    <col min="6963" max="6963" width="36.5703125" style="132" customWidth="1"/>
    <col min="6964" max="6964" width="37" style="132" customWidth="1"/>
    <col min="6965" max="6983" width="36.85546875" style="132" customWidth="1"/>
    <col min="6984" max="6984" width="37" style="132" customWidth="1"/>
    <col min="6985" max="7002" width="36.85546875" style="132" customWidth="1"/>
    <col min="7003" max="7003" width="36.5703125" style="132" customWidth="1"/>
    <col min="7004" max="7016" width="36.85546875" style="132" customWidth="1"/>
    <col min="7017" max="7017" width="36.5703125" style="132" customWidth="1"/>
    <col min="7018" max="7020" width="36.85546875" style="132" customWidth="1"/>
    <col min="7021" max="7021" width="36.5703125" style="132" customWidth="1"/>
    <col min="7022" max="7029" width="36.85546875" style="132" customWidth="1"/>
    <col min="7030" max="7030" width="36.5703125" style="132" customWidth="1"/>
    <col min="7031" max="7168" width="36.85546875" style="132"/>
    <col min="7169" max="7169" width="18.5703125" style="132" customWidth="1"/>
    <col min="7170" max="7178" width="31.42578125" style="132" customWidth="1"/>
    <col min="7179" max="7195" width="36.85546875" style="132" customWidth="1"/>
    <col min="7196" max="7196" width="37" style="132" customWidth="1"/>
    <col min="7197" max="7212" width="36.85546875" style="132" customWidth="1"/>
    <col min="7213" max="7213" width="37.140625" style="132" customWidth="1"/>
    <col min="7214" max="7215" width="36.85546875" style="132" customWidth="1"/>
    <col min="7216" max="7216" width="36.5703125" style="132" customWidth="1"/>
    <col min="7217" max="7218" width="36.85546875" style="132" customWidth="1"/>
    <col min="7219" max="7219" width="36.5703125" style="132" customWidth="1"/>
    <col min="7220" max="7220" width="37" style="132" customWidth="1"/>
    <col min="7221" max="7239" width="36.85546875" style="132" customWidth="1"/>
    <col min="7240" max="7240" width="37" style="132" customWidth="1"/>
    <col min="7241" max="7258" width="36.85546875" style="132" customWidth="1"/>
    <col min="7259" max="7259" width="36.5703125" style="132" customWidth="1"/>
    <col min="7260" max="7272" width="36.85546875" style="132" customWidth="1"/>
    <col min="7273" max="7273" width="36.5703125" style="132" customWidth="1"/>
    <col min="7274" max="7276" width="36.85546875" style="132" customWidth="1"/>
    <col min="7277" max="7277" width="36.5703125" style="132" customWidth="1"/>
    <col min="7278" max="7285" width="36.85546875" style="132" customWidth="1"/>
    <col min="7286" max="7286" width="36.5703125" style="132" customWidth="1"/>
    <col min="7287" max="7424" width="36.85546875" style="132"/>
    <col min="7425" max="7425" width="18.5703125" style="132" customWidth="1"/>
    <col min="7426" max="7434" width="31.42578125" style="132" customWidth="1"/>
    <col min="7435" max="7451" width="36.85546875" style="132" customWidth="1"/>
    <col min="7452" max="7452" width="37" style="132" customWidth="1"/>
    <col min="7453" max="7468" width="36.85546875" style="132" customWidth="1"/>
    <col min="7469" max="7469" width="37.140625" style="132" customWidth="1"/>
    <col min="7470" max="7471" width="36.85546875" style="132" customWidth="1"/>
    <col min="7472" max="7472" width="36.5703125" style="132" customWidth="1"/>
    <col min="7473" max="7474" width="36.85546875" style="132" customWidth="1"/>
    <col min="7475" max="7475" width="36.5703125" style="132" customWidth="1"/>
    <col min="7476" max="7476" width="37" style="132" customWidth="1"/>
    <col min="7477" max="7495" width="36.85546875" style="132" customWidth="1"/>
    <col min="7496" max="7496" width="37" style="132" customWidth="1"/>
    <col min="7497" max="7514" width="36.85546875" style="132" customWidth="1"/>
    <col min="7515" max="7515" width="36.5703125" style="132" customWidth="1"/>
    <col min="7516" max="7528" width="36.85546875" style="132" customWidth="1"/>
    <col min="7529" max="7529" width="36.5703125" style="132" customWidth="1"/>
    <col min="7530" max="7532" width="36.85546875" style="132" customWidth="1"/>
    <col min="7533" max="7533" width="36.5703125" style="132" customWidth="1"/>
    <col min="7534" max="7541" width="36.85546875" style="132" customWidth="1"/>
    <col min="7542" max="7542" width="36.5703125" style="132" customWidth="1"/>
    <col min="7543" max="7680" width="36.85546875" style="132"/>
    <col min="7681" max="7681" width="18.5703125" style="132" customWidth="1"/>
    <col min="7682" max="7690" width="31.42578125" style="132" customWidth="1"/>
    <col min="7691" max="7707" width="36.85546875" style="132" customWidth="1"/>
    <col min="7708" max="7708" width="37" style="132" customWidth="1"/>
    <col min="7709" max="7724" width="36.85546875" style="132" customWidth="1"/>
    <col min="7725" max="7725" width="37.140625" style="132" customWidth="1"/>
    <col min="7726" max="7727" width="36.85546875" style="132" customWidth="1"/>
    <col min="7728" max="7728" width="36.5703125" style="132" customWidth="1"/>
    <col min="7729" max="7730" width="36.85546875" style="132" customWidth="1"/>
    <col min="7731" max="7731" width="36.5703125" style="132" customWidth="1"/>
    <col min="7732" max="7732" width="37" style="132" customWidth="1"/>
    <col min="7733" max="7751" width="36.85546875" style="132" customWidth="1"/>
    <col min="7752" max="7752" width="37" style="132" customWidth="1"/>
    <col min="7753" max="7770" width="36.85546875" style="132" customWidth="1"/>
    <col min="7771" max="7771" width="36.5703125" style="132" customWidth="1"/>
    <col min="7772" max="7784" width="36.85546875" style="132" customWidth="1"/>
    <col min="7785" max="7785" width="36.5703125" style="132" customWidth="1"/>
    <col min="7786" max="7788" width="36.85546875" style="132" customWidth="1"/>
    <col min="7789" max="7789" width="36.5703125" style="132" customWidth="1"/>
    <col min="7790" max="7797" width="36.85546875" style="132" customWidth="1"/>
    <col min="7798" max="7798" width="36.5703125" style="132" customWidth="1"/>
    <col min="7799" max="7936" width="36.85546875" style="132"/>
    <col min="7937" max="7937" width="18.5703125" style="132" customWidth="1"/>
    <col min="7938" max="7946" width="31.42578125" style="132" customWidth="1"/>
    <col min="7947" max="7963" width="36.85546875" style="132" customWidth="1"/>
    <col min="7964" max="7964" width="37" style="132" customWidth="1"/>
    <col min="7965" max="7980" width="36.85546875" style="132" customWidth="1"/>
    <col min="7981" max="7981" width="37.140625" style="132" customWidth="1"/>
    <col min="7982" max="7983" width="36.85546875" style="132" customWidth="1"/>
    <col min="7984" max="7984" width="36.5703125" style="132" customWidth="1"/>
    <col min="7985" max="7986" width="36.85546875" style="132" customWidth="1"/>
    <col min="7987" max="7987" width="36.5703125" style="132" customWidth="1"/>
    <col min="7988" max="7988" width="37" style="132" customWidth="1"/>
    <col min="7989" max="8007" width="36.85546875" style="132" customWidth="1"/>
    <col min="8008" max="8008" width="37" style="132" customWidth="1"/>
    <col min="8009" max="8026" width="36.85546875" style="132" customWidth="1"/>
    <col min="8027" max="8027" width="36.5703125" style="132" customWidth="1"/>
    <col min="8028" max="8040" width="36.85546875" style="132" customWidth="1"/>
    <col min="8041" max="8041" width="36.5703125" style="132" customWidth="1"/>
    <col min="8042" max="8044" width="36.85546875" style="132" customWidth="1"/>
    <col min="8045" max="8045" width="36.5703125" style="132" customWidth="1"/>
    <col min="8046" max="8053" width="36.85546875" style="132" customWidth="1"/>
    <col min="8054" max="8054" width="36.5703125" style="132" customWidth="1"/>
    <col min="8055" max="8192" width="36.85546875" style="132"/>
    <col min="8193" max="8193" width="18.5703125" style="132" customWidth="1"/>
    <col min="8194" max="8202" width="31.42578125" style="132" customWidth="1"/>
    <col min="8203" max="8219" width="36.85546875" style="132" customWidth="1"/>
    <col min="8220" max="8220" width="37" style="132" customWidth="1"/>
    <col min="8221" max="8236" width="36.85546875" style="132" customWidth="1"/>
    <col min="8237" max="8237" width="37.140625" style="132" customWidth="1"/>
    <col min="8238" max="8239" width="36.85546875" style="132" customWidth="1"/>
    <col min="8240" max="8240" width="36.5703125" style="132" customWidth="1"/>
    <col min="8241" max="8242" width="36.85546875" style="132" customWidth="1"/>
    <col min="8243" max="8243" width="36.5703125" style="132" customWidth="1"/>
    <col min="8244" max="8244" width="37" style="132" customWidth="1"/>
    <col min="8245" max="8263" width="36.85546875" style="132" customWidth="1"/>
    <col min="8264" max="8264" width="37" style="132" customWidth="1"/>
    <col min="8265" max="8282" width="36.85546875" style="132" customWidth="1"/>
    <col min="8283" max="8283" width="36.5703125" style="132" customWidth="1"/>
    <col min="8284" max="8296" width="36.85546875" style="132" customWidth="1"/>
    <col min="8297" max="8297" width="36.5703125" style="132" customWidth="1"/>
    <col min="8298" max="8300" width="36.85546875" style="132" customWidth="1"/>
    <col min="8301" max="8301" width="36.5703125" style="132" customWidth="1"/>
    <col min="8302" max="8309" width="36.85546875" style="132" customWidth="1"/>
    <col min="8310" max="8310" width="36.5703125" style="132" customWidth="1"/>
    <col min="8311" max="8448" width="36.85546875" style="132"/>
    <col min="8449" max="8449" width="18.5703125" style="132" customWidth="1"/>
    <col min="8450" max="8458" width="31.42578125" style="132" customWidth="1"/>
    <col min="8459" max="8475" width="36.85546875" style="132" customWidth="1"/>
    <col min="8476" max="8476" width="37" style="132" customWidth="1"/>
    <col min="8477" max="8492" width="36.85546875" style="132" customWidth="1"/>
    <col min="8493" max="8493" width="37.140625" style="132" customWidth="1"/>
    <col min="8494" max="8495" width="36.85546875" style="132" customWidth="1"/>
    <col min="8496" max="8496" width="36.5703125" style="132" customWidth="1"/>
    <col min="8497" max="8498" width="36.85546875" style="132" customWidth="1"/>
    <col min="8499" max="8499" width="36.5703125" style="132" customWidth="1"/>
    <col min="8500" max="8500" width="37" style="132" customWidth="1"/>
    <col min="8501" max="8519" width="36.85546875" style="132" customWidth="1"/>
    <col min="8520" max="8520" width="37" style="132" customWidth="1"/>
    <col min="8521" max="8538" width="36.85546875" style="132" customWidth="1"/>
    <col min="8539" max="8539" width="36.5703125" style="132" customWidth="1"/>
    <col min="8540" max="8552" width="36.85546875" style="132" customWidth="1"/>
    <col min="8553" max="8553" width="36.5703125" style="132" customWidth="1"/>
    <col min="8554" max="8556" width="36.85546875" style="132" customWidth="1"/>
    <col min="8557" max="8557" width="36.5703125" style="132" customWidth="1"/>
    <col min="8558" max="8565" width="36.85546875" style="132" customWidth="1"/>
    <col min="8566" max="8566" width="36.5703125" style="132" customWidth="1"/>
    <col min="8567" max="8704" width="36.85546875" style="132"/>
    <col min="8705" max="8705" width="18.5703125" style="132" customWidth="1"/>
    <col min="8706" max="8714" width="31.42578125" style="132" customWidth="1"/>
    <col min="8715" max="8731" width="36.85546875" style="132" customWidth="1"/>
    <col min="8732" max="8732" width="37" style="132" customWidth="1"/>
    <col min="8733" max="8748" width="36.85546875" style="132" customWidth="1"/>
    <col min="8749" max="8749" width="37.140625" style="132" customWidth="1"/>
    <col min="8750" max="8751" width="36.85546875" style="132" customWidth="1"/>
    <col min="8752" max="8752" width="36.5703125" style="132" customWidth="1"/>
    <col min="8753" max="8754" width="36.85546875" style="132" customWidth="1"/>
    <col min="8755" max="8755" width="36.5703125" style="132" customWidth="1"/>
    <col min="8756" max="8756" width="37" style="132" customWidth="1"/>
    <col min="8757" max="8775" width="36.85546875" style="132" customWidth="1"/>
    <col min="8776" max="8776" width="37" style="132" customWidth="1"/>
    <col min="8777" max="8794" width="36.85546875" style="132" customWidth="1"/>
    <col min="8795" max="8795" width="36.5703125" style="132" customWidth="1"/>
    <col min="8796" max="8808" width="36.85546875" style="132" customWidth="1"/>
    <col min="8809" max="8809" width="36.5703125" style="132" customWidth="1"/>
    <col min="8810" max="8812" width="36.85546875" style="132" customWidth="1"/>
    <col min="8813" max="8813" width="36.5703125" style="132" customWidth="1"/>
    <col min="8814" max="8821" width="36.85546875" style="132" customWidth="1"/>
    <col min="8822" max="8822" width="36.5703125" style="132" customWidth="1"/>
    <col min="8823" max="8960" width="36.85546875" style="132"/>
    <col min="8961" max="8961" width="18.5703125" style="132" customWidth="1"/>
    <col min="8962" max="8970" width="31.42578125" style="132" customWidth="1"/>
    <col min="8971" max="8987" width="36.85546875" style="132" customWidth="1"/>
    <col min="8988" max="8988" width="37" style="132" customWidth="1"/>
    <col min="8989" max="9004" width="36.85546875" style="132" customWidth="1"/>
    <col min="9005" max="9005" width="37.140625" style="132" customWidth="1"/>
    <col min="9006" max="9007" width="36.85546875" style="132" customWidth="1"/>
    <col min="9008" max="9008" width="36.5703125" style="132" customWidth="1"/>
    <col min="9009" max="9010" width="36.85546875" style="132" customWidth="1"/>
    <col min="9011" max="9011" width="36.5703125" style="132" customWidth="1"/>
    <col min="9012" max="9012" width="37" style="132" customWidth="1"/>
    <col min="9013" max="9031" width="36.85546875" style="132" customWidth="1"/>
    <col min="9032" max="9032" width="37" style="132" customWidth="1"/>
    <col min="9033" max="9050" width="36.85546875" style="132" customWidth="1"/>
    <col min="9051" max="9051" width="36.5703125" style="132" customWidth="1"/>
    <col min="9052" max="9064" width="36.85546875" style="132" customWidth="1"/>
    <col min="9065" max="9065" width="36.5703125" style="132" customWidth="1"/>
    <col min="9066" max="9068" width="36.85546875" style="132" customWidth="1"/>
    <col min="9069" max="9069" width="36.5703125" style="132" customWidth="1"/>
    <col min="9070" max="9077" width="36.85546875" style="132" customWidth="1"/>
    <col min="9078" max="9078" width="36.5703125" style="132" customWidth="1"/>
    <col min="9079" max="9216" width="36.85546875" style="132"/>
    <col min="9217" max="9217" width="18.5703125" style="132" customWidth="1"/>
    <col min="9218" max="9226" width="31.42578125" style="132" customWidth="1"/>
    <col min="9227" max="9243" width="36.85546875" style="132" customWidth="1"/>
    <col min="9244" max="9244" width="37" style="132" customWidth="1"/>
    <col min="9245" max="9260" width="36.85546875" style="132" customWidth="1"/>
    <col min="9261" max="9261" width="37.140625" style="132" customWidth="1"/>
    <col min="9262" max="9263" width="36.85546875" style="132" customWidth="1"/>
    <col min="9264" max="9264" width="36.5703125" style="132" customWidth="1"/>
    <col min="9265" max="9266" width="36.85546875" style="132" customWidth="1"/>
    <col min="9267" max="9267" width="36.5703125" style="132" customWidth="1"/>
    <col min="9268" max="9268" width="37" style="132" customWidth="1"/>
    <col min="9269" max="9287" width="36.85546875" style="132" customWidth="1"/>
    <col min="9288" max="9288" width="37" style="132" customWidth="1"/>
    <col min="9289" max="9306" width="36.85546875" style="132" customWidth="1"/>
    <col min="9307" max="9307" width="36.5703125" style="132" customWidth="1"/>
    <col min="9308" max="9320" width="36.85546875" style="132" customWidth="1"/>
    <col min="9321" max="9321" width="36.5703125" style="132" customWidth="1"/>
    <col min="9322" max="9324" width="36.85546875" style="132" customWidth="1"/>
    <col min="9325" max="9325" width="36.5703125" style="132" customWidth="1"/>
    <col min="9326" max="9333" width="36.85546875" style="132" customWidth="1"/>
    <col min="9334" max="9334" width="36.5703125" style="132" customWidth="1"/>
    <col min="9335" max="9472" width="36.85546875" style="132"/>
    <col min="9473" max="9473" width="18.5703125" style="132" customWidth="1"/>
    <col min="9474" max="9482" width="31.42578125" style="132" customWidth="1"/>
    <col min="9483" max="9499" width="36.85546875" style="132" customWidth="1"/>
    <col min="9500" max="9500" width="37" style="132" customWidth="1"/>
    <col min="9501" max="9516" width="36.85546875" style="132" customWidth="1"/>
    <col min="9517" max="9517" width="37.140625" style="132" customWidth="1"/>
    <col min="9518" max="9519" width="36.85546875" style="132" customWidth="1"/>
    <col min="9520" max="9520" width="36.5703125" style="132" customWidth="1"/>
    <col min="9521" max="9522" width="36.85546875" style="132" customWidth="1"/>
    <col min="9523" max="9523" width="36.5703125" style="132" customWidth="1"/>
    <col min="9524" max="9524" width="37" style="132" customWidth="1"/>
    <col min="9525" max="9543" width="36.85546875" style="132" customWidth="1"/>
    <col min="9544" max="9544" width="37" style="132" customWidth="1"/>
    <col min="9545" max="9562" width="36.85546875" style="132" customWidth="1"/>
    <col min="9563" max="9563" width="36.5703125" style="132" customWidth="1"/>
    <col min="9564" max="9576" width="36.85546875" style="132" customWidth="1"/>
    <col min="9577" max="9577" width="36.5703125" style="132" customWidth="1"/>
    <col min="9578" max="9580" width="36.85546875" style="132" customWidth="1"/>
    <col min="9581" max="9581" width="36.5703125" style="132" customWidth="1"/>
    <col min="9582" max="9589" width="36.85546875" style="132" customWidth="1"/>
    <col min="9590" max="9590" width="36.5703125" style="132" customWidth="1"/>
    <col min="9591" max="9728" width="36.85546875" style="132"/>
    <col min="9729" max="9729" width="18.5703125" style="132" customWidth="1"/>
    <col min="9730" max="9738" width="31.42578125" style="132" customWidth="1"/>
    <col min="9739" max="9755" width="36.85546875" style="132" customWidth="1"/>
    <col min="9756" max="9756" width="37" style="132" customWidth="1"/>
    <col min="9757" max="9772" width="36.85546875" style="132" customWidth="1"/>
    <col min="9773" max="9773" width="37.140625" style="132" customWidth="1"/>
    <col min="9774" max="9775" width="36.85546875" style="132" customWidth="1"/>
    <col min="9776" max="9776" width="36.5703125" style="132" customWidth="1"/>
    <col min="9777" max="9778" width="36.85546875" style="132" customWidth="1"/>
    <col min="9779" max="9779" width="36.5703125" style="132" customWidth="1"/>
    <col min="9780" max="9780" width="37" style="132" customWidth="1"/>
    <col min="9781" max="9799" width="36.85546875" style="132" customWidth="1"/>
    <col min="9800" max="9800" width="37" style="132" customWidth="1"/>
    <col min="9801" max="9818" width="36.85546875" style="132" customWidth="1"/>
    <col min="9819" max="9819" width="36.5703125" style="132" customWidth="1"/>
    <col min="9820" max="9832" width="36.85546875" style="132" customWidth="1"/>
    <col min="9833" max="9833" width="36.5703125" style="132" customWidth="1"/>
    <col min="9834" max="9836" width="36.85546875" style="132" customWidth="1"/>
    <col min="9837" max="9837" width="36.5703125" style="132" customWidth="1"/>
    <col min="9838" max="9845" width="36.85546875" style="132" customWidth="1"/>
    <col min="9846" max="9846" width="36.5703125" style="132" customWidth="1"/>
    <col min="9847" max="9984" width="36.85546875" style="132"/>
    <col min="9985" max="9985" width="18.5703125" style="132" customWidth="1"/>
    <col min="9986" max="9994" width="31.42578125" style="132" customWidth="1"/>
    <col min="9995" max="10011" width="36.85546875" style="132" customWidth="1"/>
    <col min="10012" max="10012" width="37" style="132" customWidth="1"/>
    <col min="10013" max="10028" width="36.85546875" style="132" customWidth="1"/>
    <col min="10029" max="10029" width="37.140625" style="132" customWidth="1"/>
    <col min="10030" max="10031" width="36.85546875" style="132" customWidth="1"/>
    <col min="10032" max="10032" width="36.5703125" style="132" customWidth="1"/>
    <col min="10033" max="10034" width="36.85546875" style="132" customWidth="1"/>
    <col min="10035" max="10035" width="36.5703125" style="132" customWidth="1"/>
    <col min="10036" max="10036" width="37" style="132" customWidth="1"/>
    <col min="10037" max="10055" width="36.85546875" style="132" customWidth="1"/>
    <col min="10056" max="10056" width="37" style="132" customWidth="1"/>
    <col min="10057" max="10074" width="36.85546875" style="132" customWidth="1"/>
    <col min="10075" max="10075" width="36.5703125" style="132" customWidth="1"/>
    <col min="10076" max="10088" width="36.85546875" style="132" customWidth="1"/>
    <col min="10089" max="10089" width="36.5703125" style="132" customWidth="1"/>
    <col min="10090" max="10092" width="36.85546875" style="132" customWidth="1"/>
    <col min="10093" max="10093" width="36.5703125" style="132" customWidth="1"/>
    <col min="10094" max="10101" width="36.85546875" style="132" customWidth="1"/>
    <col min="10102" max="10102" width="36.5703125" style="132" customWidth="1"/>
    <col min="10103" max="10240" width="36.85546875" style="132"/>
    <col min="10241" max="10241" width="18.5703125" style="132" customWidth="1"/>
    <col min="10242" max="10250" width="31.42578125" style="132" customWidth="1"/>
    <col min="10251" max="10267" width="36.85546875" style="132" customWidth="1"/>
    <col min="10268" max="10268" width="37" style="132" customWidth="1"/>
    <col min="10269" max="10284" width="36.85546875" style="132" customWidth="1"/>
    <col min="10285" max="10285" width="37.140625" style="132" customWidth="1"/>
    <col min="10286" max="10287" width="36.85546875" style="132" customWidth="1"/>
    <col min="10288" max="10288" width="36.5703125" style="132" customWidth="1"/>
    <col min="10289" max="10290" width="36.85546875" style="132" customWidth="1"/>
    <col min="10291" max="10291" width="36.5703125" style="132" customWidth="1"/>
    <col min="10292" max="10292" width="37" style="132" customWidth="1"/>
    <col min="10293" max="10311" width="36.85546875" style="132" customWidth="1"/>
    <col min="10312" max="10312" width="37" style="132" customWidth="1"/>
    <col min="10313" max="10330" width="36.85546875" style="132" customWidth="1"/>
    <col min="10331" max="10331" width="36.5703125" style="132" customWidth="1"/>
    <col min="10332" max="10344" width="36.85546875" style="132" customWidth="1"/>
    <col min="10345" max="10345" width="36.5703125" style="132" customWidth="1"/>
    <col min="10346" max="10348" width="36.85546875" style="132" customWidth="1"/>
    <col min="10349" max="10349" width="36.5703125" style="132" customWidth="1"/>
    <col min="10350" max="10357" width="36.85546875" style="132" customWidth="1"/>
    <col min="10358" max="10358" width="36.5703125" style="132" customWidth="1"/>
    <col min="10359" max="10496" width="36.85546875" style="132"/>
    <col min="10497" max="10497" width="18.5703125" style="132" customWidth="1"/>
    <col min="10498" max="10506" width="31.42578125" style="132" customWidth="1"/>
    <col min="10507" max="10523" width="36.85546875" style="132" customWidth="1"/>
    <col min="10524" max="10524" width="37" style="132" customWidth="1"/>
    <col min="10525" max="10540" width="36.85546875" style="132" customWidth="1"/>
    <col min="10541" max="10541" width="37.140625" style="132" customWidth="1"/>
    <col min="10542" max="10543" width="36.85546875" style="132" customWidth="1"/>
    <col min="10544" max="10544" width="36.5703125" style="132" customWidth="1"/>
    <col min="10545" max="10546" width="36.85546875" style="132" customWidth="1"/>
    <col min="10547" max="10547" width="36.5703125" style="132" customWidth="1"/>
    <col min="10548" max="10548" width="37" style="132" customWidth="1"/>
    <col min="10549" max="10567" width="36.85546875" style="132" customWidth="1"/>
    <col min="10568" max="10568" width="37" style="132" customWidth="1"/>
    <col min="10569" max="10586" width="36.85546875" style="132" customWidth="1"/>
    <col min="10587" max="10587" width="36.5703125" style="132" customWidth="1"/>
    <col min="10588" max="10600" width="36.85546875" style="132" customWidth="1"/>
    <col min="10601" max="10601" width="36.5703125" style="132" customWidth="1"/>
    <col min="10602" max="10604" width="36.85546875" style="132" customWidth="1"/>
    <col min="10605" max="10605" width="36.5703125" style="132" customWidth="1"/>
    <col min="10606" max="10613" width="36.85546875" style="132" customWidth="1"/>
    <col min="10614" max="10614" width="36.5703125" style="132" customWidth="1"/>
    <col min="10615" max="10752" width="36.85546875" style="132"/>
    <col min="10753" max="10753" width="18.5703125" style="132" customWidth="1"/>
    <col min="10754" max="10762" width="31.42578125" style="132" customWidth="1"/>
    <col min="10763" max="10779" width="36.85546875" style="132" customWidth="1"/>
    <col min="10780" max="10780" width="37" style="132" customWidth="1"/>
    <col min="10781" max="10796" width="36.85546875" style="132" customWidth="1"/>
    <col min="10797" max="10797" width="37.140625" style="132" customWidth="1"/>
    <col min="10798" max="10799" width="36.85546875" style="132" customWidth="1"/>
    <col min="10800" max="10800" width="36.5703125" style="132" customWidth="1"/>
    <col min="10801" max="10802" width="36.85546875" style="132" customWidth="1"/>
    <col min="10803" max="10803" width="36.5703125" style="132" customWidth="1"/>
    <col min="10804" max="10804" width="37" style="132" customWidth="1"/>
    <col min="10805" max="10823" width="36.85546875" style="132" customWidth="1"/>
    <col min="10824" max="10824" width="37" style="132" customWidth="1"/>
    <col min="10825" max="10842" width="36.85546875" style="132" customWidth="1"/>
    <col min="10843" max="10843" width="36.5703125" style="132" customWidth="1"/>
    <col min="10844" max="10856" width="36.85546875" style="132" customWidth="1"/>
    <col min="10857" max="10857" width="36.5703125" style="132" customWidth="1"/>
    <col min="10858" max="10860" width="36.85546875" style="132" customWidth="1"/>
    <col min="10861" max="10861" width="36.5703125" style="132" customWidth="1"/>
    <col min="10862" max="10869" width="36.85546875" style="132" customWidth="1"/>
    <col min="10870" max="10870" width="36.5703125" style="132" customWidth="1"/>
    <col min="10871" max="11008" width="36.85546875" style="132"/>
    <col min="11009" max="11009" width="18.5703125" style="132" customWidth="1"/>
    <col min="11010" max="11018" width="31.42578125" style="132" customWidth="1"/>
    <col min="11019" max="11035" width="36.85546875" style="132" customWidth="1"/>
    <col min="11036" max="11036" width="37" style="132" customWidth="1"/>
    <col min="11037" max="11052" width="36.85546875" style="132" customWidth="1"/>
    <col min="11053" max="11053" width="37.140625" style="132" customWidth="1"/>
    <col min="11054" max="11055" width="36.85546875" style="132" customWidth="1"/>
    <col min="11056" max="11056" width="36.5703125" style="132" customWidth="1"/>
    <col min="11057" max="11058" width="36.85546875" style="132" customWidth="1"/>
    <col min="11059" max="11059" width="36.5703125" style="132" customWidth="1"/>
    <col min="11060" max="11060" width="37" style="132" customWidth="1"/>
    <col min="11061" max="11079" width="36.85546875" style="132" customWidth="1"/>
    <col min="11080" max="11080" width="37" style="132" customWidth="1"/>
    <col min="11081" max="11098" width="36.85546875" style="132" customWidth="1"/>
    <col min="11099" max="11099" width="36.5703125" style="132" customWidth="1"/>
    <col min="11100" max="11112" width="36.85546875" style="132" customWidth="1"/>
    <col min="11113" max="11113" width="36.5703125" style="132" customWidth="1"/>
    <col min="11114" max="11116" width="36.85546875" style="132" customWidth="1"/>
    <col min="11117" max="11117" width="36.5703125" style="132" customWidth="1"/>
    <col min="11118" max="11125" width="36.85546875" style="132" customWidth="1"/>
    <col min="11126" max="11126" width="36.5703125" style="132" customWidth="1"/>
    <col min="11127" max="11264" width="36.85546875" style="132"/>
    <col min="11265" max="11265" width="18.5703125" style="132" customWidth="1"/>
    <col min="11266" max="11274" width="31.42578125" style="132" customWidth="1"/>
    <col min="11275" max="11291" width="36.85546875" style="132" customWidth="1"/>
    <col min="11292" max="11292" width="37" style="132" customWidth="1"/>
    <col min="11293" max="11308" width="36.85546875" style="132" customWidth="1"/>
    <col min="11309" max="11309" width="37.140625" style="132" customWidth="1"/>
    <col min="11310" max="11311" width="36.85546875" style="132" customWidth="1"/>
    <col min="11312" max="11312" width="36.5703125" style="132" customWidth="1"/>
    <col min="11313" max="11314" width="36.85546875" style="132" customWidth="1"/>
    <col min="11315" max="11315" width="36.5703125" style="132" customWidth="1"/>
    <col min="11316" max="11316" width="37" style="132" customWidth="1"/>
    <col min="11317" max="11335" width="36.85546875" style="132" customWidth="1"/>
    <col min="11336" max="11336" width="37" style="132" customWidth="1"/>
    <col min="11337" max="11354" width="36.85546875" style="132" customWidth="1"/>
    <col min="11355" max="11355" width="36.5703125" style="132" customWidth="1"/>
    <col min="11356" max="11368" width="36.85546875" style="132" customWidth="1"/>
    <col min="11369" max="11369" width="36.5703125" style="132" customWidth="1"/>
    <col min="11370" max="11372" width="36.85546875" style="132" customWidth="1"/>
    <col min="11373" max="11373" width="36.5703125" style="132" customWidth="1"/>
    <col min="11374" max="11381" width="36.85546875" style="132" customWidth="1"/>
    <col min="11382" max="11382" width="36.5703125" style="132" customWidth="1"/>
    <col min="11383" max="11520" width="36.85546875" style="132"/>
    <col min="11521" max="11521" width="18.5703125" style="132" customWidth="1"/>
    <col min="11522" max="11530" width="31.42578125" style="132" customWidth="1"/>
    <col min="11531" max="11547" width="36.85546875" style="132" customWidth="1"/>
    <col min="11548" max="11548" width="37" style="132" customWidth="1"/>
    <col min="11549" max="11564" width="36.85546875" style="132" customWidth="1"/>
    <col min="11565" max="11565" width="37.140625" style="132" customWidth="1"/>
    <col min="11566" max="11567" width="36.85546875" style="132" customWidth="1"/>
    <col min="11568" max="11568" width="36.5703125" style="132" customWidth="1"/>
    <col min="11569" max="11570" width="36.85546875" style="132" customWidth="1"/>
    <col min="11571" max="11571" width="36.5703125" style="132" customWidth="1"/>
    <col min="11572" max="11572" width="37" style="132" customWidth="1"/>
    <col min="11573" max="11591" width="36.85546875" style="132" customWidth="1"/>
    <col min="11592" max="11592" width="37" style="132" customWidth="1"/>
    <col min="11593" max="11610" width="36.85546875" style="132" customWidth="1"/>
    <col min="11611" max="11611" width="36.5703125" style="132" customWidth="1"/>
    <col min="11612" max="11624" width="36.85546875" style="132" customWidth="1"/>
    <col min="11625" max="11625" width="36.5703125" style="132" customWidth="1"/>
    <col min="11626" max="11628" width="36.85546875" style="132" customWidth="1"/>
    <col min="11629" max="11629" width="36.5703125" style="132" customWidth="1"/>
    <col min="11630" max="11637" width="36.85546875" style="132" customWidth="1"/>
    <col min="11638" max="11638" width="36.5703125" style="132" customWidth="1"/>
    <col min="11639" max="11776" width="36.85546875" style="132"/>
    <col min="11777" max="11777" width="18.5703125" style="132" customWidth="1"/>
    <col min="11778" max="11786" width="31.42578125" style="132" customWidth="1"/>
    <col min="11787" max="11803" width="36.85546875" style="132" customWidth="1"/>
    <col min="11804" max="11804" width="37" style="132" customWidth="1"/>
    <col min="11805" max="11820" width="36.85546875" style="132" customWidth="1"/>
    <col min="11821" max="11821" width="37.140625" style="132" customWidth="1"/>
    <col min="11822" max="11823" width="36.85546875" style="132" customWidth="1"/>
    <col min="11824" max="11824" width="36.5703125" style="132" customWidth="1"/>
    <col min="11825" max="11826" width="36.85546875" style="132" customWidth="1"/>
    <col min="11827" max="11827" width="36.5703125" style="132" customWidth="1"/>
    <col min="11828" max="11828" width="37" style="132" customWidth="1"/>
    <col min="11829" max="11847" width="36.85546875" style="132" customWidth="1"/>
    <col min="11848" max="11848" width="37" style="132" customWidth="1"/>
    <col min="11849" max="11866" width="36.85546875" style="132" customWidth="1"/>
    <col min="11867" max="11867" width="36.5703125" style="132" customWidth="1"/>
    <col min="11868" max="11880" width="36.85546875" style="132" customWidth="1"/>
    <col min="11881" max="11881" width="36.5703125" style="132" customWidth="1"/>
    <col min="11882" max="11884" width="36.85546875" style="132" customWidth="1"/>
    <col min="11885" max="11885" width="36.5703125" style="132" customWidth="1"/>
    <col min="11886" max="11893" width="36.85546875" style="132" customWidth="1"/>
    <col min="11894" max="11894" width="36.5703125" style="132" customWidth="1"/>
    <col min="11895" max="12032" width="36.85546875" style="132"/>
    <col min="12033" max="12033" width="18.5703125" style="132" customWidth="1"/>
    <col min="12034" max="12042" width="31.42578125" style="132" customWidth="1"/>
    <col min="12043" max="12059" width="36.85546875" style="132" customWidth="1"/>
    <col min="12060" max="12060" width="37" style="132" customWidth="1"/>
    <col min="12061" max="12076" width="36.85546875" style="132" customWidth="1"/>
    <col min="12077" max="12077" width="37.140625" style="132" customWidth="1"/>
    <col min="12078" max="12079" width="36.85546875" style="132" customWidth="1"/>
    <col min="12080" max="12080" width="36.5703125" style="132" customWidth="1"/>
    <col min="12081" max="12082" width="36.85546875" style="132" customWidth="1"/>
    <col min="12083" max="12083" width="36.5703125" style="132" customWidth="1"/>
    <col min="12084" max="12084" width="37" style="132" customWidth="1"/>
    <col min="12085" max="12103" width="36.85546875" style="132" customWidth="1"/>
    <col min="12104" max="12104" width="37" style="132" customWidth="1"/>
    <col min="12105" max="12122" width="36.85546875" style="132" customWidth="1"/>
    <col min="12123" max="12123" width="36.5703125" style="132" customWidth="1"/>
    <col min="12124" max="12136" width="36.85546875" style="132" customWidth="1"/>
    <col min="12137" max="12137" width="36.5703125" style="132" customWidth="1"/>
    <col min="12138" max="12140" width="36.85546875" style="132" customWidth="1"/>
    <col min="12141" max="12141" width="36.5703125" style="132" customWidth="1"/>
    <col min="12142" max="12149" width="36.85546875" style="132" customWidth="1"/>
    <col min="12150" max="12150" width="36.5703125" style="132" customWidth="1"/>
    <col min="12151" max="12288" width="36.85546875" style="132"/>
    <col min="12289" max="12289" width="18.5703125" style="132" customWidth="1"/>
    <col min="12290" max="12298" width="31.42578125" style="132" customWidth="1"/>
    <col min="12299" max="12315" width="36.85546875" style="132" customWidth="1"/>
    <col min="12316" max="12316" width="37" style="132" customWidth="1"/>
    <col min="12317" max="12332" width="36.85546875" style="132" customWidth="1"/>
    <col min="12333" max="12333" width="37.140625" style="132" customWidth="1"/>
    <col min="12334" max="12335" width="36.85546875" style="132" customWidth="1"/>
    <col min="12336" max="12336" width="36.5703125" style="132" customWidth="1"/>
    <col min="12337" max="12338" width="36.85546875" style="132" customWidth="1"/>
    <col min="12339" max="12339" width="36.5703125" style="132" customWidth="1"/>
    <col min="12340" max="12340" width="37" style="132" customWidth="1"/>
    <col min="12341" max="12359" width="36.85546875" style="132" customWidth="1"/>
    <col min="12360" max="12360" width="37" style="132" customWidth="1"/>
    <col min="12361" max="12378" width="36.85546875" style="132" customWidth="1"/>
    <col min="12379" max="12379" width="36.5703125" style="132" customWidth="1"/>
    <col min="12380" max="12392" width="36.85546875" style="132" customWidth="1"/>
    <col min="12393" max="12393" width="36.5703125" style="132" customWidth="1"/>
    <col min="12394" max="12396" width="36.85546875" style="132" customWidth="1"/>
    <col min="12397" max="12397" width="36.5703125" style="132" customWidth="1"/>
    <col min="12398" max="12405" width="36.85546875" style="132" customWidth="1"/>
    <col min="12406" max="12406" width="36.5703125" style="132" customWidth="1"/>
    <col min="12407" max="12544" width="36.85546875" style="132"/>
    <col min="12545" max="12545" width="18.5703125" style="132" customWidth="1"/>
    <col min="12546" max="12554" width="31.42578125" style="132" customWidth="1"/>
    <col min="12555" max="12571" width="36.85546875" style="132" customWidth="1"/>
    <col min="12572" max="12572" width="37" style="132" customWidth="1"/>
    <col min="12573" max="12588" width="36.85546875" style="132" customWidth="1"/>
    <col min="12589" max="12589" width="37.140625" style="132" customWidth="1"/>
    <col min="12590" max="12591" width="36.85546875" style="132" customWidth="1"/>
    <col min="12592" max="12592" width="36.5703125" style="132" customWidth="1"/>
    <col min="12593" max="12594" width="36.85546875" style="132" customWidth="1"/>
    <col min="12595" max="12595" width="36.5703125" style="132" customWidth="1"/>
    <col min="12596" max="12596" width="37" style="132" customWidth="1"/>
    <col min="12597" max="12615" width="36.85546875" style="132" customWidth="1"/>
    <col min="12616" max="12616" width="37" style="132" customWidth="1"/>
    <col min="12617" max="12634" width="36.85546875" style="132" customWidth="1"/>
    <col min="12635" max="12635" width="36.5703125" style="132" customWidth="1"/>
    <col min="12636" max="12648" width="36.85546875" style="132" customWidth="1"/>
    <col min="12649" max="12649" width="36.5703125" style="132" customWidth="1"/>
    <col min="12650" max="12652" width="36.85546875" style="132" customWidth="1"/>
    <col min="12653" max="12653" width="36.5703125" style="132" customWidth="1"/>
    <col min="12654" max="12661" width="36.85546875" style="132" customWidth="1"/>
    <col min="12662" max="12662" width="36.5703125" style="132" customWidth="1"/>
    <col min="12663" max="12800" width="36.85546875" style="132"/>
    <col min="12801" max="12801" width="18.5703125" style="132" customWidth="1"/>
    <col min="12802" max="12810" width="31.42578125" style="132" customWidth="1"/>
    <col min="12811" max="12827" width="36.85546875" style="132" customWidth="1"/>
    <col min="12828" max="12828" width="37" style="132" customWidth="1"/>
    <col min="12829" max="12844" width="36.85546875" style="132" customWidth="1"/>
    <col min="12845" max="12845" width="37.140625" style="132" customWidth="1"/>
    <col min="12846" max="12847" width="36.85546875" style="132" customWidth="1"/>
    <col min="12848" max="12848" width="36.5703125" style="132" customWidth="1"/>
    <col min="12849" max="12850" width="36.85546875" style="132" customWidth="1"/>
    <col min="12851" max="12851" width="36.5703125" style="132" customWidth="1"/>
    <col min="12852" max="12852" width="37" style="132" customWidth="1"/>
    <col min="12853" max="12871" width="36.85546875" style="132" customWidth="1"/>
    <col min="12872" max="12872" width="37" style="132" customWidth="1"/>
    <col min="12873" max="12890" width="36.85546875" style="132" customWidth="1"/>
    <col min="12891" max="12891" width="36.5703125" style="132" customWidth="1"/>
    <col min="12892" max="12904" width="36.85546875" style="132" customWidth="1"/>
    <col min="12905" max="12905" width="36.5703125" style="132" customWidth="1"/>
    <col min="12906" max="12908" width="36.85546875" style="132" customWidth="1"/>
    <col min="12909" max="12909" width="36.5703125" style="132" customWidth="1"/>
    <col min="12910" max="12917" width="36.85546875" style="132" customWidth="1"/>
    <col min="12918" max="12918" width="36.5703125" style="132" customWidth="1"/>
    <col min="12919" max="13056" width="36.85546875" style="132"/>
    <col min="13057" max="13057" width="18.5703125" style="132" customWidth="1"/>
    <col min="13058" max="13066" width="31.42578125" style="132" customWidth="1"/>
    <col min="13067" max="13083" width="36.85546875" style="132" customWidth="1"/>
    <col min="13084" max="13084" width="37" style="132" customWidth="1"/>
    <col min="13085" max="13100" width="36.85546875" style="132" customWidth="1"/>
    <col min="13101" max="13101" width="37.140625" style="132" customWidth="1"/>
    <col min="13102" max="13103" width="36.85546875" style="132" customWidth="1"/>
    <col min="13104" max="13104" width="36.5703125" style="132" customWidth="1"/>
    <col min="13105" max="13106" width="36.85546875" style="132" customWidth="1"/>
    <col min="13107" max="13107" width="36.5703125" style="132" customWidth="1"/>
    <col min="13108" max="13108" width="37" style="132" customWidth="1"/>
    <col min="13109" max="13127" width="36.85546875" style="132" customWidth="1"/>
    <col min="13128" max="13128" width="37" style="132" customWidth="1"/>
    <col min="13129" max="13146" width="36.85546875" style="132" customWidth="1"/>
    <col min="13147" max="13147" width="36.5703125" style="132" customWidth="1"/>
    <col min="13148" max="13160" width="36.85546875" style="132" customWidth="1"/>
    <col min="13161" max="13161" width="36.5703125" style="132" customWidth="1"/>
    <col min="13162" max="13164" width="36.85546875" style="132" customWidth="1"/>
    <col min="13165" max="13165" width="36.5703125" style="132" customWidth="1"/>
    <col min="13166" max="13173" width="36.85546875" style="132" customWidth="1"/>
    <col min="13174" max="13174" width="36.5703125" style="132" customWidth="1"/>
    <col min="13175" max="13312" width="36.85546875" style="132"/>
    <col min="13313" max="13313" width="18.5703125" style="132" customWidth="1"/>
    <col min="13314" max="13322" width="31.42578125" style="132" customWidth="1"/>
    <col min="13323" max="13339" width="36.85546875" style="132" customWidth="1"/>
    <col min="13340" max="13340" width="37" style="132" customWidth="1"/>
    <col min="13341" max="13356" width="36.85546875" style="132" customWidth="1"/>
    <col min="13357" max="13357" width="37.140625" style="132" customWidth="1"/>
    <col min="13358" max="13359" width="36.85546875" style="132" customWidth="1"/>
    <col min="13360" max="13360" width="36.5703125" style="132" customWidth="1"/>
    <col min="13361" max="13362" width="36.85546875" style="132" customWidth="1"/>
    <col min="13363" max="13363" width="36.5703125" style="132" customWidth="1"/>
    <col min="13364" max="13364" width="37" style="132" customWidth="1"/>
    <col min="13365" max="13383" width="36.85546875" style="132" customWidth="1"/>
    <col min="13384" max="13384" width="37" style="132" customWidth="1"/>
    <col min="13385" max="13402" width="36.85546875" style="132" customWidth="1"/>
    <col min="13403" max="13403" width="36.5703125" style="132" customWidth="1"/>
    <col min="13404" max="13416" width="36.85546875" style="132" customWidth="1"/>
    <col min="13417" max="13417" width="36.5703125" style="132" customWidth="1"/>
    <col min="13418" max="13420" width="36.85546875" style="132" customWidth="1"/>
    <col min="13421" max="13421" width="36.5703125" style="132" customWidth="1"/>
    <col min="13422" max="13429" width="36.85546875" style="132" customWidth="1"/>
    <col min="13430" max="13430" width="36.5703125" style="132" customWidth="1"/>
    <col min="13431" max="13568" width="36.85546875" style="132"/>
    <col min="13569" max="13569" width="18.5703125" style="132" customWidth="1"/>
    <col min="13570" max="13578" width="31.42578125" style="132" customWidth="1"/>
    <col min="13579" max="13595" width="36.85546875" style="132" customWidth="1"/>
    <col min="13596" max="13596" width="37" style="132" customWidth="1"/>
    <col min="13597" max="13612" width="36.85546875" style="132" customWidth="1"/>
    <col min="13613" max="13613" width="37.140625" style="132" customWidth="1"/>
    <col min="13614" max="13615" width="36.85546875" style="132" customWidth="1"/>
    <col min="13616" max="13616" width="36.5703125" style="132" customWidth="1"/>
    <col min="13617" max="13618" width="36.85546875" style="132" customWidth="1"/>
    <col min="13619" max="13619" width="36.5703125" style="132" customWidth="1"/>
    <col min="13620" max="13620" width="37" style="132" customWidth="1"/>
    <col min="13621" max="13639" width="36.85546875" style="132" customWidth="1"/>
    <col min="13640" max="13640" width="37" style="132" customWidth="1"/>
    <col min="13641" max="13658" width="36.85546875" style="132" customWidth="1"/>
    <col min="13659" max="13659" width="36.5703125" style="132" customWidth="1"/>
    <col min="13660" max="13672" width="36.85546875" style="132" customWidth="1"/>
    <col min="13673" max="13673" width="36.5703125" style="132" customWidth="1"/>
    <col min="13674" max="13676" width="36.85546875" style="132" customWidth="1"/>
    <col min="13677" max="13677" width="36.5703125" style="132" customWidth="1"/>
    <col min="13678" max="13685" width="36.85546875" style="132" customWidth="1"/>
    <col min="13686" max="13686" width="36.5703125" style="132" customWidth="1"/>
    <col min="13687" max="13824" width="36.85546875" style="132"/>
    <col min="13825" max="13825" width="18.5703125" style="132" customWidth="1"/>
    <col min="13826" max="13834" width="31.42578125" style="132" customWidth="1"/>
    <col min="13835" max="13851" width="36.85546875" style="132" customWidth="1"/>
    <col min="13852" max="13852" width="37" style="132" customWidth="1"/>
    <col min="13853" max="13868" width="36.85546875" style="132" customWidth="1"/>
    <col min="13869" max="13869" width="37.140625" style="132" customWidth="1"/>
    <col min="13870" max="13871" width="36.85546875" style="132" customWidth="1"/>
    <col min="13872" max="13872" width="36.5703125" style="132" customWidth="1"/>
    <col min="13873" max="13874" width="36.85546875" style="132" customWidth="1"/>
    <col min="13875" max="13875" width="36.5703125" style="132" customWidth="1"/>
    <col min="13876" max="13876" width="37" style="132" customWidth="1"/>
    <col min="13877" max="13895" width="36.85546875" style="132" customWidth="1"/>
    <col min="13896" max="13896" width="37" style="132" customWidth="1"/>
    <col min="13897" max="13914" width="36.85546875" style="132" customWidth="1"/>
    <col min="13915" max="13915" width="36.5703125" style="132" customWidth="1"/>
    <col min="13916" max="13928" width="36.85546875" style="132" customWidth="1"/>
    <col min="13929" max="13929" width="36.5703125" style="132" customWidth="1"/>
    <col min="13930" max="13932" width="36.85546875" style="132" customWidth="1"/>
    <col min="13933" max="13933" width="36.5703125" style="132" customWidth="1"/>
    <col min="13934" max="13941" width="36.85546875" style="132" customWidth="1"/>
    <col min="13942" max="13942" width="36.5703125" style="132" customWidth="1"/>
    <col min="13943" max="14080" width="36.85546875" style="132"/>
    <col min="14081" max="14081" width="18.5703125" style="132" customWidth="1"/>
    <col min="14082" max="14090" width="31.42578125" style="132" customWidth="1"/>
    <col min="14091" max="14107" width="36.85546875" style="132" customWidth="1"/>
    <col min="14108" max="14108" width="37" style="132" customWidth="1"/>
    <col min="14109" max="14124" width="36.85546875" style="132" customWidth="1"/>
    <col min="14125" max="14125" width="37.140625" style="132" customWidth="1"/>
    <col min="14126" max="14127" width="36.85546875" style="132" customWidth="1"/>
    <col min="14128" max="14128" width="36.5703125" style="132" customWidth="1"/>
    <col min="14129" max="14130" width="36.85546875" style="132" customWidth="1"/>
    <col min="14131" max="14131" width="36.5703125" style="132" customWidth="1"/>
    <col min="14132" max="14132" width="37" style="132" customWidth="1"/>
    <col min="14133" max="14151" width="36.85546875" style="132" customWidth="1"/>
    <col min="14152" max="14152" width="37" style="132" customWidth="1"/>
    <col min="14153" max="14170" width="36.85546875" style="132" customWidth="1"/>
    <col min="14171" max="14171" width="36.5703125" style="132" customWidth="1"/>
    <col min="14172" max="14184" width="36.85546875" style="132" customWidth="1"/>
    <col min="14185" max="14185" width="36.5703125" style="132" customWidth="1"/>
    <col min="14186" max="14188" width="36.85546875" style="132" customWidth="1"/>
    <col min="14189" max="14189" width="36.5703125" style="132" customWidth="1"/>
    <col min="14190" max="14197" width="36.85546875" style="132" customWidth="1"/>
    <col min="14198" max="14198" width="36.5703125" style="132" customWidth="1"/>
    <col min="14199" max="14336" width="36.85546875" style="132"/>
    <col min="14337" max="14337" width="18.5703125" style="132" customWidth="1"/>
    <col min="14338" max="14346" width="31.42578125" style="132" customWidth="1"/>
    <col min="14347" max="14363" width="36.85546875" style="132" customWidth="1"/>
    <col min="14364" max="14364" width="37" style="132" customWidth="1"/>
    <col min="14365" max="14380" width="36.85546875" style="132" customWidth="1"/>
    <col min="14381" max="14381" width="37.140625" style="132" customWidth="1"/>
    <col min="14382" max="14383" width="36.85546875" style="132" customWidth="1"/>
    <col min="14384" max="14384" width="36.5703125" style="132" customWidth="1"/>
    <col min="14385" max="14386" width="36.85546875" style="132" customWidth="1"/>
    <col min="14387" max="14387" width="36.5703125" style="132" customWidth="1"/>
    <col min="14388" max="14388" width="37" style="132" customWidth="1"/>
    <col min="14389" max="14407" width="36.85546875" style="132" customWidth="1"/>
    <col min="14408" max="14408" width="37" style="132" customWidth="1"/>
    <col min="14409" max="14426" width="36.85546875" style="132" customWidth="1"/>
    <col min="14427" max="14427" width="36.5703125" style="132" customWidth="1"/>
    <col min="14428" max="14440" width="36.85546875" style="132" customWidth="1"/>
    <col min="14441" max="14441" width="36.5703125" style="132" customWidth="1"/>
    <col min="14442" max="14444" width="36.85546875" style="132" customWidth="1"/>
    <col min="14445" max="14445" width="36.5703125" style="132" customWidth="1"/>
    <col min="14446" max="14453" width="36.85546875" style="132" customWidth="1"/>
    <col min="14454" max="14454" width="36.5703125" style="132" customWidth="1"/>
    <col min="14455" max="14592" width="36.85546875" style="132"/>
    <col min="14593" max="14593" width="18.5703125" style="132" customWidth="1"/>
    <col min="14594" max="14602" width="31.42578125" style="132" customWidth="1"/>
    <col min="14603" max="14619" width="36.85546875" style="132" customWidth="1"/>
    <col min="14620" max="14620" width="37" style="132" customWidth="1"/>
    <col min="14621" max="14636" width="36.85546875" style="132" customWidth="1"/>
    <col min="14637" max="14637" width="37.140625" style="132" customWidth="1"/>
    <col min="14638" max="14639" width="36.85546875" style="132" customWidth="1"/>
    <col min="14640" max="14640" width="36.5703125" style="132" customWidth="1"/>
    <col min="14641" max="14642" width="36.85546875" style="132" customWidth="1"/>
    <col min="14643" max="14643" width="36.5703125" style="132" customWidth="1"/>
    <col min="14644" max="14644" width="37" style="132" customWidth="1"/>
    <col min="14645" max="14663" width="36.85546875" style="132" customWidth="1"/>
    <col min="14664" max="14664" width="37" style="132" customWidth="1"/>
    <col min="14665" max="14682" width="36.85546875" style="132" customWidth="1"/>
    <col min="14683" max="14683" width="36.5703125" style="132" customWidth="1"/>
    <col min="14684" max="14696" width="36.85546875" style="132" customWidth="1"/>
    <col min="14697" max="14697" width="36.5703125" style="132" customWidth="1"/>
    <col min="14698" max="14700" width="36.85546875" style="132" customWidth="1"/>
    <col min="14701" max="14701" width="36.5703125" style="132" customWidth="1"/>
    <col min="14702" max="14709" width="36.85546875" style="132" customWidth="1"/>
    <col min="14710" max="14710" width="36.5703125" style="132" customWidth="1"/>
    <col min="14711" max="14848" width="36.85546875" style="132"/>
    <col min="14849" max="14849" width="18.5703125" style="132" customWidth="1"/>
    <col min="14850" max="14858" width="31.42578125" style="132" customWidth="1"/>
    <col min="14859" max="14875" width="36.85546875" style="132" customWidth="1"/>
    <col min="14876" max="14876" width="37" style="132" customWidth="1"/>
    <col min="14877" max="14892" width="36.85546875" style="132" customWidth="1"/>
    <col min="14893" max="14893" width="37.140625" style="132" customWidth="1"/>
    <col min="14894" max="14895" width="36.85546875" style="132" customWidth="1"/>
    <col min="14896" max="14896" width="36.5703125" style="132" customWidth="1"/>
    <col min="14897" max="14898" width="36.85546875" style="132" customWidth="1"/>
    <col min="14899" max="14899" width="36.5703125" style="132" customWidth="1"/>
    <col min="14900" max="14900" width="37" style="132" customWidth="1"/>
    <col min="14901" max="14919" width="36.85546875" style="132" customWidth="1"/>
    <col min="14920" max="14920" width="37" style="132" customWidth="1"/>
    <col min="14921" max="14938" width="36.85546875" style="132" customWidth="1"/>
    <col min="14939" max="14939" width="36.5703125" style="132" customWidth="1"/>
    <col min="14940" max="14952" width="36.85546875" style="132" customWidth="1"/>
    <col min="14953" max="14953" width="36.5703125" style="132" customWidth="1"/>
    <col min="14954" max="14956" width="36.85546875" style="132" customWidth="1"/>
    <col min="14957" max="14957" width="36.5703125" style="132" customWidth="1"/>
    <col min="14958" max="14965" width="36.85546875" style="132" customWidth="1"/>
    <col min="14966" max="14966" width="36.5703125" style="132" customWidth="1"/>
    <col min="14967" max="15104" width="36.85546875" style="132"/>
    <col min="15105" max="15105" width="18.5703125" style="132" customWidth="1"/>
    <col min="15106" max="15114" width="31.42578125" style="132" customWidth="1"/>
    <col min="15115" max="15131" width="36.85546875" style="132" customWidth="1"/>
    <col min="15132" max="15132" width="37" style="132" customWidth="1"/>
    <col min="15133" max="15148" width="36.85546875" style="132" customWidth="1"/>
    <col min="15149" max="15149" width="37.140625" style="132" customWidth="1"/>
    <col min="15150" max="15151" width="36.85546875" style="132" customWidth="1"/>
    <col min="15152" max="15152" width="36.5703125" style="132" customWidth="1"/>
    <col min="15153" max="15154" width="36.85546875" style="132" customWidth="1"/>
    <col min="15155" max="15155" width="36.5703125" style="132" customWidth="1"/>
    <col min="15156" max="15156" width="37" style="132" customWidth="1"/>
    <col min="15157" max="15175" width="36.85546875" style="132" customWidth="1"/>
    <col min="15176" max="15176" width="37" style="132" customWidth="1"/>
    <col min="15177" max="15194" width="36.85546875" style="132" customWidth="1"/>
    <col min="15195" max="15195" width="36.5703125" style="132" customWidth="1"/>
    <col min="15196" max="15208" width="36.85546875" style="132" customWidth="1"/>
    <col min="15209" max="15209" width="36.5703125" style="132" customWidth="1"/>
    <col min="15210" max="15212" width="36.85546875" style="132" customWidth="1"/>
    <col min="15213" max="15213" width="36.5703125" style="132" customWidth="1"/>
    <col min="15214" max="15221" width="36.85546875" style="132" customWidth="1"/>
    <col min="15222" max="15222" width="36.5703125" style="132" customWidth="1"/>
    <col min="15223" max="15360" width="36.85546875" style="132"/>
    <col min="15361" max="15361" width="18.5703125" style="132" customWidth="1"/>
    <col min="15362" max="15370" width="31.42578125" style="132" customWidth="1"/>
    <col min="15371" max="15387" width="36.85546875" style="132" customWidth="1"/>
    <col min="15388" max="15388" width="37" style="132" customWidth="1"/>
    <col min="15389" max="15404" width="36.85546875" style="132" customWidth="1"/>
    <col min="15405" max="15405" width="37.140625" style="132" customWidth="1"/>
    <col min="15406" max="15407" width="36.85546875" style="132" customWidth="1"/>
    <col min="15408" max="15408" width="36.5703125" style="132" customWidth="1"/>
    <col min="15409" max="15410" width="36.85546875" style="132" customWidth="1"/>
    <col min="15411" max="15411" width="36.5703125" style="132" customWidth="1"/>
    <col min="15412" max="15412" width="37" style="132" customWidth="1"/>
    <col min="15413" max="15431" width="36.85546875" style="132" customWidth="1"/>
    <col min="15432" max="15432" width="37" style="132" customWidth="1"/>
    <col min="15433" max="15450" width="36.85546875" style="132" customWidth="1"/>
    <col min="15451" max="15451" width="36.5703125" style="132" customWidth="1"/>
    <col min="15452" max="15464" width="36.85546875" style="132" customWidth="1"/>
    <col min="15465" max="15465" width="36.5703125" style="132" customWidth="1"/>
    <col min="15466" max="15468" width="36.85546875" style="132" customWidth="1"/>
    <col min="15469" max="15469" width="36.5703125" style="132" customWidth="1"/>
    <col min="15470" max="15477" width="36.85546875" style="132" customWidth="1"/>
    <col min="15478" max="15478" width="36.5703125" style="132" customWidth="1"/>
    <col min="15479" max="15616" width="36.85546875" style="132"/>
    <col min="15617" max="15617" width="18.5703125" style="132" customWidth="1"/>
    <col min="15618" max="15626" width="31.42578125" style="132" customWidth="1"/>
    <col min="15627" max="15643" width="36.85546875" style="132" customWidth="1"/>
    <col min="15644" max="15644" width="37" style="132" customWidth="1"/>
    <col min="15645" max="15660" width="36.85546875" style="132" customWidth="1"/>
    <col min="15661" max="15661" width="37.140625" style="132" customWidth="1"/>
    <col min="15662" max="15663" width="36.85546875" style="132" customWidth="1"/>
    <col min="15664" max="15664" width="36.5703125" style="132" customWidth="1"/>
    <col min="15665" max="15666" width="36.85546875" style="132" customWidth="1"/>
    <col min="15667" max="15667" width="36.5703125" style="132" customWidth="1"/>
    <col min="15668" max="15668" width="37" style="132" customWidth="1"/>
    <col min="15669" max="15687" width="36.85546875" style="132" customWidth="1"/>
    <col min="15688" max="15688" width="37" style="132" customWidth="1"/>
    <col min="15689" max="15706" width="36.85546875" style="132" customWidth="1"/>
    <col min="15707" max="15707" width="36.5703125" style="132" customWidth="1"/>
    <col min="15708" max="15720" width="36.85546875" style="132" customWidth="1"/>
    <col min="15721" max="15721" width="36.5703125" style="132" customWidth="1"/>
    <col min="15722" max="15724" width="36.85546875" style="132" customWidth="1"/>
    <col min="15725" max="15725" width="36.5703125" style="132" customWidth="1"/>
    <col min="15726" max="15733" width="36.85546875" style="132" customWidth="1"/>
    <col min="15734" max="15734" width="36.5703125" style="132" customWidth="1"/>
    <col min="15735" max="15872" width="36.85546875" style="132"/>
    <col min="15873" max="15873" width="18.5703125" style="132" customWidth="1"/>
    <col min="15874" max="15882" width="31.42578125" style="132" customWidth="1"/>
    <col min="15883" max="15899" width="36.85546875" style="132" customWidth="1"/>
    <col min="15900" max="15900" width="37" style="132" customWidth="1"/>
    <col min="15901" max="15916" width="36.85546875" style="132" customWidth="1"/>
    <col min="15917" max="15917" width="37.140625" style="132" customWidth="1"/>
    <col min="15918" max="15919" width="36.85546875" style="132" customWidth="1"/>
    <col min="15920" max="15920" width="36.5703125" style="132" customWidth="1"/>
    <col min="15921" max="15922" width="36.85546875" style="132" customWidth="1"/>
    <col min="15923" max="15923" width="36.5703125" style="132" customWidth="1"/>
    <col min="15924" max="15924" width="37" style="132" customWidth="1"/>
    <col min="15925" max="15943" width="36.85546875" style="132" customWidth="1"/>
    <col min="15944" max="15944" width="37" style="132" customWidth="1"/>
    <col min="15945" max="15962" width="36.85546875" style="132" customWidth="1"/>
    <col min="15963" max="15963" width="36.5703125" style="132" customWidth="1"/>
    <col min="15964" max="15976" width="36.85546875" style="132" customWidth="1"/>
    <col min="15977" max="15977" width="36.5703125" style="132" customWidth="1"/>
    <col min="15978" max="15980" width="36.85546875" style="132" customWidth="1"/>
    <col min="15981" max="15981" width="36.5703125" style="132" customWidth="1"/>
    <col min="15982" max="15989" width="36.85546875" style="132" customWidth="1"/>
    <col min="15990" max="15990" width="36.5703125" style="132" customWidth="1"/>
    <col min="15991" max="16128" width="36.85546875" style="132"/>
    <col min="16129" max="16129" width="18.5703125" style="132" customWidth="1"/>
    <col min="16130" max="16138" width="31.42578125" style="132" customWidth="1"/>
    <col min="16139" max="16155" width="36.85546875" style="132" customWidth="1"/>
    <col min="16156" max="16156" width="37" style="132" customWidth="1"/>
    <col min="16157" max="16172" width="36.85546875" style="132" customWidth="1"/>
    <col min="16173" max="16173" width="37.140625" style="132" customWidth="1"/>
    <col min="16174" max="16175" width="36.85546875" style="132" customWidth="1"/>
    <col min="16176" max="16176" width="36.5703125" style="132" customWidth="1"/>
    <col min="16177" max="16178" width="36.85546875" style="132" customWidth="1"/>
    <col min="16179" max="16179" width="36.5703125" style="132" customWidth="1"/>
    <col min="16180" max="16180" width="37" style="132" customWidth="1"/>
    <col min="16181" max="16199" width="36.85546875" style="132" customWidth="1"/>
    <col min="16200" max="16200" width="37" style="132" customWidth="1"/>
    <col min="16201" max="16218" width="36.85546875" style="132" customWidth="1"/>
    <col min="16219" max="16219" width="36.5703125" style="132" customWidth="1"/>
    <col min="16220" max="16232" width="36.85546875" style="132" customWidth="1"/>
    <col min="16233" max="16233" width="36.5703125" style="132" customWidth="1"/>
    <col min="16234" max="16236" width="36.85546875" style="132" customWidth="1"/>
    <col min="16237" max="16237" width="36.5703125" style="132" customWidth="1"/>
    <col min="16238" max="16245" width="36.85546875" style="132" customWidth="1"/>
    <col min="16246" max="16246" width="36.5703125" style="132" customWidth="1"/>
    <col min="16247" max="16384" width="36.85546875" style="132"/>
  </cols>
  <sheetData>
    <row r="1" spans="1:245" s="84" customFormat="1" ht="12.75" customHeight="1" x14ac:dyDescent="0.25">
      <c r="A1" s="80" t="s">
        <v>114</v>
      </c>
      <c r="B1" s="81"/>
      <c r="C1" s="82"/>
      <c r="D1" s="82"/>
      <c r="E1" s="82"/>
      <c r="F1" s="82"/>
      <c r="G1" s="82"/>
      <c r="H1" s="82"/>
      <c r="I1" s="82"/>
      <c r="J1" s="82"/>
      <c r="K1" s="83"/>
      <c r="L1" s="83"/>
      <c r="M1" s="83"/>
      <c r="N1" s="83"/>
      <c r="O1" s="83"/>
      <c r="P1" s="83"/>
      <c r="Q1" s="83"/>
      <c r="R1" s="83"/>
      <c r="S1" s="83"/>
      <c r="T1" s="83"/>
      <c r="U1" s="83"/>
      <c r="V1" s="83"/>
      <c r="W1" s="83"/>
      <c r="X1" s="83"/>
      <c r="Y1" s="83"/>
      <c r="Z1" s="83"/>
      <c r="AA1" s="83"/>
      <c r="AB1" s="83"/>
      <c r="AC1" s="83"/>
      <c r="AD1" s="83"/>
      <c r="AE1" s="83"/>
      <c r="AF1" s="83"/>
      <c r="AG1" s="83"/>
      <c r="AH1" s="83"/>
      <c r="AI1" s="83"/>
    </row>
    <row r="2" spans="1:245" s="88" customFormat="1" ht="12.75" customHeight="1" x14ac:dyDescent="0.25">
      <c r="A2" s="85" t="s">
        <v>115</v>
      </c>
      <c r="B2" s="86">
        <v>1</v>
      </c>
      <c r="C2" s="86">
        <v>2</v>
      </c>
      <c r="D2" s="86">
        <v>3</v>
      </c>
      <c r="E2" s="86">
        <v>4</v>
      </c>
      <c r="F2" s="86">
        <v>5</v>
      </c>
      <c r="G2" s="86">
        <v>6</v>
      </c>
      <c r="H2" s="86">
        <v>7</v>
      </c>
      <c r="I2" s="86">
        <v>8</v>
      </c>
      <c r="J2" s="86">
        <v>9</v>
      </c>
      <c r="K2" s="86"/>
      <c r="L2" s="86"/>
      <c r="M2" s="86"/>
      <c r="N2" s="86"/>
      <c r="O2" s="86"/>
      <c r="P2" s="86"/>
      <c r="Q2" s="86"/>
      <c r="R2" s="86"/>
      <c r="S2" s="86"/>
      <c r="T2" s="86"/>
      <c r="U2" s="86"/>
      <c r="V2" s="86"/>
      <c r="W2" s="86"/>
      <c r="X2" s="86"/>
      <c r="Y2" s="86"/>
      <c r="Z2" s="86"/>
      <c r="AA2" s="86"/>
      <c r="AB2" s="86"/>
      <c r="AC2" s="86"/>
      <c r="AD2" s="86"/>
      <c r="AE2" s="86"/>
      <c r="AF2" s="86"/>
      <c r="AG2" s="86"/>
      <c r="AH2" s="86"/>
      <c r="AI2" s="86"/>
      <c r="AJ2" s="87"/>
      <c r="AK2" s="87" t="str">
        <f t="shared" ref="AK2:CV2" si="0">IF(AK3="","",AJ2+1)</f>
        <v/>
      </c>
      <c r="AL2" s="87" t="str">
        <f t="shared" si="0"/>
        <v/>
      </c>
      <c r="AM2" s="87" t="str">
        <f t="shared" si="0"/>
        <v/>
      </c>
      <c r="AN2" s="87" t="str">
        <f t="shared" si="0"/>
        <v/>
      </c>
      <c r="AO2" s="87" t="str">
        <f t="shared" si="0"/>
        <v/>
      </c>
      <c r="AP2" s="87" t="str">
        <f t="shared" si="0"/>
        <v/>
      </c>
      <c r="AQ2" s="87" t="str">
        <f t="shared" si="0"/>
        <v/>
      </c>
      <c r="AR2" s="87" t="str">
        <f t="shared" si="0"/>
        <v/>
      </c>
      <c r="AS2" s="87" t="str">
        <f t="shared" si="0"/>
        <v/>
      </c>
      <c r="AT2" s="87" t="str">
        <f t="shared" si="0"/>
        <v/>
      </c>
      <c r="AU2" s="87" t="str">
        <f t="shared" si="0"/>
        <v/>
      </c>
      <c r="AV2" s="87" t="str">
        <f t="shared" si="0"/>
        <v/>
      </c>
      <c r="AW2" s="87" t="str">
        <f t="shared" si="0"/>
        <v/>
      </c>
      <c r="AX2" s="87" t="str">
        <f t="shared" si="0"/>
        <v/>
      </c>
      <c r="AY2" s="87" t="str">
        <f t="shared" si="0"/>
        <v/>
      </c>
      <c r="AZ2" s="87" t="str">
        <f t="shared" si="0"/>
        <v/>
      </c>
      <c r="BA2" s="87" t="str">
        <f t="shared" si="0"/>
        <v/>
      </c>
      <c r="BB2" s="87" t="str">
        <f t="shared" si="0"/>
        <v/>
      </c>
      <c r="BC2" s="87" t="str">
        <f t="shared" si="0"/>
        <v/>
      </c>
      <c r="BD2" s="87" t="str">
        <f t="shared" si="0"/>
        <v/>
      </c>
      <c r="BE2" s="87" t="str">
        <f t="shared" si="0"/>
        <v/>
      </c>
      <c r="BF2" s="87" t="str">
        <f t="shared" si="0"/>
        <v/>
      </c>
      <c r="BG2" s="87" t="str">
        <f t="shared" si="0"/>
        <v/>
      </c>
      <c r="BH2" s="87" t="str">
        <f t="shared" si="0"/>
        <v/>
      </c>
      <c r="BI2" s="87" t="str">
        <f t="shared" si="0"/>
        <v/>
      </c>
      <c r="BJ2" s="87" t="str">
        <f t="shared" si="0"/>
        <v/>
      </c>
      <c r="BK2" s="87" t="str">
        <f t="shared" si="0"/>
        <v/>
      </c>
      <c r="BL2" s="87" t="str">
        <f t="shared" si="0"/>
        <v/>
      </c>
      <c r="BM2" s="87" t="str">
        <f t="shared" si="0"/>
        <v/>
      </c>
      <c r="BN2" s="87" t="str">
        <f t="shared" si="0"/>
        <v/>
      </c>
      <c r="BO2" s="87" t="str">
        <f t="shared" si="0"/>
        <v/>
      </c>
      <c r="BP2" s="87" t="str">
        <f t="shared" si="0"/>
        <v/>
      </c>
      <c r="BQ2" s="87" t="str">
        <f t="shared" si="0"/>
        <v/>
      </c>
      <c r="BR2" s="87" t="str">
        <f t="shared" si="0"/>
        <v/>
      </c>
      <c r="BS2" s="87" t="str">
        <f t="shared" si="0"/>
        <v/>
      </c>
      <c r="BT2" s="87" t="str">
        <f t="shared" si="0"/>
        <v/>
      </c>
      <c r="BU2" s="87" t="str">
        <f t="shared" si="0"/>
        <v/>
      </c>
      <c r="BV2" s="87" t="str">
        <f t="shared" si="0"/>
        <v/>
      </c>
      <c r="BW2" s="87" t="str">
        <f t="shared" si="0"/>
        <v/>
      </c>
      <c r="BX2" s="87" t="str">
        <f t="shared" si="0"/>
        <v/>
      </c>
      <c r="BY2" s="87" t="str">
        <f t="shared" si="0"/>
        <v/>
      </c>
      <c r="BZ2" s="87" t="str">
        <f t="shared" si="0"/>
        <v/>
      </c>
      <c r="CA2" s="87" t="str">
        <f t="shared" si="0"/>
        <v/>
      </c>
      <c r="CB2" s="87" t="str">
        <f t="shared" si="0"/>
        <v/>
      </c>
      <c r="CC2" s="87" t="str">
        <f t="shared" si="0"/>
        <v/>
      </c>
      <c r="CD2" s="87" t="str">
        <f t="shared" si="0"/>
        <v/>
      </c>
      <c r="CE2" s="87" t="str">
        <f t="shared" si="0"/>
        <v/>
      </c>
      <c r="CF2" s="87" t="str">
        <f t="shared" si="0"/>
        <v/>
      </c>
      <c r="CG2" s="87" t="str">
        <f t="shared" si="0"/>
        <v/>
      </c>
      <c r="CH2" s="87" t="str">
        <f t="shared" si="0"/>
        <v/>
      </c>
      <c r="CI2" s="87" t="str">
        <f t="shared" si="0"/>
        <v/>
      </c>
      <c r="CJ2" s="87" t="str">
        <f t="shared" si="0"/>
        <v/>
      </c>
      <c r="CK2" s="87" t="str">
        <f t="shared" si="0"/>
        <v/>
      </c>
      <c r="CL2" s="87" t="str">
        <f t="shared" si="0"/>
        <v/>
      </c>
      <c r="CM2" s="87" t="str">
        <f t="shared" si="0"/>
        <v/>
      </c>
      <c r="CN2" s="87" t="str">
        <f t="shared" si="0"/>
        <v/>
      </c>
      <c r="CO2" s="87" t="str">
        <f t="shared" si="0"/>
        <v/>
      </c>
      <c r="CP2" s="87" t="str">
        <f t="shared" si="0"/>
        <v/>
      </c>
      <c r="CQ2" s="87" t="str">
        <f t="shared" si="0"/>
        <v/>
      </c>
      <c r="CR2" s="87" t="str">
        <f t="shared" si="0"/>
        <v/>
      </c>
      <c r="CS2" s="87" t="str">
        <f t="shared" si="0"/>
        <v/>
      </c>
      <c r="CT2" s="87" t="str">
        <f t="shared" si="0"/>
        <v/>
      </c>
      <c r="CU2" s="87" t="str">
        <f t="shared" si="0"/>
        <v/>
      </c>
      <c r="CV2" s="87" t="str">
        <f t="shared" si="0"/>
        <v/>
      </c>
      <c r="CW2" s="87" t="str">
        <f t="shared" ref="CW2:FH2" si="1">IF(CW3="","",CV2+1)</f>
        <v/>
      </c>
      <c r="CX2" s="87" t="str">
        <f t="shared" si="1"/>
        <v/>
      </c>
      <c r="CY2" s="87" t="str">
        <f t="shared" si="1"/>
        <v/>
      </c>
      <c r="CZ2" s="87" t="str">
        <f t="shared" si="1"/>
        <v/>
      </c>
      <c r="DA2" s="87" t="str">
        <f t="shared" si="1"/>
        <v/>
      </c>
      <c r="DB2" s="87" t="str">
        <f t="shared" si="1"/>
        <v/>
      </c>
      <c r="DC2" s="87" t="str">
        <f t="shared" si="1"/>
        <v/>
      </c>
      <c r="DD2" s="87" t="str">
        <f t="shared" si="1"/>
        <v/>
      </c>
      <c r="DE2" s="87" t="str">
        <f t="shared" si="1"/>
        <v/>
      </c>
      <c r="DF2" s="87" t="str">
        <f t="shared" si="1"/>
        <v/>
      </c>
      <c r="DG2" s="87" t="str">
        <f t="shared" si="1"/>
        <v/>
      </c>
      <c r="DH2" s="87" t="str">
        <f t="shared" si="1"/>
        <v/>
      </c>
      <c r="DI2" s="87" t="str">
        <f t="shared" si="1"/>
        <v/>
      </c>
      <c r="DJ2" s="87" t="str">
        <f t="shared" si="1"/>
        <v/>
      </c>
      <c r="DK2" s="87" t="str">
        <f t="shared" si="1"/>
        <v/>
      </c>
      <c r="DL2" s="87" t="str">
        <f t="shared" si="1"/>
        <v/>
      </c>
      <c r="DM2" s="87" t="str">
        <f t="shared" si="1"/>
        <v/>
      </c>
      <c r="DN2" s="87" t="str">
        <f t="shared" si="1"/>
        <v/>
      </c>
      <c r="DO2" s="87" t="str">
        <f t="shared" si="1"/>
        <v/>
      </c>
      <c r="DP2" s="87" t="str">
        <f t="shared" si="1"/>
        <v/>
      </c>
      <c r="DQ2" s="87" t="str">
        <f t="shared" si="1"/>
        <v/>
      </c>
      <c r="DR2" s="87" t="str">
        <f t="shared" si="1"/>
        <v/>
      </c>
      <c r="DS2" s="87" t="str">
        <f t="shared" si="1"/>
        <v/>
      </c>
      <c r="DT2" s="87" t="str">
        <f t="shared" si="1"/>
        <v/>
      </c>
      <c r="DU2" s="87" t="str">
        <f t="shared" si="1"/>
        <v/>
      </c>
      <c r="DV2" s="87" t="str">
        <f t="shared" si="1"/>
        <v/>
      </c>
      <c r="DW2" s="87" t="str">
        <f t="shared" si="1"/>
        <v/>
      </c>
      <c r="DX2" s="87" t="str">
        <f t="shared" si="1"/>
        <v/>
      </c>
      <c r="DY2" s="87" t="str">
        <f t="shared" si="1"/>
        <v/>
      </c>
      <c r="DZ2" s="87" t="str">
        <f t="shared" si="1"/>
        <v/>
      </c>
      <c r="EA2" s="87" t="str">
        <f t="shared" si="1"/>
        <v/>
      </c>
      <c r="EB2" s="87" t="str">
        <f t="shared" si="1"/>
        <v/>
      </c>
      <c r="EC2" s="87" t="str">
        <f t="shared" si="1"/>
        <v/>
      </c>
      <c r="ED2" s="87" t="str">
        <f t="shared" si="1"/>
        <v/>
      </c>
      <c r="EE2" s="87" t="str">
        <f t="shared" si="1"/>
        <v/>
      </c>
      <c r="EF2" s="87" t="str">
        <f t="shared" si="1"/>
        <v/>
      </c>
      <c r="EG2" s="87" t="str">
        <f t="shared" si="1"/>
        <v/>
      </c>
      <c r="EH2" s="87" t="str">
        <f t="shared" si="1"/>
        <v/>
      </c>
      <c r="EI2" s="87" t="str">
        <f t="shared" si="1"/>
        <v/>
      </c>
      <c r="EJ2" s="87" t="str">
        <f t="shared" si="1"/>
        <v/>
      </c>
      <c r="EK2" s="87" t="str">
        <f t="shared" si="1"/>
        <v/>
      </c>
      <c r="EL2" s="87" t="str">
        <f t="shared" si="1"/>
        <v/>
      </c>
      <c r="EM2" s="87" t="str">
        <f t="shared" si="1"/>
        <v/>
      </c>
      <c r="EN2" s="87" t="str">
        <f t="shared" si="1"/>
        <v/>
      </c>
      <c r="EO2" s="87" t="str">
        <f t="shared" si="1"/>
        <v/>
      </c>
      <c r="EP2" s="87" t="str">
        <f t="shared" si="1"/>
        <v/>
      </c>
      <c r="EQ2" s="87" t="str">
        <f t="shared" si="1"/>
        <v/>
      </c>
      <c r="ER2" s="87" t="str">
        <f t="shared" si="1"/>
        <v/>
      </c>
      <c r="ES2" s="87" t="str">
        <f t="shared" si="1"/>
        <v/>
      </c>
      <c r="ET2" s="87" t="str">
        <f t="shared" si="1"/>
        <v/>
      </c>
      <c r="EU2" s="87" t="str">
        <f t="shared" si="1"/>
        <v/>
      </c>
      <c r="EV2" s="87" t="str">
        <f t="shared" si="1"/>
        <v/>
      </c>
      <c r="EW2" s="87" t="str">
        <f t="shared" si="1"/>
        <v/>
      </c>
      <c r="EX2" s="87" t="str">
        <f t="shared" si="1"/>
        <v/>
      </c>
      <c r="EY2" s="87" t="str">
        <f t="shared" si="1"/>
        <v/>
      </c>
      <c r="EZ2" s="87" t="str">
        <f t="shared" si="1"/>
        <v/>
      </c>
      <c r="FA2" s="87" t="str">
        <f t="shared" si="1"/>
        <v/>
      </c>
      <c r="FB2" s="87" t="str">
        <f t="shared" si="1"/>
        <v/>
      </c>
      <c r="FC2" s="87" t="str">
        <f t="shared" si="1"/>
        <v/>
      </c>
      <c r="FD2" s="87" t="str">
        <f t="shared" si="1"/>
        <v/>
      </c>
      <c r="FE2" s="87" t="str">
        <f t="shared" si="1"/>
        <v/>
      </c>
      <c r="FF2" s="87" t="str">
        <f t="shared" si="1"/>
        <v/>
      </c>
      <c r="FG2" s="87" t="str">
        <f t="shared" si="1"/>
        <v/>
      </c>
      <c r="FH2" s="87" t="str">
        <f t="shared" si="1"/>
        <v/>
      </c>
      <c r="FI2" s="87" t="str">
        <f t="shared" ref="FI2:HT2" si="2">IF(FI3="","",FH2+1)</f>
        <v/>
      </c>
      <c r="FJ2" s="87" t="str">
        <f t="shared" si="2"/>
        <v/>
      </c>
      <c r="FK2" s="87" t="str">
        <f t="shared" si="2"/>
        <v/>
      </c>
      <c r="FL2" s="87" t="str">
        <f t="shared" si="2"/>
        <v/>
      </c>
      <c r="FM2" s="87" t="str">
        <f t="shared" si="2"/>
        <v/>
      </c>
      <c r="FN2" s="87" t="str">
        <f t="shared" si="2"/>
        <v/>
      </c>
      <c r="FO2" s="87" t="str">
        <f t="shared" si="2"/>
        <v/>
      </c>
      <c r="FP2" s="87" t="str">
        <f t="shared" si="2"/>
        <v/>
      </c>
      <c r="FQ2" s="87" t="str">
        <f t="shared" si="2"/>
        <v/>
      </c>
      <c r="FR2" s="87" t="str">
        <f t="shared" si="2"/>
        <v/>
      </c>
      <c r="FS2" s="87" t="str">
        <f t="shared" si="2"/>
        <v/>
      </c>
      <c r="FT2" s="87" t="str">
        <f t="shared" si="2"/>
        <v/>
      </c>
      <c r="FU2" s="87" t="str">
        <f t="shared" si="2"/>
        <v/>
      </c>
      <c r="FV2" s="87" t="str">
        <f t="shared" si="2"/>
        <v/>
      </c>
      <c r="FW2" s="87" t="str">
        <f t="shared" si="2"/>
        <v/>
      </c>
      <c r="FX2" s="87" t="str">
        <f t="shared" si="2"/>
        <v/>
      </c>
      <c r="FY2" s="87" t="str">
        <f t="shared" si="2"/>
        <v/>
      </c>
      <c r="FZ2" s="87" t="str">
        <f t="shared" si="2"/>
        <v/>
      </c>
      <c r="GA2" s="87" t="str">
        <f t="shared" si="2"/>
        <v/>
      </c>
      <c r="GB2" s="87" t="str">
        <f t="shared" si="2"/>
        <v/>
      </c>
      <c r="GC2" s="87" t="str">
        <f t="shared" si="2"/>
        <v/>
      </c>
      <c r="GD2" s="87" t="str">
        <f t="shared" si="2"/>
        <v/>
      </c>
      <c r="GE2" s="87" t="str">
        <f t="shared" si="2"/>
        <v/>
      </c>
      <c r="GF2" s="87" t="str">
        <f t="shared" si="2"/>
        <v/>
      </c>
      <c r="GG2" s="87" t="str">
        <f t="shared" si="2"/>
        <v/>
      </c>
      <c r="GH2" s="87" t="str">
        <f t="shared" si="2"/>
        <v/>
      </c>
      <c r="GI2" s="87" t="str">
        <f t="shared" si="2"/>
        <v/>
      </c>
      <c r="GJ2" s="87" t="str">
        <f t="shared" si="2"/>
        <v/>
      </c>
      <c r="GK2" s="87" t="str">
        <f t="shared" si="2"/>
        <v/>
      </c>
      <c r="GL2" s="87" t="str">
        <f t="shared" si="2"/>
        <v/>
      </c>
      <c r="GM2" s="87" t="str">
        <f t="shared" si="2"/>
        <v/>
      </c>
      <c r="GN2" s="87" t="str">
        <f t="shared" si="2"/>
        <v/>
      </c>
      <c r="GO2" s="87" t="str">
        <f t="shared" si="2"/>
        <v/>
      </c>
      <c r="GP2" s="87" t="str">
        <f t="shared" si="2"/>
        <v/>
      </c>
      <c r="GQ2" s="87" t="str">
        <f t="shared" si="2"/>
        <v/>
      </c>
      <c r="GR2" s="87" t="str">
        <f t="shared" si="2"/>
        <v/>
      </c>
      <c r="GS2" s="87" t="str">
        <f t="shared" si="2"/>
        <v/>
      </c>
      <c r="GT2" s="87" t="str">
        <f t="shared" si="2"/>
        <v/>
      </c>
      <c r="GU2" s="87" t="str">
        <f t="shared" si="2"/>
        <v/>
      </c>
      <c r="GV2" s="87" t="str">
        <f t="shared" si="2"/>
        <v/>
      </c>
      <c r="GW2" s="87" t="str">
        <f t="shared" si="2"/>
        <v/>
      </c>
      <c r="GX2" s="87" t="str">
        <f t="shared" si="2"/>
        <v/>
      </c>
      <c r="GY2" s="87" t="str">
        <f t="shared" si="2"/>
        <v/>
      </c>
      <c r="GZ2" s="87" t="str">
        <f t="shared" si="2"/>
        <v/>
      </c>
      <c r="HA2" s="87" t="str">
        <f t="shared" si="2"/>
        <v/>
      </c>
      <c r="HB2" s="87" t="str">
        <f t="shared" si="2"/>
        <v/>
      </c>
      <c r="HC2" s="87" t="str">
        <f t="shared" si="2"/>
        <v/>
      </c>
      <c r="HD2" s="87" t="str">
        <f t="shared" si="2"/>
        <v/>
      </c>
      <c r="HE2" s="87" t="str">
        <f t="shared" si="2"/>
        <v/>
      </c>
      <c r="HF2" s="87" t="str">
        <f t="shared" si="2"/>
        <v/>
      </c>
      <c r="HG2" s="87" t="str">
        <f t="shared" si="2"/>
        <v/>
      </c>
      <c r="HH2" s="87" t="str">
        <f t="shared" si="2"/>
        <v/>
      </c>
      <c r="HI2" s="87" t="str">
        <f t="shared" si="2"/>
        <v/>
      </c>
      <c r="HJ2" s="87" t="str">
        <f t="shared" si="2"/>
        <v/>
      </c>
      <c r="HK2" s="87" t="str">
        <f t="shared" si="2"/>
        <v/>
      </c>
      <c r="HL2" s="87" t="str">
        <f t="shared" si="2"/>
        <v/>
      </c>
      <c r="HM2" s="87" t="str">
        <f t="shared" si="2"/>
        <v/>
      </c>
      <c r="HN2" s="87" t="str">
        <f t="shared" si="2"/>
        <v/>
      </c>
      <c r="HO2" s="87" t="str">
        <f t="shared" si="2"/>
        <v/>
      </c>
      <c r="HP2" s="87" t="str">
        <f t="shared" si="2"/>
        <v/>
      </c>
      <c r="HQ2" s="87" t="str">
        <f t="shared" si="2"/>
        <v/>
      </c>
      <c r="HR2" s="87" t="str">
        <f t="shared" si="2"/>
        <v/>
      </c>
      <c r="HS2" s="87" t="str">
        <f t="shared" si="2"/>
        <v/>
      </c>
      <c r="HT2" s="87" t="str">
        <f t="shared" si="2"/>
        <v/>
      </c>
      <c r="HU2" s="87" t="str">
        <f t="shared" ref="HU2:IK2" si="3">IF(HU3="","",HT2+1)</f>
        <v/>
      </c>
      <c r="HV2" s="87" t="str">
        <f t="shared" si="3"/>
        <v/>
      </c>
      <c r="HW2" s="87" t="str">
        <f t="shared" si="3"/>
        <v/>
      </c>
      <c r="HX2" s="87" t="str">
        <f t="shared" si="3"/>
        <v/>
      </c>
      <c r="HY2" s="87" t="str">
        <f t="shared" si="3"/>
        <v/>
      </c>
      <c r="HZ2" s="87" t="str">
        <f t="shared" si="3"/>
        <v/>
      </c>
      <c r="IA2" s="87" t="str">
        <f t="shared" si="3"/>
        <v/>
      </c>
      <c r="IB2" s="87" t="str">
        <f t="shared" si="3"/>
        <v/>
      </c>
      <c r="IC2" s="87" t="str">
        <f t="shared" si="3"/>
        <v/>
      </c>
      <c r="ID2" s="87" t="str">
        <f t="shared" si="3"/>
        <v/>
      </c>
      <c r="IE2" s="87" t="str">
        <f t="shared" si="3"/>
        <v/>
      </c>
      <c r="IF2" s="87" t="str">
        <f t="shared" si="3"/>
        <v/>
      </c>
      <c r="IG2" s="87" t="str">
        <f t="shared" si="3"/>
        <v/>
      </c>
      <c r="IH2" s="87" t="str">
        <f t="shared" si="3"/>
        <v/>
      </c>
      <c r="II2" s="87" t="str">
        <f t="shared" si="3"/>
        <v/>
      </c>
      <c r="IJ2" s="87" t="str">
        <f t="shared" si="3"/>
        <v/>
      </c>
      <c r="IK2" s="87" t="str">
        <f t="shared" si="3"/>
        <v/>
      </c>
    </row>
    <row r="3" spans="1:245" s="92" customFormat="1" x14ac:dyDescent="0.2">
      <c r="A3" s="89" t="s">
        <v>116</v>
      </c>
      <c r="B3" s="199" t="s">
        <v>147</v>
      </c>
      <c r="C3" s="200" t="s">
        <v>147</v>
      </c>
      <c r="D3" s="200" t="s">
        <v>147</v>
      </c>
      <c r="E3" s="90" t="s">
        <v>147</v>
      </c>
      <c r="F3" s="90"/>
      <c r="G3" s="90"/>
      <c r="H3" s="90"/>
      <c r="I3" s="90"/>
      <c r="J3" s="90"/>
      <c r="K3" s="91"/>
      <c r="L3" s="91"/>
      <c r="M3" s="91"/>
      <c r="N3" s="91"/>
      <c r="O3" s="91"/>
      <c r="P3" s="91"/>
      <c r="Q3" s="91"/>
      <c r="R3" s="91"/>
      <c r="S3" s="91"/>
      <c r="T3" s="91"/>
      <c r="U3" s="91"/>
      <c r="V3" s="91"/>
      <c r="W3" s="91"/>
      <c r="X3" s="91"/>
      <c r="Y3" s="91"/>
      <c r="Z3" s="91"/>
      <c r="AA3" s="91"/>
      <c r="AB3" s="91"/>
      <c r="AC3" s="91"/>
      <c r="AD3" s="91"/>
      <c r="AE3" s="91"/>
      <c r="AF3" s="91"/>
      <c r="AG3" s="91"/>
      <c r="AH3" s="91"/>
      <c r="AI3" s="91"/>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row>
    <row r="4" spans="1:245" s="92" customFormat="1" ht="63.75" x14ac:dyDescent="0.2">
      <c r="A4" s="89" t="s">
        <v>117</v>
      </c>
      <c r="B4" s="200" t="s">
        <v>246</v>
      </c>
      <c r="C4" s="200" t="s">
        <v>381</v>
      </c>
      <c r="D4" s="200" t="s">
        <v>366</v>
      </c>
      <c r="E4" s="90" t="s">
        <v>372</v>
      </c>
      <c r="F4" s="90"/>
      <c r="G4" s="90"/>
      <c r="H4" s="90"/>
      <c r="I4" s="90"/>
      <c r="J4" s="90"/>
      <c r="K4" s="91"/>
      <c r="L4" s="90"/>
      <c r="M4" s="90"/>
      <c r="N4" s="90"/>
      <c r="O4" s="91"/>
      <c r="P4" s="91"/>
      <c r="Q4" s="90"/>
      <c r="R4" s="90"/>
      <c r="S4" s="90"/>
      <c r="T4" s="90"/>
      <c r="U4" s="90"/>
      <c r="V4" s="90"/>
      <c r="W4" s="90"/>
      <c r="X4" s="94"/>
      <c r="Y4" s="90"/>
      <c r="Z4" s="91"/>
      <c r="AA4" s="90"/>
      <c r="AB4" s="90"/>
      <c r="AC4" s="91"/>
      <c r="AD4" s="91"/>
      <c r="AE4" s="91"/>
      <c r="AF4" s="91"/>
      <c r="AG4" s="91"/>
      <c r="AH4" s="91"/>
      <c r="AI4" s="91"/>
      <c r="AQ4" s="95"/>
      <c r="AR4" s="95"/>
      <c r="AS4" s="95"/>
      <c r="AT4" s="95"/>
      <c r="AU4" s="95"/>
      <c r="AV4" s="95"/>
      <c r="AW4" s="95"/>
      <c r="GA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row>
    <row r="5" spans="1:245" s="99" customFormat="1" x14ac:dyDescent="0.2">
      <c r="A5" s="96" t="s">
        <v>118</v>
      </c>
      <c r="B5" s="201" t="s">
        <v>247</v>
      </c>
      <c r="C5" s="206" t="s">
        <v>256</v>
      </c>
      <c r="D5" s="201" t="s">
        <v>247</v>
      </c>
      <c r="E5" s="97" t="s">
        <v>373</v>
      </c>
      <c r="F5" s="97"/>
      <c r="G5" s="97"/>
      <c r="H5" s="97"/>
      <c r="I5" s="97"/>
      <c r="J5" s="97"/>
      <c r="K5" s="97"/>
      <c r="L5" s="98"/>
      <c r="M5" s="97"/>
      <c r="N5" s="98"/>
      <c r="O5" s="98"/>
      <c r="P5" s="98"/>
      <c r="Q5" s="97"/>
      <c r="R5" s="98"/>
      <c r="S5" s="97"/>
      <c r="T5" s="98"/>
      <c r="U5" s="97"/>
      <c r="V5" s="98"/>
      <c r="W5" s="97"/>
      <c r="X5" s="98"/>
      <c r="Y5" s="97"/>
      <c r="Z5" s="97"/>
      <c r="AA5" s="98"/>
      <c r="AB5" s="98"/>
      <c r="AC5" s="98"/>
      <c r="AD5" s="98"/>
      <c r="AE5" s="98"/>
      <c r="AF5" s="98"/>
      <c r="AG5" s="98"/>
      <c r="AH5" s="98"/>
      <c r="AI5" s="98"/>
      <c r="DO5" s="100"/>
      <c r="GC5" s="101"/>
      <c r="GD5" s="101"/>
      <c r="GE5" s="101"/>
      <c r="GF5" s="101"/>
      <c r="GG5" s="101"/>
      <c r="GH5" s="101"/>
      <c r="GI5" s="101"/>
      <c r="GJ5" s="101"/>
      <c r="GK5" s="101"/>
      <c r="GL5" s="101"/>
      <c r="GM5" s="101"/>
      <c r="GN5" s="101"/>
      <c r="GO5" s="101"/>
      <c r="GP5" s="101"/>
      <c r="GQ5" s="101"/>
      <c r="GR5" s="101"/>
      <c r="GS5" s="101"/>
      <c r="GT5" s="101"/>
      <c r="GU5" s="101"/>
      <c r="GV5" s="101"/>
      <c r="GW5" s="102"/>
      <c r="GX5" s="101"/>
      <c r="GY5" s="101"/>
      <c r="GZ5" s="101"/>
      <c r="HA5" s="101"/>
      <c r="HB5" s="101"/>
    </row>
    <row r="6" spans="1:245" s="99" customFormat="1" ht="38.25" x14ac:dyDescent="0.2">
      <c r="A6" s="96" t="s">
        <v>119</v>
      </c>
      <c r="B6" s="201" t="s">
        <v>248</v>
      </c>
      <c r="C6" s="206" t="s">
        <v>257</v>
      </c>
      <c r="D6" s="206"/>
      <c r="E6" s="97"/>
      <c r="F6" s="97"/>
      <c r="G6" s="97"/>
      <c r="H6" s="97"/>
      <c r="I6" s="97"/>
      <c r="J6" s="97"/>
      <c r="K6" s="98"/>
      <c r="L6" s="98"/>
      <c r="M6" s="98"/>
      <c r="N6" s="98"/>
      <c r="O6" s="98"/>
      <c r="P6" s="98"/>
      <c r="Q6" s="98"/>
      <c r="R6" s="98"/>
      <c r="S6" s="98"/>
      <c r="T6" s="98"/>
      <c r="U6" s="98"/>
      <c r="V6" s="98"/>
      <c r="W6" s="98"/>
      <c r="X6" s="98"/>
      <c r="Y6" s="98"/>
      <c r="Z6" s="98"/>
      <c r="AA6" s="98"/>
      <c r="AB6" s="98"/>
      <c r="AC6" s="98"/>
      <c r="AD6" s="98"/>
      <c r="AE6" s="98"/>
      <c r="AF6" s="98"/>
      <c r="AG6" s="98"/>
      <c r="AH6" s="98"/>
      <c r="AI6" s="98"/>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row>
    <row r="7" spans="1:245" s="105" customFormat="1" x14ac:dyDescent="0.2">
      <c r="A7" s="89" t="s">
        <v>120</v>
      </c>
      <c r="B7" s="202" t="s">
        <v>249</v>
      </c>
      <c r="C7" s="207">
        <v>2011</v>
      </c>
      <c r="D7" s="208" t="s">
        <v>367</v>
      </c>
      <c r="E7" s="103" t="s">
        <v>374</v>
      </c>
      <c r="F7" s="103"/>
      <c r="G7" s="103"/>
      <c r="H7" s="103"/>
      <c r="I7" s="103"/>
      <c r="J7" s="103"/>
      <c r="K7" s="104"/>
      <c r="L7" s="104"/>
      <c r="M7" s="103"/>
      <c r="N7" s="104"/>
      <c r="O7" s="104"/>
      <c r="P7" s="104"/>
      <c r="Q7" s="103"/>
      <c r="R7" s="104"/>
      <c r="S7" s="103"/>
      <c r="T7" s="104"/>
      <c r="U7" s="104"/>
      <c r="V7" s="104"/>
      <c r="W7" s="104"/>
      <c r="X7" s="104"/>
      <c r="Y7" s="104"/>
      <c r="Z7" s="104"/>
      <c r="AA7" s="104"/>
      <c r="AB7" s="104"/>
      <c r="AC7" s="104"/>
      <c r="AD7" s="104"/>
      <c r="AE7" s="104"/>
      <c r="AF7" s="104"/>
      <c r="AG7" s="104"/>
      <c r="AH7" s="104"/>
      <c r="AI7" s="104"/>
      <c r="GC7" s="106"/>
      <c r="GD7" s="106"/>
      <c r="GE7" s="106"/>
      <c r="GF7" s="106"/>
      <c r="GG7" s="106"/>
      <c r="GH7" s="106"/>
      <c r="GI7" s="106"/>
      <c r="GJ7" s="106"/>
      <c r="GK7" s="106"/>
      <c r="GL7" s="106"/>
      <c r="GM7" s="106"/>
      <c r="GN7" s="106"/>
      <c r="GO7" s="106"/>
      <c r="GP7" s="106"/>
      <c r="GQ7" s="106"/>
      <c r="GR7" s="106"/>
      <c r="GS7" s="106"/>
      <c r="GT7" s="106"/>
      <c r="GU7" s="106"/>
      <c r="GV7" s="106"/>
      <c r="GW7" s="106"/>
      <c r="GX7" s="106"/>
      <c r="GY7" s="106"/>
      <c r="GZ7" s="106"/>
      <c r="HA7" s="106"/>
      <c r="HB7" s="106"/>
    </row>
    <row r="8" spans="1:245" s="105" customFormat="1" x14ac:dyDescent="0.2">
      <c r="A8" s="89" t="s">
        <v>121</v>
      </c>
      <c r="B8" s="202" t="s">
        <v>250</v>
      </c>
      <c r="C8" s="208"/>
      <c r="D8" s="208" t="s">
        <v>368</v>
      </c>
      <c r="E8" s="103"/>
      <c r="F8" s="103"/>
      <c r="G8" s="103"/>
      <c r="H8" s="103"/>
      <c r="I8" s="103"/>
      <c r="J8" s="103"/>
      <c r="K8" s="104"/>
      <c r="L8" s="104"/>
      <c r="M8" s="104"/>
      <c r="N8" s="103"/>
      <c r="O8" s="104"/>
      <c r="P8" s="104"/>
      <c r="Q8" s="104"/>
      <c r="R8" s="104"/>
      <c r="S8" s="103"/>
      <c r="T8" s="104"/>
      <c r="U8" s="104"/>
      <c r="V8" s="104"/>
      <c r="W8" s="104"/>
      <c r="X8" s="104"/>
      <c r="Y8" s="104"/>
      <c r="Z8" s="104"/>
      <c r="AA8" s="104"/>
      <c r="AB8" s="104"/>
      <c r="AC8" s="104"/>
      <c r="AD8" s="104"/>
      <c r="AE8" s="104"/>
      <c r="AF8" s="104"/>
      <c r="AG8" s="104"/>
      <c r="AH8" s="104"/>
      <c r="AI8" s="104"/>
      <c r="GC8" s="106"/>
      <c r="GD8" s="106"/>
      <c r="GE8" s="106"/>
      <c r="GF8" s="106"/>
      <c r="GG8" s="106"/>
      <c r="GH8" s="106"/>
      <c r="GI8" s="106"/>
      <c r="GJ8" s="106"/>
      <c r="GK8" s="106"/>
      <c r="GL8" s="106"/>
      <c r="GM8" s="106"/>
      <c r="GN8" s="106"/>
      <c r="GO8" s="106"/>
      <c r="GP8" s="106"/>
      <c r="GQ8" s="106"/>
      <c r="GR8" s="106"/>
      <c r="GS8" s="106"/>
      <c r="GT8" s="106"/>
      <c r="GU8" s="106"/>
      <c r="GV8" s="106"/>
      <c r="GW8" s="106"/>
      <c r="GX8" s="106"/>
      <c r="GY8" s="106"/>
      <c r="GZ8" s="106"/>
      <c r="HA8" s="106"/>
      <c r="HB8" s="106"/>
    </row>
    <row r="9" spans="1:245" s="99" customFormat="1" x14ac:dyDescent="0.2">
      <c r="A9" s="96" t="s">
        <v>122</v>
      </c>
      <c r="B9" s="201"/>
      <c r="C9" s="209"/>
      <c r="D9" s="206"/>
      <c r="E9" s="97"/>
      <c r="F9" s="97"/>
      <c r="G9" s="97"/>
      <c r="H9" s="97"/>
      <c r="I9" s="97"/>
      <c r="J9" s="97"/>
      <c r="K9" s="98"/>
      <c r="L9" s="97"/>
      <c r="M9" s="97"/>
      <c r="N9" s="98"/>
      <c r="O9" s="98"/>
      <c r="P9" s="98"/>
      <c r="Q9" s="107"/>
      <c r="R9" s="98"/>
      <c r="S9" s="97"/>
      <c r="T9" s="97"/>
      <c r="U9" s="97"/>
      <c r="V9" s="98"/>
      <c r="W9" s="98"/>
      <c r="X9" s="98"/>
      <c r="Y9" s="98"/>
      <c r="Z9" s="98"/>
      <c r="AA9" s="98"/>
      <c r="AB9" s="98"/>
      <c r="AC9" s="98"/>
      <c r="AD9" s="98"/>
      <c r="AE9" s="98"/>
      <c r="AF9" s="98"/>
      <c r="AG9" s="98"/>
      <c r="AH9" s="98"/>
      <c r="AI9" s="98"/>
      <c r="AY9" s="100"/>
      <c r="GC9" s="101"/>
      <c r="GD9" s="101"/>
      <c r="GE9" s="101"/>
      <c r="GF9" s="101"/>
      <c r="GG9" s="101"/>
      <c r="GH9" s="101"/>
      <c r="GI9" s="101"/>
      <c r="GJ9" s="101"/>
      <c r="GK9" s="101"/>
      <c r="GL9" s="101"/>
      <c r="GM9" s="101"/>
      <c r="GN9" s="101"/>
      <c r="GO9" s="101"/>
      <c r="GP9" s="101"/>
      <c r="GQ9" s="101"/>
      <c r="GR9" s="101"/>
      <c r="GS9" s="101"/>
      <c r="GT9" s="101"/>
      <c r="GU9" s="101"/>
      <c r="GV9" s="101"/>
      <c r="GW9" s="101"/>
      <c r="GX9" s="101"/>
      <c r="GY9" s="101"/>
      <c r="GZ9" s="101"/>
      <c r="HA9" s="101"/>
      <c r="HB9" s="101"/>
    </row>
    <row r="10" spans="1:245" s="99" customFormat="1" x14ac:dyDescent="0.2">
      <c r="A10" s="96" t="s">
        <v>123</v>
      </c>
      <c r="B10" s="201" t="s">
        <v>251</v>
      </c>
      <c r="C10" s="206"/>
      <c r="D10" s="206"/>
      <c r="E10" s="97" t="s">
        <v>373</v>
      </c>
      <c r="F10" s="97"/>
      <c r="G10" s="97"/>
      <c r="H10" s="97"/>
      <c r="I10" s="97"/>
      <c r="J10" s="97"/>
      <c r="K10" s="98"/>
      <c r="L10" s="98"/>
      <c r="M10" s="98"/>
      <c r="N10" s="98"/>
      <c r="O10" s="98"/>
      <c r="P10" s="98"/>
      <c r="Q10" s="97"/>
      <c r="R10" s="98"/>
      <c r="S10" s="98"/>
      <c r="T10" s="98"/>
      <c r="U10" s="98"/>
      <c r="V10" s="98"/>
      <c r="W10" s="98"/>
      <c r="X10" s="98"/>
      <c r="Y10" s="98"/>
      <c r="Z10" s="98"/>
      <c r="AA10" s="98"/>
      <c r="AB10" s="98"/>
      <c r="AC10" s="98"/>
      <c r="AD10" s="98"/>
      <c r="AE10" s="98"/>
      <c r="AF10" s="98"/>
      <c r="AG10" s="98"/>
      <c r="AH10" s="98"/>
      <c r="AI10" s="98"/>
      <c r="GC10" s="101"/>
      <c r="GD10" s="101"/>
      <c r="GE10" s="101"/>
      <c r="GF10" s="101"/>
      <c r="GG10" s="101"/>
      <c r="GH10" s="101"/>
      <c r="GI10" s="101"/>
      <c r="GJ10" s="101"/>
      <c r="GK10" s="101"/>
      <c r="GL10" s="101"/>
      <c r="GM10" s="101"/>
      <c r="GN10" s="101"/>
      <c r="GO10" s="101"/>
      <c r="GP10" s="101"/>
      <c r="GQ10" s="101"/>
      <c r="GR10" s="101"/>
      <c r="GS10" s="101"/>
      <c r="GT10" s="101"/>
      <c r="GU10" s="101"/>
      <c r="GV10" s="101"/>
      <c r="GW10" s="101"/>
      <c r="GX10" s="101"/>
      <c r="GY10" s="101"/>
      <c r="GZ10" s="101"/>
      <c r="HA10" s="101"/>
      <c r="HB10" s="101"/>
    </row>
    <row r="11" spans="1:245" s="105" customFormat="1" x14ac:dyDescent="0.2">
      <c r="A11" s="89" t="s">
        <v>124</v>
      </c>
      <c r="B11" s="202"/>
      <c r="C11" s="208"/>
      <c r="D11" s="208"/>
      <c r="E11" s="103"/>
      <c r="F11" s="103"/>
      <c r="G11" s="103"/>
      <c r="H11" s="103"/>
      <c r="I11" s="103"/>
      <c r="J11" s="103"/>
      <c r="K11" s="104"/>
      <c r="L11" s="104"/>
      <c r="M11" s="104"/>
      <c r="N11" s="104"/>
      <c r="O11" s="104"/>
      <c r="P11" s="104"/>
      <c r="Q11" s="104"/>
      <c r="R11" s="104"/>
      <c r="S11" s="103"/>
      <c r="T11" s="104"/>
      <c r="U11" s="104"/>
      <c r="V11" s="104"/>
      <c r="W11" s="104"/>
      <c r="X11" s="103"/>
      <c r="Y11" s="104"/>
      <c r="Z11" s="104"/>
      <c r="AA11" s="104"/>
      <c r="AB11" s="104"/>
      <c r="AC11" s="104"/>
      <c r="AD11" s="104"/>
      <c r="AE11" s="104"/>
      <c r="AF11" s="104"/>
      <c r="AG11" s="104"/>
      <c r="AH11" s="104"/>
      <c r="AI11" s="104"/>
      <c r="GC11" s="106"/>
      <c r="GD11" s="106"/>
      <c r="GE11" s="106"/>
      <c r="GF11" s="106"/>
      <c r="GG11" s="106"/>
      <c r="GH11" s="106"/>
      <c r="GI11" s="106"/>
      <c r="GJ11" s="106"/>
      <c r="GK11" s="106"/>
      <c r="GL11" s="106"/>
      <c r="GM11" s="106"/>
      <c r="GN11" s="106"/>
      <c r="GO11" s="106"/>
      <c r="GP11" s="106"/>
      <c r="GQ11" s="106"/>
      <c r="GR11" s="106"/>
      <c r="GS11" s="106"/>
      <c r="GT11" s="106"/>
      <c r="GU11" s="106"/>
      <c r="GV11" s="106"/>
      <c r="GW11" s="106"/>
      <c r="GX11" s="106"/>
      <c r="GY11" s="106"/>
      <c r="GZ11" s="106"/>
      <c r="HA11" s="106"/>
      <c r="HB11" s="106"/>
    </row>
    <row r="12" spans="1:245" s="105" customFormat="1" ht="25.5" x14ac:dyDescent="0.2">
      <c r="A12" s="89" t="s">
        <v>125</v>
      </c>
      <c r="B12" s="202" t="s">
        <v>253</v>
      </c>
      <c r="C12" s="208" t="s">
        <v>259</v>
      </c>
      <c r="D12" s="208"/>
      <c r="E12" s="103"/>
      <c r="F12" s="103"/>
      <c r="G12" s="103"/>
      <c r="H12" s="103"/>
      <c r="I12" s="103"/>
      <c r="J12" s="103"/>
      <c r="K12" s="104"/>
      <c r="L12" s="104"/>
      <c r="M12" s="104"/>
      <c r="N12" s="104"/>
      <c r="O12" s="104"/>
      <c r="P12" s="104"/>
      <c r="Q12" s="104"/>
      <c r="R12" s="104"/>
      <c r="S12" s="103"/>
      <c r="T12" s="104"/>
      <c r="U12" s="104"/>
      <c r="V12" s="104"/>
      <c r="W12" s="104"/>
      <c r="X12" s="103"/>
      <c r="Y12" s="104"/>
      <c r="Z12" s="104"/>
      <c r="AA12" s="104"/>
      <c r="AB12" s="104"/>
      <c r="AC12" s="104"/>
      <c r="AD12" s="104"/>
      <c r="AE12" s="104"/>
      <c r="AF12" s="104"/>
      <c r="AG12" s="104"/>
      <c r="AH12" s="104"/>
      <c r="AI12" s="104"/>
      <c r="GC12" s="106"/>
      <c r="GD12" s="106"/>
      <c r="GE12" s="106"/>
      <c r="GF12" s="106"/>
      <c r="GG12" s="106"/>
      <c r="GH12" s="106"/>
      <c r="GI12" s="106"/>
      <c r="GJ12" s="106"/>
      <c r="GK12" s="106"/>
      <c r="GL12" s="106"/>
      <c r="GM12" s="106"/>
      <c r="GN12" s="106"/>
      <c r="GO12" s="106"/>
      <c r="GP12" s="106"/>
      <c r="GQ12" s="106"/>
      <c r="GR12" s="106"/>
      <c r="GS12" s="106"/>
      <c r="GT12" s="106"/>
      <c r="GU12" s="106"/>
      <c r="GV12" s="106"/>
      <c r="GW12" s="106"/>
      <c r="GX12" s="106"/>
      <c r="GY12" s="106"/>
      <c r="GZ12" s="106"/>
      <c r="HA12" s="106"/>
      <c r="HB12" s="106"/>
    </row>
    <row r="13" spans="1:245" s="99" customFormat="1" x14ac:dyDescent="0.2">
      <c r="A13" s="96" t="s">
        <v>126</v>
      </c>
      <c r="B13" s="201"/>
      <c r="C13" s="206"/>
      <c r="D13" s="206"/>
      <c r="E13" s="97"/>
      <c r="F13" s="97"/>
      <c r="G13" s="97"/>
      <c r="H13" s="97"/>
      <c r="I13" s="97"/>
      <c r="J13" s="97"/>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c r="HB13" s="101"/>
    </row>
    <row r="14" spans="1:245" s="99" customFormat="1" x14ac:dyDescent="0.2">
      <c r="A14" s="96" t="s">
        <v>127</v>
      </c>
      <c r="B14" s="201"/>
      <c r="C14" s="206"/>
      <c r="D14" s="206"/>
      <c r="E14" s="97"/>
      <c r="F14" s="97"/>
      <c r="G14" s="97"/>
      <c r="H14" s="97"/>
      <c r="I14" s="97"/>
      <c r="J14" s="97"/>
      <c r="K14" s="98"/>
      <c r="L14" s="98"/>
      <c r="M14" s="98"/>
      <c r="N14" s="97"/>
      <c r="O14" s="98"/>
      <c r="P14" s="98"/>
      <c r="Q14" s="98"/>
      <c r="R14" s="98"/>
      <c r="S14" s="98"/>
      <c r="T14" s="98"/>
      <c r="U14" s="98"/>
      <c r="V14" s="98"/>
      <c r="W14" s="98"/>
      <c r="X14" s="98"/>
      <c r="Y14" s="98"/>
      <c r="Z14" s="98"/>
      <c r="AA14" s="98"/>
      <c r="AB14" s="98"/>
      <c r="AC14" s="98"/>
      <c r="AD14" s="98"/>
      <c r="AE14" s="98"/>
      <c r="AF14" s="98"/>
      <c r="AG14" s="98"/>
      <c r="AH14" s="98"/>
      <c r="AI14" s="98"/>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row>
    <row r="15" spans="1:245" s="92" customFormat="1" x14ac:dyDescent="0.2">
      <c r="A15" s="89" t="s">
        <v>128</v>
      </c>
      <c r="B15" s="199"/>
      <c r="C15" s="200"/>
      <c r="D15" s="200"/>
      <c r="E15" s="90"/>
      <c r="F15" s="90"/>
      <c r="G15" s="90"/>
      <c r="H15" s="90"/>
      <c r="I15" s="90"/>
      <c r="J15" s="90"/>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GC15" s="93"/>
      <c r="GD15" s="93"/>
      <c r="GE15" s="93"/>
      <c r="GF15" s="93"/>
      <c r="GG15" s="93"/>
      <c r="GH15" s="93"/>
      <c r="GI15" s="93"/>
      <c r="GJ15" s="93"/>
      <c r="GK15" s="93"/>
      <c r="GL15" s="93"/>
      <c r="GM15" s="93"/>
      <c r="GN15" s="93"/>
      <c r="GO15" s="93"/>
      <c r="GP15" s="93"/>
      <c r="GQ15" s="93"/>
      <c r="GR15" s="93"/>
      <c r="GS15" s="93"/>
      <c r="GT15" s="93"/>
      <c r="GU15" s="93"/>
      <c r="GV15" s="93"/>
      <c r="GW15" s="93"/>
      <c r="GX15" s="93"/>
      <c r="GY15" s="93"/>
      <c r="GZ15" s="93"/>
      <c r="HA15" s="93"/>
      <c r="HB15" s="93"/>
    </row>
    <row r="16" spans="1:245" s="105" customFormat="1" x14ac:dyDescent="0.2">
      <c r="A16" s="89" t="s">
        <v>129</v>
      </c>
      <c r="B16" s="202"/>
      <c r="C16" s="208"/>
      <c r="D16" s="208"/>
      <c r="E16" s="103"/>
      <c r="F16" s="103"/>
      <c r="G16" s="103"/>
      <c r="H16" s="103"/>
      <c r="I16" s="103"/>
      <c r="J16" s="103"/>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CC16" s="92"/>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row>
    <row r="17" spans="1:210" s="110" customFormat="1" x14ac:dyDescent="0.2">
      <c r="A17" s="96" t="s">
        <v>130</v>
      </c>
      <c r="B17" s="203"/>
      <c r="C17" s="210"/>
      <c r="D17" s="210"/>
      <c r="E17" s="108"/>
      <c r="F17" s="108"/>
      <c r="G17" s="108"/>
      <c r="H17" s="108"/>
      <c r="I17" s="108"/>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GC17" s="111"/>
      <c r="GD17" s="111"/>
      <c r="GE17" s="111"/>
      <c r="GF17" s="111"/>
      <c r="GG17" s="111"/>
      <c r="GH17" s="111"/>
      <c r="GI17" s="111"/>
      <c r="GJ17" s="111"/>
      <c r="GK17" s="111"/>
      <c r="GL17" s="111"/>
      <c r="GM17" s="111"/>
      <c r="GN17" s="111"/>
      <c r="GO17" s="111"/>
      <c r="GP17" s="111"/>
      <c r="GQ17" s="111"/>
      <c r="GR17" s="111"/>
      <c r="GS17" s="111"/>
      <c r="GT17" s="111"/>
      <c r="GU17" s="111"/>
      <c r="GV17" s="111"/>
      <c r="GW17" s="111"/>
      <c r="GX17" s="111"/>
      <c r="GY17" s="111"/>
      <c r="GZ17" s="111"/>
      <c r="HA17" s="111"/>
      <c r="HB17" s="111"/>
    </row>
    <row r="18" spans="1:210" s="110" customFormat="1" x14ac:dyDescent="0.2">
      <c r="A18" s="96" t="s">
        <v>131</v>
      </c>
      <c r="B18" s="203"/>
      <c r="C18" s="210"/>
      <c r="D18" s="210"/>
      <c r="E18" s="108"/>
      <c r="F18" s="108"/>
      <c r="G18" s="108"/>
      <c r="H18" s="108"/>
      <c r="I18" s="108"/>
      <c r="J18" s="108"/>
      <c r="K18" s="109"/>
      <c r="L18" s="109"/>
      <c r="M18" s="109"/>
      <c r="N18" s="109"/>
      <c r="O18" s="109"/>
      <c r="P18" s="109"/>
      <c r="Q18" s="109"/>
      <c r="R18" s="109"/>
      <c r="S18" s="109"/>
      <c r="T18" s="109"/>
      <c r="U18" s="109"/>
      <c r="V18" s="109"/>
      <c r="W18" s="109"/>
      <c r="X18" s="112"/>
      <c r="Y18" s="109"/>
      <c r="Z18" s="109"/>
      <c r="AA18" s="109"/>
      <c r="AB18" s="109"/>
      <c r="AC18" s="109"/>
      <c r="AD18" s="109"/>
      <c r="AE18" s="109"/>
      <c r="AF18" s="109"/>
      <c r="AG18" s="109"/>
      <c r="AH18" s="109"/>
      <c r="AI18" s="109"/>
      <c r="GC18" s="111"/>
      <c r="GD18" s="111"/>
      <c r="GE18" s="111"/>
      <c r="GF18" s="111"/>
      <c r="GG18" s="111"/>
      <c r="GH18" s="111"/>
      <c r="GI18" s="111"/>
      <c r="GJ18" s="111"/>
      <c r="GK18" s="111"/>
      <c r="GL18" s="111"/>
      <c r="GM18" s="111"/>
      <c r="GN18" s="111"/>
      <c r="GO18" s="111"/>
      <c r="GP18" s="111"/>
      <c r="GQ18" s="111"/>
      <c r="GR18" s="111"/>
      <c r="GS18" s="111"/>
      <c r="GT18" s="111"/>
      <c r="GU18" s="111"/>
      <c r="GV18" s="111"/>
      <c r="GW18" s="111"/>
      <c r="GX18" s="111"/>
      <c r="GY18" s="111"/>
      <c r="GZ18" s="111"/>
      <c r="HA18" s="111"/>
      <c r="HB18" s="111"/>
    </row>
    <row r="19" spans="1:210" s="92" customFormat="1" x14ac:dyDescent="0.2">
      <c r="A19" s="89" t="s">
        <v>132</v>
      </c>
      <c r="B19" s="199"/>
      <c r="C19" s="200"/>
      <c r="D19" s="200"/>
      <c r="E19" s="90"/>
      <c r="F19" s="90"/>
      <c r="G19" s="90"/>
      <c r="H19" s="90"/>
      <c r="I19" s="90"/>
      <c r="J19" s="90"/>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GC19" s="93"/>
      <c r="GD19" s="93"/>
      <c r="GE19" s="93"/>
      <c r="GF19" s="93"/>
      <c r="GG19" s="93"/>
      <c r="GH19" s="93"/>
      <c r="GI19" s="93"/>
      <c r="GJ19" s="93"/>
      <c r="GK19" s="93"/>
      <c r="GL19" s="93"/>
      <c r="GM19" s="93"/>
      <c r="GN19" s="93"/>
      <c r="GO19" s="93"/>
      <c r="GP19" s="93"/>
      <c r="GQ19" s="93"/>
      <c r="GR19" s="93"/>
      <c r="GS19" s="93"/>
      <c r="GT19" s="93"/>
      <c r="GU19" s="93"/>
      <c r="GV19" s="93"/>
      <c r="GW19" s="93"/>
      <c r="GX19" s="93"/>
      <c r="GY19" s="93"/>
      <c r="GZ19" s="93"/>
      <c r="HA19" s="93"/>
      <c r="HB19" s="93"/>
    </row>
    <row r="20" spans="1:210" s="117" customFormat="1" ht="45" x14ac:dyDescent="0.25">
      <c r="A20" s="113" t="s">
        <v>133</v>
      </c>
      <c r="B20" s="204"/>
      <c r="C20" s="204" t="s">
        <v>134</v>
      </c>
      <c r="D20" s="211"/>
      <c r="E20" s="229" t="s">
        <v>375</v>
      </c>
      <c r="F20" s="212"/>
      <c r="G20" s="114"/>
      <c r="H20" s="114"/>
      <c r="I20" s="114"/>
      <c r="J20" s="114"/>
      <c r="K20" s="115"/>
      <c r="L20" s="115"/>
      <c r="M20" s="116"/>
      <c r="N20" s="115"/>
      <c r="P20" s="118"/>
      <c r="Q20" s="115"/>
      <c r="R20" s="115"/>
      <c r="T20" s="115"/>
      <c r="U20" s="115"/>
      <c r="V20" s="115"/>
      <c r="W20" s="115"/>
      <c r="X20" s="115"/>
      <c r="Y20" s="115"/>
      <c r="Z20" s="115"/>
      <c r="AA20" s="118"/>
      <c r="AB20" s="118"/>
      <c r="AC20" s="118"/>
      <c r="AD20" s="118"/>
      <c r="AE20" s="118"/>
      <c r="AF20" s="118"/>
      <c r="AG20" s="118"/>
      <c r="AH20" s="118"/>
      <c r="AI20" s="118"/>
      <c r="AJ20" s="118"/>
      <c r="AK20" s="118"/>
      <c r="AL20" s="118"/>
      <c r="AM20" s="118"/>
      <c r="AN20" s="118"/>
      <c r="AO20" s="118"/>
      <c r="AP20" s="118"/>
      <c r="AQ20" s="118"/>
      <c r="AR20" s="118"/>
      <c r="AS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X20" s="118"/>
      <c r="BY20" s="118"/>
      <c r="BZ20" s="118"/>
      <c r="CA20" s="118"/>
      <c r="CB20" s="118"/>
      <c r="CC20" s="118"/>
      <c r="CD20" s="118"/>
      <c r="CE20" s="118"/>
      <c r="CF20" s="118"/>
      <c r="CG20" s="118"/>
      <c r="CH20" s="118"/>
      <c r="CI20" s="118"/>
      <c r="CK20" s="118"/>
      <c r="CL20" s="118"/>
      <c r="CN20" s="118"/>
      <c r="CO20" s="118"/>
      <c r="CP20" s="118"/>
      <c r="CQ20" s="118"/>
      <c r="CR20" s="118"/>
      <c r="CS20" s="118"/>
      <c r="CT20" s="118"/>
      <c r="CU20" s="118"/>
      <c r="CW20" s="118"/>
      <c r="CX20" s="118"/>
      <c r="CY20" s="118"/>
      <c r="CZ20" s="118"/>
      <c r="DA20" s="118"/>
      <c r="DB20" s="118"/>
      <c r="DC20" s="118"/>
      <c r="DD20" s="118"/>
      <c r="DE20" s="118"/>
      <c r="DF20" s="118"/>
      <c r="DG20" s="118"/>
      <c r="DH20" s="118"/>
      <c r="DI20" s="118"/>
      <c r="DJ20" s="118"/>
      <c r="DK20" s="118"/>
      <c r="DL20" s="118"/>
      <c r="DM20" s="118"/>
      <c r="DN20" s="118"/>
      <c r="DO20" s="118"/>
      <c r="DP20" s="118"/>
      <c r="DQ20" s="118"/>
      <c r="DR20" s="118"/>
      <c r="DS20" s="118"/>
      <c r="DT20" s="118"/>
      <c r="GC20" s="116"/>
      <c r="GE20" s="116"/>
      <c r="GI20" s="116"/>
      <c r="GJ20" s="116"/>
      <c r="GK20" s="116"/>
      <c r="GM20" s="116"/>
      <c r="GN20" s="116"/>
      <c r="GO20" s="116"/>
      <c r="GP20" s="116"/>
      <c r="GQ20" s="116"/>
      <c r="GR20" s="116"/>
      <c r="GS20" s="116"/>
      <c r="GT20" s="116"/>
      <c r="GU20" s="116"/>
      <c r="GV20" s="116"/>
      <c r="GW20" s="116"/>
      <c r="GX20" s="116"/>
      <c r="GY20" s="116"/>
      <c r="GZ20" s="116"/>
      <c r="HA20" s="116"/>
      <c r="HB20" s="116"/>
    </row>
    <row r="21" spans="1:210" s="103" customFormat="1" ht="25.5" x14ac:dyDescent="0.25">
      <c r="A21" s="119" t="s">
        <v>135</v>
      </c>
      <c r="B21" s="205"/>
      <c r="C21" s="205"/>
      <c r="D21" s="205"/>
      <c r="E21" s="120"/>
      <c r="F21" s="120"/>
      <c r="G21" s="120"/>
      <c r="H21" s="120"/>
      <c r="I21" s="120"/>
      <c r="J21" s="120"/>
      <c r="K21" s="121"/>
      <c r="L21" s="121"/>
      <c r="M21" s="122"/>
      <c r="N21" s="121"/>
      <c r="P21" s="123"/>
      <c r="Q21" s="121"/>
      <c r="R21" s="121"/>
      <c r="T21" s="121"/>
      <c r="U21" s="121"/>
      <c r="V21" s="121"/>
      <c r="W21" s="121"/>
      <c r="X21" s="121"/>
      <c r="Y21" s="121"/>
      <c r="Z21" s="121"/>
      <c r="AA21" s="123"/>
      <c r="AB21" s="123"/>
      <c r="AC21" s="123"/>
      <c r="AD21" s="123"/>
      <c r="AE21" s="123"/>
      <c r="AF21" s="123"/>
      <c r="AG21" s="123"/>
      <c r="AH21" s="123"/>
      <c r="AI21" s="123"/>
      <c r="AJ21" s="123"/>
      <c r="AK21" s="123"/>
      <c r="AL21" s="123"/>
      <c r="AM21" s="123"/>
      <c r="AN21" s="123"/>
      <c r="AO21" s="123"/>
      <c r="AP21" s="123"/>
      <c r="AQ21" s="123"/>
      <c r="AR21" s="123"/>
      <c r="AS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X21" s="123"/>
      <c r="BY21" s="123"/>
      <c r="BZ21" s="123"/>
      <c r="CA21" s="123"/>
      <c r="CB21" s="123"/>
      <c r="CC21" s="123"/>
      <c r="CD21" s="123"/>
      <c r="CE21" s="123"/>
      <c r="CF21" s="123"/>
      <c r="CG21" s="123"/>
      <c r="CH21" s="123"/>
      <c r="CI21" s="123"/>
      <c r="CK21" s="123"/>
      <c r="CL21" s="123"/>
      <c r="CN21" s="123"/>
      <c r="CO21" s="123"/>
      <c r="CP21" s="123"/>
      <c r="CQ21" s="123"/>
      <c r="CR21" s="123"/>
      <c r="CS21" s="123"/>
      <c r="CT21" s="123"/>
      <c r="CU21" s="123"/>
      <c r="CW21" s="123"/>
      <c r="CX21" s="123"/>
      <c r="CY21" s="123"/>
      <c r="CZ21" s="123"/>
      <c r="DA21" s="123"/>
      <c r="DB21" s="123"/>
      <c r="DC21" s="123"/>
      <c r="DD21" s="123"/>
      <c r="DE21" s="123"/>
      <c r="DF21" s="123"/>
      <c r="DG21" s="123"/>
      <c r="DH21" s="123"/>
      <c r="DI21" s="123"/>
      <c r="DJ21" s="123"/>
      <c r="DK21" s="123"/>
      <c r="DL21" s="123"/>
      <c r="DM21" s="123"/>
      <c r="DN21" s="123"/>
      <c r="DO21" s="123"/>
      <c r="DP21" s="123"/>
      <c r="DQ21" s="123"/>
      <c r="DR21" s="123"/>
      <c r="DS21" s="123"/>
      <c r="DT21" s="123"/>
      <c r="GC21" s="122"/>
      <c r="GE21" s="122"/>
      <c r="GI21" s="122"/>
      <c r="GJ21" s="122"/>
      <c r="GK21" s="122"/>
      <c r="GM21" s="122"/>
      <c r="GN21" s="122"/>
      <c r="GO21" s="122"/>
      <c r="GP21" s="122"/>
      <c r="GQ21" s="122"/>
      <c r="GR21" s="122"/>
      <c r="GS21" s="122"/>
      <c r="GT21" s="122"/>
      <c r="GU21" s="122"/>
      <c r="GV21" s="122"/>
      <c r="GW21" s="122"/>
      <c r="GX21" s="122"/>
      <c r="GY21" s="122"/>
      <c r="GZ21" s="122"/>
      <c r="HA21" s="122"/>
      <c r="HB21" s="122"/>
    </row>
    <row r="22" spans="1:210" s="99" customFormat="1" x14ac:dyDescent="0.2">
      <c r="A22" s="96" t="s">
        <v>136</v>
      </c>
      <c r="B22" s="201"/>
      <c r="C22" s="206"/>
      <c r="D22" s="206"/>
      <c r="E22" s="97"/>
      <c r="F22" s="97"/>
      <c r="G22" s="97"/>
      <c r="H22" s="97"/>
      <c r="I22" s="97"/>
      <c r="J22" s="97"/>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GC22" s="101"/>
      <c r="GD22" s="101"/>
      <c r="GE22" s="101"/>
      <c r="GF22" s="101"/>
      <c r="GG22" s="101"/>
      <c r="GH22" s="101"/>
      <c r="GI22" s="101"/>
      <c r="GJ22" s="101"/>
      <c r="GK22" s="101"/>
      <c r="GL22" s="101"/>
      <c r="GM22" s="101"/>
      <c r="GN22" s="101"/>
      <c r="GO22" s="101"/>
      <c r="GP22" s="101"/>
      <c r="GQ22" s="101"/>
      <c r="GR22" s="101"/>
      <c r="GS22" s="101"/>
      <c r="GT22" s="101"/>
      <c r="GU22" s="101"/>
      <c r="GV22" s="101"/>
      <c r="GW22" s="101"/>
      <c r="GX22" s="101"/>
      <c r="GY22" s="101"/>
      <c r="GZ22" s="101"/>
      <c r="HA22" s="101"/>
      <c r="HB22" s="101"/>
    </row>
    <row r="23" spans="1:210" s="110" customFormat="1" ht="25.5" x14ac:dyDescent="0.2">
      <c r="A23" s="96" t="s">
        <v>137</v>
      </c>
      <c r="B23" s="203"/>
      <c r="C23" s="210"/>
      <c r="D23" s="206"/>
      <c r="E23" s="108"/>
      <c r="F23" s="108"/>
      <c r="G23" s="97"/>
      <c r="H23" s="108"/>
      <c r="I23" s="108"/>
      <c r="J23" s="108"/>
      <c r="K23" s="98"/>
      <c r="L23" s="109"/>
      <c r="M23" s="97"/>
      <c r="N23" s="109"/>
      <c r="O23" s="109"/>
      <c r="P23" s="109"/>
      <c r="Q23" s="108"/>
      <c r="R23" s="109"/>
      <c r="S23" s="108"/>
      <c r="T23" s="109"/>
      <c r="U23" s="109"/>
      <c r="V23" s="109"/>
      <c r="W23" s="109"/>
      <c r="X23" s="108"/>
      <c r="Y23" s="109"/>
      <c r="Z23" s="109"/>
      <c r="AA23" s="109"/>
      <c r="AB23" s="109"/>
      <c r="AC23" s="109"/>
      <c r="AD23" s="109"/>
      <c r="AE23" s="109"/>
      <c r="AF23" s="109"/>
      <c r="AG23" s="109"/>
      <c r="AH23" s="109"/>
      <c r="AI23" s="109"/>
      <c r="GC23" s="111"/>
      <c r="GD23" s="111"/>
      <c r="GE23" s="111"/>
      <c r="GF23" s="111"/>
      <c r="GG23" s="111"/>
      <c r="GH23" s="111"/>
      <c r="GI23" s="111"/>
      <c r="GJ23" s="111"/>
      <c r="GK23" s="111"/>
      <c r="GL23" s="111"/>
      <c r="GM23" s="111"/>
      <c r="GN23" s="111"/>
      <c r="GO23" s="111"/>
      <c r="GP23" s="111"/>
      <c r="GQ23" s="111"/>
      <c r="GR23" s="111"/>
      <c r="GS23" s="111"/>
      <c r="GT23" s="111"/>
      <c r="GU23" s="111"/>
      <c r="GV23" s="111"/>
      <c r="GW23" s="111"/>
      <c r="GX23" s="111"/>
      <c r="GY23" s="111"/>
      <c r="GZ23" s="111"/>
      <c r="HA23" s="111"/>
      <c r="HB23" s="111"/>
    </row>
    <row r="24" spans="1:210" s="105" customFormat="1" ht="25.5" x14ac:dyDescent="0.2">
      <c r="A24" s="89" t="s">
        <v>138</v>
      </c>
      <c r="B24" s="202" t="s">
        <v>252</v>
      </c>
      <c r="C24" s="208" t="s">
        <v>252</v>
      </c>
      <c r="D24" s="200" t="s">
        <v>252</v>
      </c>
      <c r="E24" s="103"/>
      <c r="F24" s="103"/>
      <c r="G24" s="90"/>
      <c r="H24" s="103"/>
      <c r="I24" s="103"/>
      <c r="J24" s="103"/>
      <c r="K24" s="91"/>
      <c r="L24" s="104"/>
      <c r="M24" s="90"/>
      <c r="N24" s="104"/>
      <c r="O24" s="104"/>
      <c r="P24" s="104"/>
      <c r="Q24" s="91"/>
      <c r="R24" s="104"/>
      <c r="S24" s="90"/>
      <c r="T24" s="104"/>
      <c r="U24" s="104"/>
      <c r="V24" s="104"/>
      <c r="W24" s="104"/>
      <c r="X24" s="104"/>
      <c r="Y24" s="104"/>
      <c r="Z24" s="104"/>
      <c r="AA24" s="104"/>
      <c r="AB24" s="104"/>
      <c r="AC24" s="104"/>
      <c r="AD24" s="104"/>
      <c r="AE24" s="104"/>
      <c r="AF24" s="104"/>
      <c r="AG24" s="104"/>
      <c r="AH24" s="104"/>
      <c r="AI24" s="104"/>
      <c r="GC24" s="106"/>
      <c r="GD24" s="106"/>
      <c r="GE24" s="106"/>
      <c r="GF24" s="106"/>
      <c r="GG24" s="106"/>
      <c r="GH24" s="106"/>
      <c r="GI24" s="106"/>
      <c r="GJ24" s="106"/>
      <c r="GK24" s="106"/>
      <c r="GL24" s="106"/>
      <c r="GM24" s="106"/>
      <c r="GN24" s="106"/>
      <c r="GO24" s="106"/>
      <c r="GP24" s="106"/>
      <c r="GQ24" s="106"/>
      <c r="GR24" s="106"/>
      <c r="GS24" s="106"/>
      <c r="GT24" s="106"/>
      <c r="GU24" s="106"/>
      <c r="GV24" s="106"/>
      <c r="GW24" s="106"/>
      <c r="GX24" s="106"/>
      <c r="GY24" s="106"/>
      <c r="GZ24" s="106"/>
      <c r="HA24" s="106"/>
      <c r="HB24" s="106"/>
    </row>
    <row r="25" spans="1:210" s="92" customFormat="1" x14ac:dyDescent="0.2">
      <c r="A25" s="89" t="s">
        <v>139</v>
      </c>
      <c r="B25" s="199"/>
      <c r="C25" s="200"/>
      <c r="D25" s="200"/>
      <c r="E25" s="90"/>
      <c r="F25" s="90"/>
      <c r="G25" s="90"/>
      <c r="H25" s="90"/>
      <c r="I25" s="90"/>
      <c r="J25" s="90"/>
      <c r="K25" s="91"/>
      <c r="L25" s="91"/>
      <c r="M25" s="90"/>
      <c r="N25" s="91"/>
      <c r="O25" s="91"/>
      <c r="P25" s="91"/>
      <c r="Q25" s="90"/>
      <c r="R25" s="91"/>
      <c r="S25" s="90"/>
      <c r="T25" s="91"/>
      <c r="U25" s="91"/>
      <c r="V25" s="91"/>
      <c r="W25" s="91"/>
      <c r="X25" s="91"/>
      <c r="Y25" s="91"/>
      <c r="Z25" s="91"/>
      <c r="AA25" s="91"/>
      <c r="AB25" s="91"/>
      <c r="AC25" s="91"/>
      <c r="AD25" s="91"/>
      <c r="AE25" s="91"/>
      <c r="AF25" s="91"/>
      <c r="AG25" s="91"/>
      <c r="AH25" s="91"/>
      <c r="AI25" s="91"/>
      <c r="GC25" s="93"/>
      <c r="GD25" s="93"/>
      <c r="GE25" s="93"/>
      <c r="GF25" s="93"/>
      <c r="GG25" s="93"/>
      <c r="GH25" s="93"/>
      <c r="GI25" s="93"/>
      <c r="GJ25" s="93"/>
      <c r="GK25" s="93"/>
      <c r="GL25" s="93"/>
      <c r="GM25" s="93"/>
      <c r="GN25" s="93"/>
      <c r="GO25" s="93"/>
      <c r="GP25" s="93"/>
      <c r="GQ25" s="93"/>
      <c r="GR25" s="93"/>
      <c r="GS25" s="93"/>
      <c r="GT25" s="93"/>
      <c r="GU25" s="93"/>
      <c r="GV25" s="93"/>
      <c r="GW25" s="93"/>
      <c r="GX25" s="93"/>
      <c r="GY25" s="93"/>
      <c r="GZ25" s="93"/>
      <c r="HA25" s="93"/>
      <c r="HB25" s="93"/>
    </row>
    <row r="26" spans="1:210" s="99" customFormat="1" ht="103.5" customHeight="1" x14ac:dyDescent="0.2">
      <c r="A26" s="100" t="s">
        <v>140</v>
      </c>
      <c r="B26" s="206" t="s">
        <v>414</v>
      </c>
      <c r="C26" s="206" t="s">
        <v>415</v>
      </c>
      <c r="D26" s="206" t="s">
        <v>376</v>
      </c>
      <c r="E26" s="97" t="s">
        <v>370</v>
      </c>
      <c r="F26" s="97"/>
      <c r="G26" s="97"/>
      <c r="H26" s="97"/>
      <c r="I26" s="97"/>
      <c r="J26" s="97"/>
      <c r="K26" s="124"/>
      <c r="L26" s="97"/>
      <c r="M26" s="97"/>
      <c r="N26" s="97"/>
      <c r="O26" s="97"/>
      <c r="P26" s="97"/>
      <c r="Q26" s="97"/>
      <c r="R26" s="97"/>
      <c r="S26" s="97"/>
      <c r="T26" s="97"/>
      <c r="U26" s="97"/>
      <c r="V26" s="97"/>
      <c r="W26" s="97"/>
      <c r="X26" s="97"/>
      <c r="Y26" s="97"/>
      <c r="Z26" s="97"/>
      <c r="AA26" s="125"/>
      <c r="AB26" s="125"/>
      <c r="AC26" s="125"/>
      <c r="AD26" s="97"/>
      <c r="AE26" s="125"/>
      <c r="AF26" s="125"/>
      <c r="AG26" s="125"/>
      <c r="AH26" s="125"/>
      <c r="AI26" s="125"/>
      <c r="AJ26" s="100"/>
      <c r="AK26" s="126"/>
      <c r="AL26" s="126"/>
      <c r="AM26" s="126"/>
      <c r="AN26" s="126"/>
      <c r="AO26" s="126"/>
      <c r="AP26" s="126"/>
      <c r="AQ26" s="126"/>
      <c r="AR26" s="126"/>
      <c r="AS26" s="126"/>
      <c r="AU26" s="100"/>
      <c r="AV26" s="100"/>
      <c r="AW26" s="100"/>
      <c r="AX26" s="100"/>
      <c r="BL26" s="126"/>
      <c r="DS26" s="100"/>
      <c r="DT26" s="100"/>
      <c r="GC26" s="101"/>
      <c r="GD26" s="101"/>
      <c r="GE26" s="101"/>
      <c r="GF26" s="101"/>
      <c r="GG26" s="101"/>
      <c r="GH26" s="101"/>
      <c r="GI26" s="101"/>
      <c r="GJ26" s="101"/>
      <c r="GK26" s="102"/>
      <c r="GL26" s="101"/>
      <c r="GM26" s="101"/>
      <c r="GN26" s="101"/>
      <c r="GO26" s="101"/>
      <c r="GP26" s="101"/>
      <c r="GQ26" s="101"/>
      <c r="GR26" s="101"/>
      <c r="GS26" s="101"/>
      <c r="GT26" s="101"/>
      <c r="GU26" s="101"/>
      <c r="GV26" s="101"/>
      <c r="GW26" s="101"/>
      <c r="GX26" s="101"/>
      <c r="GY26" s="101"/>
      <c r="GZ26" s="101"/>
      <c r="HA26" s="127"/>
      <c r="HB26" s="127"/>
    </row>
    <row r="27" spans="1:210" s="99" customFormat="1" ht="51" x14ac:dyDescent="0.25">
      <c r="A27" s="96" t="s">
        <v>141</v>
      </c>
      <c r="B27" s="201" t="s">
        <v>254</v>
      </c>
      <c r="C27" s="206" t="s">
        <v>258</v>
      </c>
      <c r="D27" s="206" t="s">
        <v>369</v>
      </c>
      <c r="E27" s="97" t="s">
        <v>371</v>
      </c>
      <c r="F27" s="97"/>
      <c r="G27" s="97"/>
      <c r="H27" s="97"/>
      <c r="I27" s="97"/>
      <c r="J27" s="97"/>
      <c r="K27" s="98"/>
      <c r="L27" s="98"/>
      <c r="M27" s="98"/>
      <c r="N27" s="98"/>
      <c r="O27" s="98"/>
      <c r="P27" s="98"/>
      <c r="Q27" s="98"/>
      <c r="R27" s="98"/>
      <c r="S27" s="97"/>
      <c r="T27" s="98"/>
      <c r="U27" s="98"/>
      <c r="V27" s="98"/>
      <c r="W27" s="98"/>
      <c r="X27" s="97"/>
      <c r="Y27" s="98"/>
      <c r="Z27" s="98"/>
      <c r="AA27" s="98"/>
      <c r="AB27" s="98"/>
      <c r="AC27" s="98"/>
      <c r="AD27" s="98"/>
      <c r="AE27" s="98"/>
      <c r="AF27" s="98"/>
      <c r="AG27" s="98"/>
      <c r="AH27" s="98"/>
      <c r="AI27" s="98"/>
    </row>
    <row r="28" spans="1:210" s="128" customFormat="1" ht="12.75" customHeight="1" x14ac:dyDescent="0.25">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row>
    <row r="29" spans="1:210" s="128" customFormat="1" ht="12.75" customHeight="1" x14ac:dyDescent="0.25">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row>
    <row r="30" spans="1:210" s="128" customFormat="1" ht="12.75" customHeight="1" x14ac:dyDescent="0.25">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row>
    <row r="31" spans="1:210" s="128" customFormat="1" ht="12.75" customHeight="1" x14ac:dyDescent="0.25">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row>
    <row r="32" spans="1:210" s="128" customFormat="1" ht="12.75" customHeight="1" x14ac:dyDescent="0.25">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row>
    <row r="33" spans="2:35" s="128" customFormat="1" ht="12.75" customHeight="1" x14ac:dyDescent="0.25">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row>
    <row r="34" spans="2:35" s="128" customFormat="1" ht="12.75" customHeight="1" x14ac:dyDescent="0.25">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row>
    <row r="35" spans="2:35" s="128" customFormat="1" ht="12.75" customHeight="1" x14ac:dyDescent="0.25">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row>
    <row r="36" spans="2:35" s="128" customFormat="1" ht="12.75" customHeight="1" x14ac:dyDescent="0.25">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row>
    <row r="37" spans="2:35" s="128" customFormat="1" ht="12.75" customHeight="1" x14ac:dyDescent="0.25">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row>
    <row r="38" spans="2:35" s="128" customFormat="1" ht="12.75" customHeight="1" x14ac:dyDescent="0.25">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row>
    <row r="39" spans="2:35" s="128" customFormat="1" ht="12.75" customHeight="1" x14ac:dyDescent="0.25">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row>
    <row r="40" spans="2:35" s="128" customFormat="1" ht="12.75" customHeight="1" x14ac:dyDescent="0.25">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row>
    <row r="50" spans="1:35" ht="12.75" customHeight="1" x14ac:dyDescent="0.2">
      <c r="A50" s="130" t="s">
        <v>142</v>
      </c>
    </row>
    <row r="51" spans="1:35" s="133" customFormat="1" ht="12.75" customHeight="1" x14ac:dyDescent="0.25">
      <c r="B51" s="134" t="s">
        <v>143</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row>
    <row r="52" spans="1:35" ht="12.75" customHeight="1" x14ac:dyDescent="0.2">
      <c r="B52" s="135" t="s">
        <v>79</v>
      </c>
    </row>
    <row r="53" spans="1:35" ht="12.75" customHeight="1" x14ac:dyDescent="0.2">
      <c r="B53" s="136" t="s">
        <v>144</v>
      </c>
    </row>
    <row r="54" spans="1:35" ht="12.75" customHeight="1" x14ac:dyDescent="0.2">
      <c r="B54" s="136" t="s">
        <v>145</v>
      </c>
    </row>
    <row r="55" spans="1:35" ht="12.75" customHeight="1" x14ac:dyDescent="0.2">
      <c r="B55" s="136" t="s">
        <v>146</v>
      </c>
    </row>
    <row r="56" spans="1:35" ht="12.75" customHeight="1" x14ac:dyDescent="0.2">
      <c r="B56" s="136" t="s">
        <v>147</v>
      </c>
    </row>
    <row r="57" spans="1:35" ht="12.75" customHeight="1" x14ac:dyDescent="0.2">
      <c r="B57" s="136" t="s">
        <v>148</v>
      </c>
    </row>
    <row r="58" spans="1:35" ht="12.75" customHeight="1" x14ac:dyDescent="0.2">
      <c r="B58" s="136" t="s">
        <v>149</v>
      </c>
    </row>
    <row r="59" spans="1:35" ht="12.75" customHeight="1" x14ac:dyDescent="0.2">
      <c r="B59" s="136" t="s">
        <v>150</v>
      </c>
    </row>
    <row r="60" spans="1:35" ht="12.75" customHeight="1" x14ac:dyDescent="0.2">
      <c r="B60" s="136" t="s">
        <v>151</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WVN98305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WVN98304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6"/>
  <sheetViews>
    <sheetView showWhiteSpace="0" zoomScaleNormal="100" zoomScalePageLayoutView="85" workbookViewId="0">
      <selection activeCell="J14" sqref="J14"/>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293" t="s">
        <v>18</v>
      </c>
      <c r="B1" s="293"/>
      <c r="C1" s="293"/>
      <c r="D1" s="293"/>
      <c r="E1" s="293"/>
      <c r="F1" s="293"/>
      <c r="G1" s="293"/>
      <c r="H1" s="293"/>
      <c r="I1" s="293"/>
      <c r="J1" s="293"/>
      <c r="K1" s="293"/>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37" t="s">
        <v>152</v>
      </c>
      <c r="C2" s="138"/>
      <c r="D2" s="138"/>
      <c r="E2" s="138"/>
      <c r="F2" s="138"/>
      <c r="G2" s="138"/>
      <c r="H2" s="138"/>
    </row>
    <row r="3" spans="1:39" s="136" customFormat="1" ht="40.5" customHeight="1" x14ac:dyDescent="0.2">
      <c r="B3" s="139" t="s">
        <v>153</v>
      </c>
      <c r="C3" s="140" t="s">
        <v>154</v>
      </c>
      <c r="D3" s="140" t="s">
        <v>155</v>
      </c>
      <c r="E3" s="140" t="s">
        <v>89</v>
      </c>
      <c r="F3" s="140" t="s">
        <v>156</v>
      </c>
      <c r="G3" s="140" t="s">
        <v>157</v>
      </c>
      <c r="H3" s="140" t="s">
        <v>158</v>
      </c>
      <c r="I3" s="141" t="s">
        <v>17</v>
      </c>
      <c r="J3" s="140" t="s">
        <v>159</v>
      </c>
      <c r="K3" s="140" t="s">
        <v>160</v>
      </c>
    </row>
    <row r="4" spans="1:39" s="136" customFormat="1" x14ac:dyDescent="0.2">
      <c r="B4" s="62" t="s">
        <v>400</v>
      </c>
      <c r="C4" s="46" t="s">
        <v>401</v>
      </c>
      <c r="D4" s="142">
        <v>2</v>
      </c>
      <c r="E4" s="142">
        <v>1</v>
      </c>
      <c r="F4" s="142">
        <v>2</v>
      </c>
      <c r="G4" s="142">
        <v>1</v>
      </c>
      <c r="H4" s="143">
        <v>1</v>
      </c>
      <c r="I4" s="144" t="str">
        <f t="shared" ref="I4:I6" si="0">IF(D4&lt;&gt;"",D4&amp;","&amp;E4&amp;","&amp;F4&amp;","&amp;G4&amp;","&amp;H4,"0,0,0,0,0")</f>
        <v>2,1,2,1,1</v>
      </c>
      <c r="J4" s="145" t="str">
        <f>IF(MAX(D4:H4)&gt;=5, "Requirements not met", "Requirements met")</f>
        <v>Requirements met</v>
      </c>
      <c r="K4" s="146" t="str">
        <f>IF(MAX(D4:H4)&gt;=5, "Not OK", "OK")</f>
        <v>OK</v>
      </c>
    </row>
    <row r="5" spans="1:39" s="136" customFormat="1" x14ac:dyDescent="0.2">
      <c r="B5" s="62" t="s">
        <v>402</v>
      </c>
      <c r="C5" s="46">
        <v>3</v>
      </c>
      <c r="D5" s="142">
        <v>2</v>
      </c>
      <c r="E5" s="142">
        <v>1</v>
      </c>
      <c r="F5" s="142">
        <v>2</v>
      </c>
      <c r="G5" s="142">
        <v>1</v>
      </c>
      <c r="H5" s="143">
        <v>1</v>
      </c>
      <c r="I5" s="144" t="str">
        <f t="shared" si="0"/>
        <v>2,1,2,1,1</v>
      </c>
      <c r="J5" s="145" t="str">
        <f>IF(MAX(D5:H5)&gt;=5, "Requirements not met", "Requirements met")</f>
        <v>Requirements met</v>
      </c>
      <c r="K5" s="146" t="str">
        <f>IF(MAX(D5:H5)&gt;=5, "Not OK", "OK")</f>
        <v>OK</v>
      </c>
    </row>
    <row r="6" spans="1:39" s="136" customFormat="1" x14ac:dyDescent="0.2">
      <c r="B6" s="62" t="s">
        <v>403</v>
      </c>
      <c r="C6" s="46">
        <v>4</v>
      </c>
      <c r="D6" s="142">
        <v>2</v>
      </c>
      <c r="E6" s="142">
        <v>1</v>
      </c>
      <c r="F6" s="142">
        <v>3</v>
      </c>
      <c r="G6" s="142">
        <v>1</v>
      </c>
      <c r="H6" s="143">
        <v>1</v>
      </c>
      <c r="I6" s="144" t="str">
        <f t="shared" si="0"/>
        <v>2,1,3,1,1</v>
      </c>
      <c r="J6" s="145" t="str">
        <f>IF(MAX(D6:H6)&gt;=5, "Requirements not met", "Requirements met")</f>
        <v>Requirements met</v>
      </c>
      <c r="K6" s="146" t="str">
        <f>IF(MAX(D6:H6)&gt;=5, "Not OK", "OK")</f>
        <v>OK</v>
      </c>
    </row>
    <row r="7" spans="1:39" s="136" customFormat="1" ht="12.75" customHeight="1" x14ac:dyDescent="0.2">
      <c r="B7" s="147" t="s">
        <v>73</v>
      </c>
      <c r="C7" s="148"/>
      <c r="D7" s="148"/>
      <c r="E7" s="148"/>
      <c r="F7" s="148"/>
      <c r="G7" s="148"/>
      <c r="H7" s="148"/>
      <c r="I7" s="149" t="str">
        <f>MAX(D4:D6)&amp;","&amp;MAX(E4:E6)&amp;","&amp;MAX(F4:F6)&amp;","&amp;MAX(G4:G6)&amp;","&amp;MAX(H4:H6)</f>
        <v>2,1,3,1,1</v>
      </c>
      <c r="J7" s="294"/>
      <c r="K7" s="294"/>
    </row>
    <row r="8" spans="1:39" ht="20.25" x14ac:dyDescent="0.3">
      <c r="B8" s="11"/>
      <c r="C8" s="11"/>
      <c r="D8" s="11"/>
      <c r="E8" s="11"/>
      <c r="F8" s="11"/>
      <c r="G8" s="11"/>
      <c r="H8" s="11"/>
      <c r="I8" s="79"/>
      <c r="O8" s="11"/>
      <c r="P8" s="11"/>
      <c r="Q8" s="11"/>
      <c r="R8" s="11"/>
      <c r="S8" s="11"/>
      <c r="T8" s="11"/>
      <c r="U8" s="11"/>
      <c r="V8" s="11"/>
      <c r="W8" s="11"/>
      <c r="X8" s="11"/>
      <c r="Y8" s="11"/>
      <c r="Z8" s="11"/>
      <c r="AA8" s="11"/>
      <c r="AB8" s="11"/>
      <c r="AC8" s="11"/>
      <c r="AD8" s="11"/>
      <c r="AE8" s="11"/>
      <c r="AF8" s="11"/>
      <c r="AG8" s="11"/>
      <c r="AH8" s="11"/>
      <c r="AI8" s="11"/>
      <c r="AJ8" s="11"/>
      <c r="AK8" s="11"/>
      <c r="AL8" s="11"/>
      <c r="AM8" s="11"/>
    </row>
    <row r="9" spans="1:39" ht="20.25" x14ac:dyDescent="0.3">
      <c r="A9" s="137" t="s">
        <v>161</v>
      </c>
      <c r="C9" s="11"/>
      <c r="D9" s="11"/>
      <c r="E9" s="11"/>
      <c r="F9" s="11"/>
      <c r="G9" s="11"/>
      <c r="H9" s="79"/>
      <c r="N9" s="11"/>
      <c r="O9" s="11"/>
      <c r="P9" s="11"/>
      <c r="Q9" s="11"/>
      <c r="R9" s="11"/>
      <c r="S9" s="11"/>
      <c r="T9" s="11"/>
      <c r="U9" s="11"/>
      <c r="V9" s="11"/>
      <c r="W9" s="11"/>
      <c r="X9" s="11"/>
      <c r="Y9" s="11"/>
      <c r="Z9" s="11"/>
      <c r="AA9" s="11"/>
      <c r="AB9" s="11"/>
      <c r="AC9" s="11"/>
      <c r="AD9" s="11"/>
      <c r="AE9" s="11"/>
      <c r="AF9" s="11"/>
      <c r="AG9" s="11"/>
      <c r="AH9" s="11"/>
      <c r="AI9" s="11"/>
      <c r="AJ9" s="11"/>
      <c r="AK9" s="11"/>
      <c r="AL9" s="11"/>
    </row>
    <row r="10" spans="1:39" s="151" customFormat="1" ht="13.5" thickBot="1" x14ac:dyDescent="0.25">
      <c r="A10" s="150" t="s">
        <v>162</v>
      </c>
    </row>
    <row r="11" spans="1:39" ht="17.25" customHeight="1" thickBot="1" x14ac:dyDescent="0.25">
      <c r="B11" s="295" t="s">
        <v>163</v>
      </c>
      <c r="C11" s="297" t="s">
        <v>164</v>
      </c>
      <c r="D11" s="298"/>
      <c r="E11" s="298"/>
      <c r="F11" s="298"/>
      <c r="G11" s="299"/>
    </row>
    <row r="12" spans="1:39" ht="13.5" thickBot="1" x14ac:dyDescent="0.25">
      <c r="B12" s="296"/>
      <c r="C12" s="152">
        <v>1</v>
      </c>
      <c r="D12" s="152">
        <v>2</v>
      </c>
      <c r="E12" s="152">
        <v>3</v>
      </c>
      <c r="F12" s="152">
        <v>4</v>
      </c>
      <c r="G12" s="152">
        <v>5</v>
      </c>
    </row>
    <row r="13" spans="1:39" ht="72.75" thickBot="1" x14ac:dyDescent="0.25">
      <c r="B13" s="300" t="s">
        <v>165</v>
      </c>
      <c r="C13" s="153" t="s">
        <v>166</v>
      </c>
      <c r="D13" s="153" t="s">
        <v>167</v>
      </c>
      <c r="E13" s="153" t="s">
        <v>168</v>
      </c>
      <c r="F13" s="153" t="s">
        <v>169</v>
      </c>
      <c r="G13" s="153" t="s">
        <v>170</v>
      </c>
    </row>
    <row r="14" spans="1:39" ht="24" customHeight="1" thickBot="1" x14ac:dyDescent="0.25">
      <c r="B14" s="301"/>
      <c r="C14" s="303" t="s">
        <v>171</v>
      </c>
      <c r="D14" s="304"/>
      <c r="E14" s="303" t="s">
        <v>172</v>
      </c>
      <c r="F14" s="305"/>
      <c r="G14" s="304"/>
    </row>
    <row r="15" spans="1:39" ht="36.75" thickBot="1" x14ac:dyDescent="0.25">
      <c r="B15" s="302"/>
      <c r="C15" s="154" t="s">
        <v>173</v>
      </c>
      <c r="D15" s="306" t="s">
        <v>174</v>
      </c>
      <c r="E15" s="307"/>
      <c r="F15" s="308" t="s">
        <v>175</v>
      </c>
      <c r="G15" s="309"/>
    </row>
    <row r="16" spans="1:39" ht="60.75" thickBot="1" x14ac:dyDescent="0.25">
      <c r="B16" s="155" t="s">
        <v>89</v>
      </c>
      <c r="C16" s="153" t="s">
        <v>176</v>
      </c>
      <c r="D16" s="153" t="s">
        <v>177</v>
      </c>
      <c r="E16" s="153" t="s">
        <v>178</v>
      </c>
      <c r="F16" s="153" t="s">
        <v>179</v>
      </c>
      <c r="G16" s="153" t="s">
        <v>180</v>
      </c>
    </row>
    <row r="17" spans="1:18" ht="44.25" customHeight="1" thickBot="1" x14ac:dyDescent="0.25">
      <c r="B17" s="155" t="s">
        <v>156</v>
      </c>
      <c r="C17" s="153" t="s">
        <v>181</v>
      </c>
      <c r="D17" s="153" t="s">
        <v>182</v>
      </c>
      <c r="E17" s="153" t="s">
        <v>183</v>
      </c>
      <c r="F17" s="153" t="s">
        <v>184</v>
      </c>
      <c r="G17" s="153" t="s">
        <v>185</v>
      </c>
    </row>
    <row r="18" spans="1:18" ht="44.25" customHeight="1" thickBot="1" x14ac:dyDescent="0.25">
      <c r="B18" s="155" t="s">
        <v>157</v>
      </c>
      <c r="C18" s="153" t="s">
        <v>186</v>
      </c>
      <c r="D18" s="153" t="s">
        <v>187</v>
      </c>
      <c r="E18" s="153" t="s">
        <v>188</v>
      </c>
      <c r="F18" s="153" t="s">
        <v>189</v>
      </c>
      <c r="G18" s="153" t="s">
        <v>190</v>
      </c>
    </row>
    <row r="19" spans="1:18" ht="44.25" customHeight="1" thickBot="1" x14ac:dyDescent="0.25">
      <c r="B19" s="155" t="s">
        <v>191</v>
      </c>
      <c r="C19" s="153" t="s">
        <v>192</v>
      </c>
      <c r="D19" s="303" t="s">
        <v>193</v>
      </c>
      <c r="E19" s="304"/>
      <c r="F19" s="153" t="s">
        <v>194</v>
      </c>
      <c r="G19" s="153" t="s">
        <v>195</v>
      </c>
    </row>
    <row r="20" spans="1:18" x14ac:dyDescent="0.2">
      <c r="B20" s="156"/>
      <c r="C20" s="157"/>
      <c r="D20" s="157"/>
      <c r="E20" s="157"/>
      <c r="F20" s="157"/>
      <c r="G20" s="157"/>
    </row>
    <row r="21" spans="1:18" customFormat="1" ht="15" x14ac:dyDescent="0.25">
      <c r="A21" s="158" t="s">
        <v>196</v>
      </c>
      <c r="C21" s="159"/>
      <c r="D21" s="159"/>
      <c r="E21" s="159"/>
      <c r="F21" s="159"/>
      <c r="G21" s="159"/>
      <c r="H21" s="159"/>
      <c r="I21" s="159"/>
      <c r="J21" s="159"/>
      <c r="K21" s="159"/>
      <c r="L21" s="159"/>
      <c r="M21" s="159"/>
      <c r="N21" s="159"/>
      <c r="O21" s="159"/>
      <c r="P21" s="159"/>
      <c r="Q21" s="159"/>
      <c r="R21" s="159"/>
    </row>
    <row r="22" spans="1:18" customFormat="1" ht="15" x14ac:dyDescent="0.25">
      <c r="B22" s="160" t="s">
        <v>197</v>
      </c>
      <c r="C22" s="161"/>
      <c r="D22" s="161"/>
      <c r="E22" s="161"/>
      <c r="F22" s="161"/>
      <c r="G22" s="161"/>
      <c r="H22" s="162"/>
      <c r="I22" s="159"/>
      <c r="J22" s="159"/>
      <c r="K22" s="159"/>
      <c r="L22" s="159"/>
      <c r="M22" s="159"/>
      <c r="N22" s="159"/>
      <c r="O22" s="159"/>
      <c r="P22" s="159"/>
      <c r="Q22" s="159"/>
      <c r="R22" s="159"/>
    </row>
    <row r="23" spans="1:18" customFormat="1" ht="65.25" customHeight="1" x14ac:dyDescent="0.25">
      <c r="B23" s="163"/>
      <c r="C23" s="290" t="s">
        <v>198</v>
      </c>
      <c r="D23" s="291"/>
      <c r="E23" s="291"/>
      <c r="F23" s="291"/>
      <c r="G23" s="291"/>
      <c r="H23" s="292"/>
      <c r="N23" s="164"/>
      <c r="O23" s="164"/>
      <c r="P23" s="164"/>
      <c r="Q23" s="164"/>
      <c r="R23" s="164"/>
    </row>
    <row r="24" spans="1:18" customFormat="1" ht="15" x14ac:dyDescent="0.25">
      <c r="B24" s="163"/>
      <c r="C24" s="165" t="s">
        <v>199</v>
      </c>
      <c r="D24" s="166"/>
      <c r="E24" s="166"/>
      <c r="F24" s="166"/>
      <c r="G24" s="166"/>
      <c r="H24" s="167"/>
      <c r="I24" s="159"/>
      <c r="J24" s="159"/>
      <c r="K24" s="159"/>
      <c r="L24" s="159"/>
      <c r="M24" s="159"/>
      <c r="N24" s="159"/>
      <c r="O24" s="159"/>
      <c r="P24" s="159"/>
      <c r="Q24" s="159"/>
      <c r="R24" s="159"/>
    </row>
    <row r="25" spans="1:18" customFormat="1" ht="15" x14ac:dyDescent="0.25">
      <c r="B25" s="163"/>
      <c r="C25" s="168" t="s">
        <v>200</v>
      </c>
      <c r="D25" s="169"/>
      <c r="E25" s="169"/>
      <c r="F25" s="169"/>
      <c r="G25" s="169"/>
      <c r="H25" s="170"/>
      <c r="I25" s="159"/>
      <c r="J25" s="159"/>
      <c r="K25" s="159"/>
      <c r="L25" s="159"/>
      <c r="M25" s="159"/>
      <c r="N25" s="159"/>
      <c r="O25" s="159"/>
      <c r="P25" s="159"/>
      <c r="Q25" s="159"/>
      <c r="R25" s="159"/>
    </row>
    <row r="26" spans="1:18" customFormat="1" ht="15" x14ac:dyDescent="0.25">
      <c r="B26" s="163"/>
      <c r="C26" s="168" t="s">
        <v>201</v>
      </c>
      <c r="D26" s="169"/>
      <c r="E26" s="169"/>
      <c r="F26" s="169"/>
      <c r="G26" s="169"/>
      <c r="H26" s="170"/>
      <c r="I26" s="159"/>
      <c r="J26" s="159"/>
      <c r="K26" s="159"/>
      <c r="L26" s="159"/>
      <c r="M26" s="159"/>
      <c r="N26" s="159"/>
      <c r="O26" s="159"/>
      <c r="P26" s="159"/>
      <c r="Q26" s="159"/>
      <c r="R26" s="159"/>
    </row>
    <row r="27" spans="1:18" customFormat="1" ht="15" x14ac:dyDescent="0.25">
      <c r="B27" s="163"/>
      <c r="C27" s="168" t="s">
        <v>202</v>
      </c>
      <c r="D27" s="169"/>
      <c r="E27" s="169"/>
      <c r="F27" s="169"/>
      <c r="G27" s="169"/>
      <c r="H27" s="170"/>
      <c r="I27" s="159"/>
      <c r="J27" s="159"/>
      <c r="K27" s="159"/>
      <c r="L27" s="159"/>
      <c r="M27" s="159"/>
      <c r="N27" s="159"/>
      <c r="O27" s="159"/>
      <c r="P27" s="159"/>
      <c r="Q27" s="159"/>
      <c r="R27" s="159"/>
    </row>
    <row r="28" spans="1:18" customFormat="1" ht="15" x14ac:dyDescent="0.25">
      <c r="B28" s="163"/>
      <c r="C28" s="168" t="s">
        <v>203</v>
      </c>
      <c r="D28" s="169"/>
      <c r="E28" s="169"/>
      <c r="F28" s="169"/>
      <c r="G28" s="169"/>
      <c r="H28" s="170"/>
      <c r="I28" s="159"/>
      <c r="J28" s="159"/>
      <c r="K28" s="159"/>
      <c r="L28" s="159"/>
      <c r="M28" s="159"/>
      <c r="N28" s="159"/>
      <c r="O28" s="159"/>
      <c r="P28" s="159"/>
      <c r="Q28" s="159"/>
      <c r="R28" s="159"/>
    </row>
    <row r="29" spans="1:18" customFormat="1" ht="41.25" customHeight="1" x14ac:dyDescent="0.25">
      <c r="B29" s="163"/>
      <c r="C29" s="310" t="s">
        <v>204</v>
      </c>
      <c r="D29" s="311"/>
      <c r="E29" s="311"/>
      <c r="F29" s="311"/>
      <c r="G29" s="311"/>
      <c r="H29" s="312"/>
      <c r="N29" s="171"/>
      <c r="O29" s="171"/>
      <c r="P29" s="171"/>
      <c r="Q29" s="159"/>
      <c r="R29" s="159"/>
    </row>
    <row r="30" spans="1:18" customFormat="1" ht="38.25" customHeight="1" x14ac:dyDescent="0.25">
      <c r="B30" s="172"/>
      <c r="C30" s="290" t="s">
        <v>205</v>
      </c>
      <c r="D30" s="291"/>
      <c r="E30" s="291"/>
      <c r="F30" s="291"/>
      <c r="G30" s="291"/>
      <c r="H30" s="292"/>
      <c r="N30" s="164"/>
      <c r="O30" s="164"/>
      <c r="P30" s="164"/>
      <c r="Q30" s="164"/>
      <c r="R30" s="159"/>
    </row>
    <row r="31" spans="1:18" customFormat="1" ht="43.5" customHeight="1" x14ac:dyDescent="0.25">
      <c r="B31" s="290" t="s">
        <v>206</v>
      </c>
      <c r="C31" s="291"/>
      <c r="D31" s="291"/>
      <c r="E31" s="291"/>
      <c r="F31" s="291"/>
      <c r="G31" s="291"/>
      <c r="H31" s="292"/>
      <c r="I31" s="159"/>
      <c r="J31" s="159"/>
      <c r="K31" s="159"/>
      <c r="L31" s="159"/>
      <c r="M31" s="159"/>
      <c r="N31" s="159"/>
      <c r="O31" s="159"/>
      <c r="P31" s="159"/>
      <c r="Q31" s="159"/>
      <c r="R31" s="159"/>
    </row>
    <row r="32" spans="1:18" customFormat="1" ht="49.5" customHeight="1" x14ac:dyDescent="0.25">
      <c r="B32" s="290" t="s">
        <v>207</v>
      </c>
      <c r="C32" s="291"/>
      <c r="D32" s="291"/>
      <c r="E32" s="291"/>
      <c r="F32" s="291"/>
      <c r="G32" s="291"/>
      <c r="H32" s="292"/>
      <c r="I32" s="173"/>
    </row>
    <row r="33" spans="1:9" customFormat="1" ht="46.5" customHeight="1" x14ac:dyDescent="0.25">
      <c r="B33" s="290" t="s">
        <v>208</v>
      </c>
      <c r="C33" s="291"/>
      <c r="D33" s="291"/>
      <c r="E33" s="291"/>
      <c r="F33" s="291"/>
      <c r="G33" s="291"/>
      <c r="H33" s="292"/>
      <c r="I33" s="173"/>
    </row>
    <row r="34" spans="1:9" customFormat="1" ht="30" customHeight="1" x14ac:dyDescent="0.25">
      <c r="B34" s="290" t="s">
        <v>209</v>
      </c>
      <c r="C34" s="291"/>
      <c r="D34" s="291"/>
      <c r="E34" s="291"/>
      <c r="F34" s="291"/>
      <c r="G34" s="291"/>
      <c r="H34" s="292"/>
      <c r="I34" s="173"/>
    </row>
    <row r="35" spans="1:9" customFormat="1" ht="15" customHeight="1" x14ac:dyDescent="0.25">
      <c r="A35" s="174" t="s">
        <v>210</v>
      </c>
      <c r="B35" s="174"/>
      <c r="I35" s="175"/>
    </row>
    <row r="36" spans="1:9" customFormat="1" ht="30" customHeight="1" x14ac:dyDescent="0.25">
      <c r="B36" s="314" t="s">
        <v>211</v>
      </c>
      <c r="C36" s="315"/>
      <c r="D36" s="315"/>
      <c r="E36" s="315"/>
      <c r="F36" s="315"/>
      <c r="G36" s="315"/>
      <c r="H36" s="316"/>
    </row>
    <row r="37" spans="1:9" customFormat="1" ht="12.75" customHeight="1" x14ac:dyDescent="0.25">
      <c r="B37" s="317" t="s">
        <v>212</v>
      </c>
      <c r="C37" s="318"/>
      <c r="D37" s="318"/>
      <c r="E37" s="318"/>
      <c r="F37" s="318"/>
      <c r="G37" s="176"/>
      <c r="H37" s="177"/>
    </row>
    <row r="38" spans="1:9" customFormat="1" ht="29.25" customHeight="1" x14ac:dyDescent="0.25">
      <c r="B38" s="319" t="s">
        <v>213</v>
      </c>
      <c r="C38" s="320"/>
      <c r="D38" s="320"/>
      <c r="E38" s="320"/>
      <c r="F38" s="320"/>
      <c r="G38" s="320"/>
      <c r="H38" s="321"/>
    </row>
    <row r="39" spans="1:9" customFormat="1" ht="15" customHeight="1" x14ac:dyDescent="0.25">
      <c r="B39" s="178" t="s">
        <v>214</v>
      </c>
      <c r="C39" s="176"/>
      <c r="D39" s="176"/>
      <c r="E39" s="176"/>
      <c r="F39" s="176"/>
      <c r="G39" s="176"/>
      <c r="H39" s="177"/>
    </row>
    <row r="40" spans="1:9" customFormat="1" ht="30.75" customHeight="1" x14ac:dyDescent="0.25">
      <c r="B40" s="319" t="s">
        <v>215</v>
      </c>
      <c r="C40" s="320"/>
      <c r="D40" s="320"/>
      <c r="E40" s="320"/>
      <c r="F40" s="320"/>
      <c r="G40" s="320"/>
      <c r="H40" s="321"/>
    </row>
    <row r="41" spans="1:9" customFormat="1" ht="12.75" customHeight="1" x14ac:dyDescent="0.25">
      <c r="B41" s="322" t="s">
        <v>216</v>
      </c>
      <c r="C41" s="323"/>
      <c r="D41" s="323"/>
      <c r="E41" s="323"/>
      <c r="F41" s="323"/>
      <c r="G41" s="323"/>
      <c r="H41" s="177"/>
    </row>
    <row r="42" spans="1:9" customFormat="1" ht="35.25" customHeight="1" x14ac:dyDescent="0.25">
      <c r="B42" s="319" t="s">
        <v>217</v>
      </c>
      <c r="C42" s="320"/>
      <c r="D42" s="320"/>
      <c r="E42" s="320"/>
      <c r="F42" s="320"/>
      <c r="G42" s="320"/>
      <c r="H42" s="321"/>
    </row>
    <row r="43" spans="1:9" customFormat="1" ht="24.75" customHeight="1" x14ac:dyDescent="0.25">
      <c r="B43" s="324" t="s">
        <v>218</v>
      </c>
      <c r="C43" s="325"/>
      <c r="D43" s="325"/>
      <c r="E43" s="325"/>
      <c r="F43" s="325"/>
      <c r="G43" s="325"/>
      <c r="H43" s="326"/>
    </row>
    <row r="44" spans="1:9" customFormat="1" ht="27.75" customHeight="1" x14ac:dyDescent="0.25">
      <c r="B44" s="310" t="s">
        <v>219</v>
      </c>
      <c r="C44" s="311"/>
      <c r="D44" s="311"/>
      <c r="E44" s="311"/>
      <c r="F44" s="311"/>
      <c r="G44" s="311"/>
      <c r="H44" s="312"/>
    </row>
    <row r="45" spans="1:9" customFormat="1" ht="21" customHeight="1" x14ac:dyDescent="0.25">
      <c r="B45" s="290" t="s">
        <v>220</v>
      </c>
      <c r="C45" s="291"/>
      <c r="D45" s="291"/>
      <c r="E45" s="291"/>
      <c r="F45" s="291"/>
      <c r="G45" s="291"/>
      <c r="H45" s="292"/>
    </row>
    <row r="46" spans="1:9" customFormat="1" ht="26.25" customHeight="1" x14ac:dyDescent="0.25">
      <c r="B46" s="313" t="s">
        <v>221</v>
      </c>
      <c r="C46" s="313"/>
      <c r="D46" s="313"/>
      <c r="E46" s="313"/>
      <c r="F46" s="313"/>
      <c r="G46" s="313"/>
      <c r="H46" s="313"/>
    </row>
  </sheetData>
  <mergeCells count="27">
    <mergeCell ref="B46:H46"/>
    <mergeCell ref="B33:H33"/>
    <mergeCell ref="B34:H34"/>
    <mergeCell ref="B36:H36"/>
    <mergeCell ref="B37:F37"/>
    <mergeCell ref="B38:H38"/>
    <mergeCell ref="B40:H40"/>
    <mergeCell ref="B41:G41"/>
    <mergeCell ref="B42:H42"/>
    <mergeCell ref="B43:H43"/>
    <mergeCell ref="B44:H44"/>
    <mergeCell ref="B45:H45"/>
    <mergeCell ref="B32:H32"/>
    <mergeCell ref="A1:K1"/>
    <mergeCell ref="J7:K7"/>
    <mergeCell ref="B11:B12"/>
    <mergeCell ref="C11:G11"/>
    <mergeCell ref="B13:B15"/>
    <mergeCell ref="C14:D14"/>
    <mergeCell ref="E14:G14"/>
    <mergeCell ref="D15:E15"/>
    <mergeCell ref="F15:G15"/>
    <mergeCell ref="D19:E19"/>
    <mergeCell ref="C23:H23"/>
    <mergeCell ref="C29:H29"/>
    <mergeCell ref="C30:H30"/>
    <mergeCell ref="B31:H31"/>
  </mergeCells>
  <conditionalFormatting sqref="J4:K4">
    <cfRule type="expression" dxfId="3" priority="5">
      <formula>MAX(D4:H4)&gt;=5</formula>
    </cfRule>
  </conditionalFormatting>
  <conditionalFormatting sqref="J5:K5">
    <cfRule type="expression" dxfId="2" priority="4">
      <formula>MAX(D5:H5)&gt;=5</formula>
    </cfRule>
  </conditionalFormatting>
  <conditionalFormatting sqref="J6:K6">
    <cfRule type="expression" dxfId="1" priority="3">
      <formula>MAX(D6:H6)&gt;=5</formula>
    </cfRule>
  </conditionalFormatting>
  <conditionalFormatting sqref="I7">
    <cfRule type="expression" dxfId="0" priority="1">
      <formula>MAX($D$4:$H$6)&gt;=5</formula>
    </cfRule>
  </conditionalFormatting>
  <pageMargins left="0.7" right="0.7" top="0.75" bottom="0.75" header="0.3" footer="0.3"/>
  <pageSetup paperSize="3" orientation="landscape" r:id="rId1"/>
  <headerFooter>
    <oddFooter>Page &amp;P&amp;R&amp;F</oddFooter>
  </headerFooter>
  <rowBreaks count="1" manualBreakCount="1">
    <brk id="2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topLeftCell="A19" zoomScale="85" zoomScaleNormal="85" workbookViewId="0">
      <selection activeCell="B54" sqref="B54:D54"/>
    </sheetView>
  </sheetViews>
  <sheetFormatPr defaultRowHeight="15" x14ac:dyDescent="0.25"/>
  <cols>
    <col min="1" max="1" width="39.42578125" customWidth="1"/>
    <col min="2" max="2" width="12" bestFit="1" customWidth="1"/>
    <col min="3" max="3" width="13.140625" bestFit="1" customWidth="1"/>
    <col min="4" max="4" width="12" bestFit="1" customWidth="1"/>
    <col min="5" max="5" width="27.140625" customWidth="1"/>
    <col min="6" max="6" width="13.85546875" customWidth="1"/>
    <col min="7" max="7" width="15.140625" customWidth="1"/>
  </cols>
  <sheetData>
    <row r="1" spans="1:11" ht="20.25" x14ac:dyDescent="0.3">
      <c r="H1" s="195" t="s">
        <v>224</v>
      </c>
    </row>
    <row r="2" spans="1:11" x14ac:dyDescent="0.25">
      <c r="A2" s="196" t="s">
        <v>225</v>
      </c>
    </row>
    <row r="3" spans="1:11" x14ac:dyDescent="0.25">
      <c r="A3" s="197" t="s">
        <v>226</v>
      </c>
      <c r="B3" s="197" t="s">
        <v>60</v>
      </c>
      <c r="C3" s="197" t="s">
        <v>227</v>
      </c>
      <c r="D3" s="197" t="s">
        <v>228</v>
      </c>
      <c r="E3" s="197" t="s">
        <v>241</v>
      </c>
    </row>
    <row r="4" spans="1:11" x14ac:dyDescent="0.25">
      <c r="A4" s="198" t="s">
        <v>229</v>
      </c>
      <c r="B4" s="198">
        <v>60</v>
      </c>
      <c r="C4" s="198">
        <v>50</v>
      </c>
      <c r="D4" s="198">
        <v>100</v>
      </c>
      <c r="E4" s="198" t="s">
        <v>230</v>
      </c>
      <c r="F4" s="198" t="s">
        <v>382</v>
      </c>
      <c r="K4" t="s">
        <v>255</v>
      </c>
    </row>
    <row r="5" spans="1:11" x14ac:dyDescent="0.25">
      <c r="A5" s="198" t="s">
        <v>231</v>
      </c>
      <c r="B5" s="198">
        <v>10</v>
      </c>
      <c r="C5" s="198">
        <v>7</v>
      </c>
      <c r="D5" s="198">
        <v>15</v>
      </c>
      <c r="E5" s="198" t="s">
        <v>232</v>
      </c>
      <c r="F5" s="198" t="s">
        <v>382</v>
      </c>
    </row>
    <row r="6" spans="1:11" x14ac:dyDescent="0.25">
      <c r="A6" s="198" t="s">
        <v>233</v>
      </c>
      <c r="B6" s="198">
        <v>10</v>
      </c>
      <c r="C6" s="198">
        <v>3</v>
      </c>
      <c r="D6" s="198">
        <v>24</v>
      </c>
      <c r="E6" s="198" t="s">
        <v>234</v>
      </c>
      <c r="F6" s="198" t="s">
        <v>382</v>
      </c>
    </row>
    <row r="7" spans="1:11" x14ac:dyDescent="0.25">
      <c r="A7" s="198" t="s">
        <v>235</v>
      </c>
      <c r="B7" s="198">
        <v>2</v>
      </c>
      <c r="C7" s="198">
        <v>0</v>
      </c>
      <c r="D7" s="198">
        <v>15</v>
      </c>
      <c r="E7" s="198" t="s">
        <v>234</v>
      </c>
      <c r="F7" s="198" t="s">
        <v>382</v>
      </c>
    </row>
    <row r="8" spans="1:11" x14ac:dyDescent="0.25">
      <c r="A8" s="198" t="s">
        <v>236</v>
      </c>
      <c r="B8" s="198">
        <v>50</v>
      </c>
      <c r="C8" s="198">
        <v>20</v>
      </c>
      <c r="D8" s="198">
        <v>80</v>
      </c>
      <c r="E8" s="198" t="s">
        <v>237</v>
      </c>
      <c r="F8" s="198" t="s">
        <v>382</v>
      </c>
    </row>
    <row r="9" spans="1:11" x14ac:dyDescent="0.25">
      <c r="A9" s="219" t="s">
        <v>238</v>
      </c>
      <c r="B9" s="216"/>
      <c r="C9" s="223"/>
      <c r="D9" s="223"/>
      <c r="E9" s="198"/>
      <c r="F9" s="198"/>
    </row>
    <row r="10" spans="1:11" x14ac:dyDescent="0.25">
      <c r="A10" s="217" t="s">
        <v>262</v>
      </c>
      <c r="B10" s="224">
        <v>0.3</v>
      </c>
      <c r="C10" s="224">
        <v>0.3</v>
      </c>
      <c r="D10" s="224">
        <v>0.3</v>
      </c>
      <c r="E10" s="198" t="s">
        <v>265</v>
      </c>
      <c r="F10" s="198" t="s">
        <v>383</v>
      </c>
    </row>
    <row r="11" spans="1:11" x14ac:dyDescent="0.25">
      <c r="A11" s="217" t="s">
        <v>263</v>
      </c>
      <c r="B11" s="224">
        <v>0.25</v>
      </c>
      <c r="C11" s="224">
        <v>0.25</v>
      </c>
      <c r="D11" s="224">
        <v>0.25</v>
      </c>
      <c r="E11" s="198" t="s">
        <v>265</v>
      </c>
      <c r="F11" s="198" t="s">
        <v>383</v>
      </c>
    </row>
    <row r="12" spans="1:11" x14ac:dyDescent="0.25">
      <c r="A12" s="217" t="s">
        <v>264</v>
      </c>
      <c r="B12" s="224">
        <v>0.5</v>
      </c>
      <c r="C12" s="224">
        <v>0.5</v>
      </c>
      <c r="D12" s="224">
        <v>0.5</v>
      </c>
      <c r="E12" s="198" t="s">
        <v>265</v>
      </c>
      <c r="F12" s="198" t="s">
        <v>383</v>
      </c>
    </row>
    <row r="13" spans="1:11" x14ac:dyDescent="0.25">
      <c r="A13" s="217" t="s">
        <v>262</v>
      </c>
      <c r="B13" s="235">
        <f>B10/(1-B10)</f>
        <v>0.4285714285714286</v>
      </c>
      <c r="C13" s="235">
        <f t="shared" ref="C13:D13" si="0">C10/(1-C10)</f>
        <v>0.4285714285714286</v>
      </c>
      <c r="D13" s="235">
        <f t="shared" si="0"/>
        <v>0.4285714285714286</v>
      </c>
      <c r="E13" s="198" t="s">
        <v>275</v>
      </c>
      <c r="F13" s="198"/>
    </row>
    <row r="14" spans="1:11" x14ac:dyDescent="0.25">
      <c r="A14" s="217" t="s">
        <v>417</v>
      </c>
      <c r="B14" s="235">
        <f>B11/(1-B11)</f>
        <v>0.33333333333333331</v>
      </c>
      <c r="C14" s="235">
        <f t="shared" ref="C14:D14" si="1">C11/(1-C11)</f>
        <v>0.33333333333333331</v>
      </c>
      <c r="D14" s="235">
        <f t="shared" si="1"/>
        <v>0.33333333333333331</v>
      </c>
      <c r="E14" s="198" t="s">
        <v>275</v>
      </c>
      <c r="F14" s="198"/>
    </row>
    <row r="15" spans="1:11" x14ac:dyDescent="0.25">
      <c r="A15" s="217" t="s">
        <v>277</v>
      </c>
      <c r="B15" s="235">
        <f>B11/(1-B11)</f>
        <v>0.33333333333333331</v>
      </c>
      <c r="C15" s="235">
        <f t="shared" ref="C15:D16" si="2">C11/(1-C11)</f>
        <v>0.33333333333333331</v>
      </c>
      <c r="D15" s="235">
        <f t="shared" si="2"/>
        <v>0.33333333333333331</v>
      </c>
      <c r="E15" s="198" t="s">
        <v>279</v>
      </c>
      <c r="F15" s="198"/>
    </row>
    <row r="16" spans="1:11" x14ac:dyDescent="0.25">
      <c r="A16" s="217" t="s">
        <v>264</v>
      </c>
      <c r="B16" s="198">
        <f>B12/(1-B12)</f>
        <v>1</v>
      </c>
      <c r="C16" s="198">
        <f t="shared" si="2"/>
        <v>1</v>
      </c>
      <c r="D16" s="198">
        <f t="shared" si="2"/>
        <v>1</v>
      </c>
      <c r="E16" s="198" t="s">
        <v>276</v>
      </c>
      <c r="F16" s="198"/>
    </row>
    <row r="17" spans="1:12" x14ac:dyDescent="0.25">
      <c r="A17" s="198"/>
      <c r="B17" s="198"/>
      <c r="E17" s="198"/>
      <c r="F17" s="198"/>
    </row>
    <row r="18" spans="1:12" x14ac:dyDescent="0.25">
      <c r="A18" s="196" t="s">
        <v>239</v>
      </c>
      <c r="F18" s="198"/>
    </row>
    <row r="19" spans="1:12" x14ac:dyDescent="0.25">
      <c r="A19" s="197" t="s">
        <v>226</v>
      </c>
      <c r="B19" s="197" t="s">
        <v>60</v>
      </c>
      <c r="C19" s="197" t="s">
        <v>227</v>
      </c>
      <c r="D19" s="197" t="s">
        <v>228</v>
      </c>
      <c r="E19" s="197" t="s">
        <v>241</v>
      </c>
      <c r="F19" s="198"/>
    </row>
    <row r="20" spans="1:12" x14ac:dyDescent="0.25">
      <c r="A20" s="198" t="s">
        <v>231</v>
      </c>
      <c r="B20" s="198">
        <v>10</v>
      </c>
      <c r="C20" s="198">
        <v>7</v>
      </c>
      <c r="D20" s="198">
        <v>15</v>
      </c>
      <c r="E20" s="198" t="s">
        <v>232</v>
      </c>
      <c r="F20" s="198" t="s">
        <v>382</v>
      </c>
    </row>
    <row r="21" spans="1:12" x14ac:dyDescent="0.25">
      <c r="A21" s="198" t="s">
        <v>233</v>
      </c>
      <c r="B21" s="198">
        <v>10</v>
      </c>
      <c r="C21" s="198">
        <v>3</v>
      </c>
      <c r="D21" s="198">
        <v>24</v>
      </c>
      <c r="E21" s="198" t="s">
        <v>234</v>
      </c>
      <c r="F21" s="198" t="s">
        <v>382</v>
      </c>
    </row>
    <row r="22" spans="1:12" x14ac:dyDescent="0.25">
      <c r="A22" s="198" t="s">
        <v>235</v>
      </c>
      <c r="B22" s="198">
        <v>2</v>
      </c>
      <c r="C22" s="198">
        <v>0</v>
      </c>
      <c r="D22" s="198">
        <v>15</v>
      </c>
      <c r="E22" s="198" t="s">
        <v>234</v>
      </c>
      <c r="F22" s="198" t="s">
        <v>382</v>
      </c>
    </row>
    <row r="23" spans="1:12" x14ac:dyDescent="0.25">
      <c r="A23" s="198" t="s">
        <v>236</v>
      </c>
      <c r="B23" s="216">
        <v>380</v>
      </c>
      <c r="C23" s="216">
        <v>380</v>
      </c>
      <c r="D23" s="216">
        <v>380</v>
      </c>
      <c r="E23" s="216" t="s">
        <v>237</v>
      </c>
      <c r="F23" s="198" t="s">
        <v>386</v>
      </c>
    </row>
    <row r="24" spans="1:12" x14ac:dyDescent="0.25">
      <c r="A24" s="198" t="s">
        <v>240</v>
      </c>
      <c r="B24" s="198">
        <v>1200</v>
      </c>
      <c r="C24" s="198">
        <v>240</v>
      </c>
      <c r="D24" s="198">
        <v>2400</v>
      </c>
      <c r="E24" s="198" t="s">
        <v>230</v>
      </c>
      <c r="F24" s="198" t="s">
        <v>382</v>
      </c>
    </row>
    <row r="25" spans="1:12" x14ac:dyDescent="0.25">
      <c r="A25" s="198" t="s">
        <v>418</v>
      </c>
      <c r="B25" s="198">
        <f>B24-B4</f>
        <v>1140</v>
      </c>
      <c r="C25" s="198">
        <f>C24-D4</f>
        <v>140</v>
      </c>
      <c r="D25" s="198">
        <f>D24-C4</f>
        <v>2350</v>
      </c>
      <c r="E25" s="198"/>
      <c r="F25" s="198"/>
    </row>
    <row r="26" spans="1:12" x14ac:dyDescent="0.25">
      <c r="A26" s="219" t="s">
        <v>238</v>
      </c>
      <c r="B26" s="216"/>
      <c r="C26" s="223"/>
      <c r="D26" s="223"/>
      <c r="E26" s="198"/>
      <c r="F26" s="198"/>
    </row>
    <row r="27" spans="1:12" x14ac:dyDescent="0.25">
      <c r="A27" s="217" t="s">
        <v>262</v>
      </c>
      <c r="B27" s="224">
        <v>0.3</v>
      </c>
      <c r="C27" s="224">
        <v>0.3</v>
      </c>
      <c r="D27" s="224">
        <v>0.3</v>
      </c>
      <c r="E27" s="198" t="s">
        <v>265</v>
      </c>
      <c r="F27" s="198" t="s">
        <v>383</v>
      </c>
    </row>
    <row r="28" spans="1:12" x14ac:dyDescent="0.25">
      <c r="A28" s="217" t="s">
        <v>263</v>
      </c>
      <c r="B28" s="224">
        <v>0.25</v>
      </c>
      <c r="C28" s="224">
        <v>0.25</v>
      </c>
      <c r="D28" s="224">
        <v>0.25</v>
      </c>
      <c r="E28" s="198" t="s">
        <v>265</v>
      </c>
      <c r="F28" s="198" t="s">
        <v>383</v>
      </c>
    </row>
    <row r="29" spans="1:12" x14ac:dyDescent="0.25">
      <c r="A29" s="217" t="s">
        <v>264</v>
      </c>
      <c r="B29" s="224">
        <v>0.5</v>
      </c>
      <c r="C29" s="224">
        <v>0.5</v>
      </c>
      <c r="D29" s="224">
        <v>0.5</v>
      </c>
      <c r="E29" s="198" t="s">
        <v>265</v>
      </c>
      <c r="F29" s="198" t="s">
        <v>383</v>
      </c>
    </row>
    <row r="30" spans="1:12" x14ac:dyDescent="0.25">
      <c r="A30" s="217" t="s">
        <v>262</v>
      </c>
      <c r="B30" s="235">
        <f>B27/(1-B27)</f>
        <v>0.4285714285714286</v>
      </c>
      <c r="C30" s="235">
        <f t="shared" ref="C30:D30" si="3">C27/(1-C27)</f>
        <v>0.4285714285714286</v>
      </c>
      <c r="D30" s="235">
        <f t="shared" si="3"/>
        <v>0.4285714285714286</v>
      </c>
      <c r="E30" s="198" t="s">
        <v>275</v>
      </c>
      <c r="F30" s="198"/>
    </row>
    <row r="31" spans="1:12" x14ac:dyDescent="0.25">
      <c r="A31" s="217" t="s">
        <v>417</v>
      </c>
      <c r="B31" s="235">
        <f>B28/(1-B28)</f>
        <v>0.33333333333333331</v>
      </c>
      <c r="C31" s="235">
        <f t="shared" ref="C31:D31" si="4">C28/(1-C28)</f>
        <v>0.33333333333333331</v>
      </c>
      <c r="D31" s="235">
        <f t="shared" si="4"/>
        <v>0.33333333333333331</v>
      </c>
      <c r="E31" s="198" t="s">
        <v>275</v>
      </c>
      <c r="F31" s="198"/>
      <c r="L31" t="s">
        <v>255</v>
      </c>
    </row>
    <row r="32" spans="1:12" x14ac:dyDescent="0.25">
      <c r="A32" s="217" t="s">
        <v>277</v>
      </c>
      <c r="B32" s="235">
        <f>B28/(1-B28)</f>
        <v>0.33333333333333331</v>
      </c>
      <c r="C32" s="235">
        <f t="shared" ref="C32:D32" si="5">C28/(1-C28)</f>
        <v>0.33333333333333331</v>
      </c>
      <c r="D32" s="235">
        <f t="shared" si="5"/>
        <v>0.33333333333333331</v>
      </c>
      <c r="E32" s="198" t="s">
        <v>279</v>
      </c>
      <c r="F32" s="198"/>
    </row>
    <row r="33" spans="1:12" x14ac:dyDescent="0.25">
      <c r="A33" s="217" t="s">
        <v>264</v>
      </c>
      <c r="B33" s="198">
        <f>B29/(1-B29)</f>
        <v>1</v>
      </c>
      <c r="C33" s="198">
        <f t="shared" ref="C33:D33" si="6">C29/(1-C29)</f>
        <v>1</v>
      </c>
      <c r="D33" s="198">
        <f t="shared" si="6"/>
        <v>1</v>
      </c>
      <c r="E33" s="198" t="s">
        <v>276</v>
      </c>
      <c r="F33" s="198"/>
    </row>
    <row r="34" spans="1:12" x14ac:dyDescent="0.25">
      <c r="A34" s="176"/>
      <c r="B34" s="176"/>
      <c r="C34" s="176"/>
      <c r="D34" s="176"/>
      <c r="E34" s="176"/>
    </row>
    <row r="35" spans="1:12" x14ac:dyDescent="0.25">
      <c r="A35" s="196" t="s">
        <v>225</v>
      </c>
    </row>
    <row r="36" spans="1:12" x14ac:dyDescent="0.25">
      <c r="A36" s="218" t="s">
        <v>226</v>
      </c>
      <c r="B36" s="197" t="s">
        <v>60</v>
      </c>
      <c r="C36" s="197" t="s">
        <v>227</v>
      </c>
      <c r="D36" s="197" t="s">
        <v>228</v>
      </c>
      <c r="E36" s="197" t="s">
        <v>72</v>
      </c>
    </row>
    <row r="37" spans="1:12" x14ac:dyDescent="0.25">
      <c r="A37" s="217" t="s">
        <v>229</v>
      </c>
      <c r="B37" s="226">
        <f>B4/$B$62/Conversions!$E$9</f>
        <v>5.9171597633136094E-5</v>
      </c>
      <c r="C37" s="226">
        <f>C4/$B$62/Conversions!$E$9</f>
        <v>4.9309664694280084E-5</v>
      </c>
      <c r="D37" s="226">
        <f>D4/$B$62/Conversions!$E$9</f>
        <v>9.8619329388560168E-5</v>
      </c>
      <c r="E37" s="198" t="s">
        <v>311</v>
      </c>
      <c r="F37" s="198" t="s">
        <v>384</v>
      </c>
    </row>
    <row r="38" spans="1:12" x14ac:dyDescent="0.25">
      <c r="A38" s="217" t="s">
        <v>231</v>
      </c>
      <c r="B38" s="226">
        <f>B5/$B$62*$D$66/Conversions!$E$5</f>
        <v>8.3150087171225372E-3</v>
      </c>
      <c r="C38" s="226">
        <f>C5/$B$62*$D$66/Conversions!$E$5</f>
        <v>5.8205061019857771E-3</v>
      </c>
      <c r="D38" s="226">
        <f>D5/$B$62*$D$66/Conversions!$E$5</f>
        <v>1.2472513075683807E-2</v>
      </c>
      <c r="E38" s="198" t="s">
        <v>280</v>
      </c>
      <c r="F38" s="198" t="s">
        <v>384</v>
      </c>
    </row>
    <row r="39" spans="1:12" x14ac:dyDescent="0.25">
      <c r="A39" s="217" t="s">
        <v>233</v>
      </c>
      <c r="B39" s="226">
        <f>B6/$B$62/$B$69</f>
        <v>3.9447731755424062E-4</v>
      </c>
      <c r="C39" s="226">
        <f>C6/$B$62/$B$69</f>
        <v>1.1834319526627219E-4</v>
      </c>
      <c r="D39" s="226">
        <f>D6/$B$62/$B$69</f>
        <v>9.4674556213017751E-4</v>
      </c>
      <c r="E39" s="198" t="s">
        <v>288</v>
      </c>
      <c r="F39" s="198" t="s">
        <v>384</v>
      </c>
    </row>
    <row r="40" spans="1:12" x14ac:dyDescent="0.25">
      <c r="A40" s="217" t="s">
        <v>235</v>
      </c>
      <c r="B40" s="226">
        <f>B7/$B$62</f>
        <v>1.9723865877712033E-3</v>
      </c>
      <c r="C40" s="226">
        <f>C7/$B$62</f>
        <v>0</v>
      </c>
      <c r="D40" s="226">
        <f>D7/$B$62</f>
        <v>1.4792899408284023E-2</v>
      </c>
      <c r="E40" s="198" t="s">
        <v>260</v>
      </c>
      <c r="F40" s="198" t="s">
        <v>384</v>
      </c>
    </row>
    <row r="41" spans="1:12" x14ac:dyDescent="0.25">
      <c r="A41" s="217" t="s">
        <v>236</v>
      </c>
      <c r="B41" s="226">
        <f>B8/$B$62*$D$67</f>
        <v>3.3174363692861843E-2</v>
      </c>
      <c r="C41" s="226">
        <f>C8/$B$62*$D$67</f>
        <v>1.3269745477144735E-2</v>
      </c>
      <c r="D41" s="226">
        <f>D8/$B$62*$D$67</f>
        <v>5.3078981908578939E-2</v>
      </c>
      <c r="E41" s="216" t="s">
        <v>280</v>
      </c>
      <c r="F41" s="198" t="s">
        <v>384</v>
      </c>
    </row>
    <row r="42" spans="1:12" x14ac:dyDescent="0.25">
      <c r="A42" s="219" t="s">
        <v>238</v>
      </c>
      <c r="B42" s="226"/>
      <c r="C42" s="227"/>
      <c r="D42" s="227"/>
      <c r="E42" s="198"/>
      <c r="F42" s="198"/>
    </row>
    <row r="43" spans="1:12" x14ac:dyDescent="0.25">
      <c r="A43" s="217" t="s">
        <v>262</v>
      </c>
      <c r="B43" s="226">
        <f t="shared" ref="B43:D44" si="7">B13/$B$62*$D$65</f>
        <v>0.32340957310835433</v>
      </c>
      <c r="C43" s="226">
        <f t="shared" si="7"/>
        <v>0.32340957310835433</v>
      </c>
      <c r="D43" s="226">
        <f t="shared" si="7"/>
        <v>0.32340957310835433</v>
      </c>
      <c r="E43" s="198" t="s">
        <v>289</v>
      </c>
      <c r="F43" s="198"/>
    </row>
    <row r="44" spans="1:12" x14ac:dyDescent="0.25">
      <c r="A44" s="217" t="s">
        <v>278</v>
      </c>
      <c r="B44" s="226">
        <f t="shared" si="7"/>
        <v>0.25154077908427552</v>
      </c>
      <c r="C44" s="226">
        <f t="shared" si="7"/>
        <v>0.25154077908427552</v>
      </c>
      <c r="D44" s="226">
        <f t="shared" si="7"/>
        <v>0.25154077908427552</v>
      </c>
      <c r="E44" s="198" t="s">
        <v>289</v>
      </c>
      <c r="F44" s="198"/>
      <c r="L44" t="s">
        <v>261</v>
      </c>
    </row>
    <row r="45" spans="1:12" x14ac:dyDescent="0.25">
      <c r="A45" s="217" t="s">
        <v>277</v>
      </c>
      <c r="B45" s="226">
        <f>B15/$B$62*$D$64</f>
        <v>0.17825132738415958</v>
      </c>
      <c r="C45" s="226">
        <f>C15/$B$62*$D$64</f>
        <v>0.17825132738415958</v>
      </c>
      <c r="D45" s="226">
        <f>D15/$B$62*$D$64</f>
        <v>0.17825132738415958</v>
      </c>
      <c r="E45" s="198" t="s">
        <v>379</v>
      </c>
      <c r="F45" s="198"/>
    </row>
    <row r="46" spans="1:12" x14ac:dyDescent="0.25">
      <c r="A46" s="217" t="s">
        <v>264</v>
      </c>
      <c r="B46" s="226">
        <f>B16/$B$62*$B$63</f>
        <v>0.88362919132149909</v>
      </c>
      <c r="C46" s="226">
        <f>C16/$B$62*$B$63</f>
        <v>0.88362919132149909</v>
      </c>
      <c r="D46" s="226">
        <f>D16/$B$62*$B$63</f>
        <v>0.88362919132149909</v>
      </c>
      <c r="E46" s="198" t="s">
        <v>380</v>
      </c>
      <c r="F46" s="198"/>
    </row>
    <row r="47" spans="1:12" x14ac:dyDescent="0.25">
      <c r="A47" s="198"/>
      <c r="B47" s="216"/>
      <c r="C47" s="223"/>
      <c r="D47" s="223"/>
      <c r="E47" s="198"/>
      <c r="F47" s="198"/>
    </row>
    <row r="48" spans="1:12" x14ac:dyDescent="0.25">
      <c r="A48" s="196" t="s">
        <v>239</v>
      </c>
      <c r="F48" s="198"/>
    </row>
    <row r="49" spans="1:12" x14ac:dyDescent="0.25">
      <c r="A49" s="197" t="s">
        <v>226</v>
      </c>
      <c r="B49" s="197" t="s">
        <v>60</v>
      </c>
      <c r="C49" s="197" t="s">
        <v>227</v>
      </c>
      <c r="D49" s="197" t="s">
        <v>228</v>
      </c>
      <c r="E49" s="197" t="s">
        <v>72</v>
      </c>
      <c r="F49" s="198"/>
    </row>
    <row r="50" spans="1:12" x14ac:dyDescent="0.25">
      <c r="A50" s="198" t="s">
        <v>231</v>
      </c>
      <c r="B50" s="226">
        <f>B20/$B$62*$D$66/Conversions!$E$5</f>
        <v>8.3150087171225372E-3</v>
      </c>
      <c r="C50" s="226">
        <f>C20/$B$62*$D$66/Conversions!$E$5</f>
        <v>5.8205061019857771E-3</v>
      </c>
      <c r="D50" s="226">
        <f>D20/$B$62*$D$66/Conversions!$E$5</f>
        <v>1.2472513075683807E-2</v>
      </c>
      <c r="E50" s="216" t="s">
        <v>280</v>
      </c>
      <c r="F50" s="198" t="s">
        <v>384</v>
      </c>
    </row>
    <row r="51" spans="1:12" x14ac:dyDescent="0.25">
      <c r="A51" s="198" t="s">
        <v>233</v>
      </c>
      <c r="B51" s="226">
        <f>B21/$B$62/$B$69</f>
        <v>3.9447731755424062E-4</v>
      </c>
      <c r="C51" s="226">
        <f>C21/$B$62/$B$69</f>
        <v>1.1834319526627219E-4</v>
      </c>
      <c r="D51" s="226">
        <f>D21/$B$62/$B$69</f>
        <v>9.4674556213017751E-4</v>
      </c>
      <c r="E51" s="198" t="s">
        <v>288</v>
      </c>
      <c r="F51" s="198" t="s">
        <v>384</v>
      </c>
    </row>
    <row r="52" spans="1:12" x14ac:dyDescent="0.25">
      <c r="A52" s="198" t="s">
        <v>235</v>
      </c>
      <c r="B52" s="226">
        <f>B22/$B$62</f>
        <v>1.9723865877712033E-3</v>
      </c>
      <c r="C52" s="226">
        <f>C22/$B$62</f>
        <v>0</v>
      </c>
      <c r="D52" s="226">
        <f>D22/$B$62</f>
        <v>1.4792899408284023E-2</v>
      </c>
      <c r="E52" s="198" t="s">
        <v>260</v>
      </c>
      <c r="F52" s="198" t="s">
        <v>384</v>
      </c>
    </row>
    <row r="53" spans="1:12" x14ac:dyDescent="0.25">
      <c r="A53" s="198" t="s">
        <v>236</v>
      </c>
      <c r="B53" s="226">
        <f>B23/$B$62*$D$67</f>
        <v>0.25212516406574997</v>
      </c>
      <c r="C53" s="226">
        <f>C23/$B$62*$D$67</f>
        <v>0.25212516406574997</v>
      </c>
      <c r="D53" s="226">
        <f>D23/$B$62*$D$67</f>
        <v>0.25212516406574997</v>
      </c>
      <c r="E53" s="216" t="s">
        <v>280</v>
      </c>
      <c r="F53" s="198" t="s">
        <v>384</v>
      </c>
      <c r="G53" s="198"/>
      <c r="L53" s="216" t="s">
        <v>245</v>
      </c>
    </row>
    <row r="54" spans="1:12" x14ac:dyDescent="0.25">
      <c r="A54" s="198" t="s">
        <v>240</v>
      </c>
      <c r="B54" s="226">
        <f>B25/$B$62/Conversions!$E$9</f>
        <v>1.1242603550295858E-3</v>
      </c>
      <c r="C54" s="226">
        <f>C25/$B$62/Conversions!$E$9</f>
        <v>1.3806706114398424E-4</v>
      </c>
      <c r="D54" s="226">
        <f>D25/$B$62/Conversions!$E$9</f>
        <v>2.3175542406311637E-3</v>
      </c>
      <c r="E54" s="198" t="s">
        <v>311</v>
      </c>
      <c r="F54" s="198" t="s">
        <v>384</v>
      </c>
    </row>
    <row r="55" spans="1:12" x14ac:dyDescent="0.25">
      <c r="A55" s="219" t="s">
        <v>238</v>
      </c>
      <c r="B55" s="226"/>
      <c r="C55" s="227"/>
      <c r="D55" s="227"/>
      <c r="E55" s="198"/>
      <c r="F55" s="198"/>
    </row>
    <row r="56" spans="1:12" x14ac:dyDescent="0.25">
      <c r="A56" s="217" t="s">
        <v>262</v>
      </c>
      <c r="B56" s="226">
        <f>B30/$B$62*$D$65</f>
        <v>0.32340957310835433</v>
      </c>
      <c r="C56" s="226">
        <f t="shared" ref="C56:D56" si="8">C30/$B$62*$D$65</f>
        <v>0.32340957310835433</v>
      </c>
      <c r="D56" s="226">
        <f t="shared" si="8"/>
        <v>0.32340957310835433</v>
      </c>
      <c r="E56" s="198" t="s">
        <v>289</v>
      </c>
      <c r="F56" s="198"/>
    </row>
    <row r="57" spans="1:12" x14ac:dyDescent="0.25">
      <c r="A57" s="217" t="s">
        <v>278</v>
      </c>
      <c r="B57" s="226">
        <f>B31/$B$62*$D$65</f>
        <v>0.25154077908427552</v>
      </c>
      <c r="C57" s="226">
        <f t="shared" ref="C57:D57" si="9">C31/$B$62*$D$65</f>
        <v>0.25154077908427552</v>
      </c>
      <c r="D57" s="226">
        <f t="shared" si="9"/>
        <v>0.25154077908427552</v>
      </c>
      <c r="E57" s="198" t="s">
        <v>289</v>
      </c>
      <c r="F57" s="198"/>
    </row>
    <row r="58" spans="1:12" x14ac:dyDescent="0.25">
      <c r="A58" s="217" t="s">
        <v>277</v>
      </c>
      <c r="B58" s="226">
        <f>B32/$B$62*$D$64</f>
        <v>0.17825132738415958</v>
      </c>
      <c r="C58" s="226">
        <f t="shared" ref="C58:D58" si="10">C32/$B$62*$D$64</f>
        <v>0.17825132738415958</v>
      </c>
      <c r="D58" s="226">
        <f t="shared" si="10"/>
        <v>0.17825132738415958</v>
      </c>
      <c r="E58" s="198" t="s">
        <v>379</v>
      </c>
      <c r="F58" s="198"/>
    </row>
    <row r="59" spans="1:12" x14ac:dyDescent="0.25">
      <c r="A59" s="217" t="s">
        <v>264</v>
      </c>
      <c r="B59" s="226">
        <f>B33/$B$62*$B$63</f>
        <v>0.88362919132149909</v>
      </c>
      <c r="C59" s="226">
        <f t="shared" ref="C59:D59" si="11">C33/$B$62*$B$63</f>
        <v>0.88362919132149909</v>
      </c>
      <c r="D59" s="226">
        <f t="shared" si="11"/>
        <v>0.88362919132149909</v>
      </c>
      <c r="E59" s="198" t="s">
        <v>380</v>
      </c>
      <c r="F59" s="198"/>
    </row>
    <row r="61" spans="1:12" x14ac:dyDescent="0.25">
      <c r="A61" s="197" t="s">
        <v>266</v>
      </c>
    </row>
    <row r="62" spans="1:12" x14ac:dyDescent="0.25">
      <c r="A62" s="220" t="s">
        <v>267</v>
      </c>
      <c r="B62" s="198">
        <v>1014</v>
      </c>
      <c r="C62" t="s">
        <v>269</v>
      </c>
      <c r="F62" s="198" t="s">
        <v>383</v>
      </c>
    </row>
    <row r="63" spans="1:12" x14ac:dyDescent="0.25">
      <c r="A63" s="220" t="s">
        <v>268</v>
      </c>
      <c r="B63" s="198">
        <v>896</v>
      </c>
      <c r="C63" t="s">
        <v>269</v>
      </c>
      <c r="F63" s="198" t="s">
        <v>383</v>
      </c>
    </row>
    <row r="64" spans="1:12" x14ac:dyDescent="0.25">
      <c r="A64" s="220" t="s">
        <v>270</v>
      </c>
      <c r="B64">
        <f>1/1844.2</f>
        <v>5.4224053790261355E-4</v>
      </c>
      <c r="C64" t="s">
        <v>271</v>
      </c>
      <c r="D64" s="222">
        <f>B64*Conversions!$E$5*Conversions!$E$6</f>
        <v>542.24053790261348</v>
      </c>
      <c r="E64" t="s">
        <v>269</v>
      </c>
      <c r="F64" s="216" t="s">
        <v>385</v>
      </c>
    </row>
    <row r="65" spans="1:6" x14ac:dyDescent="0.25">
      <c r="A65" s="220" t="s">
        <v>282</v>
      </c>
      <c r="B65">
        <f>1/1306.87</f>
        <v>7.651870499743663E-4</v>
      </c>
      <c r="C65" t="s">
        <v>271</v>
      </c>
      <c r="D65" s="222">
        <f>B65*Conversions!$E$5*Conversions!$E$6</f>
        <v>765.18704997436623</v>
      </c>
      <c r="E65" t="s">
        <v>269</v>
      </c>
      <c r="F65" s="216" t="s">
        <v>385</v>
      </c>
    </row>
    <row r="66" spans="1:6" x14ac:dyDescent="0.25">
      <c r="A66" s="220" t="s">
        <v>281</v>
      </c>
      <c r="B66">
        <f>1/1186.04</f>
        <v>8.4314188391622542E-4</v>
      </c>
      <c r="C66" t="s">
        <v>271</v>
      </c>
      <c r="D66" s="222">
        <f>B66*Conversions!$E$5*Conversions!$E$6</f>
        <v>843.14188391622542</v>
      </c>
      <c r="E66" t="s">
        <v>269</v>
      </c>
      <c r="F66" s="216" t="s">
        <v>385</v>
      </c>
    </row>
    <row r="67" spans="1:6" x14ac:dyDescent="0.25">
      <c r="A67" s="220" t="s">
        <v>283</v>
      </c>
      <c r="B67">
        <v>4.2000000000000003E-2</v>
      </c>
      <c r="C67" t="s">
        <v>284</v>
      </c>
      <c r="D67" s="221">
        <f>B67/Conversions!E7*Conversions!E8</f>
        <v>0.67277609569123809</v>
      </c>
      <c r="E67" t="s">
        <v>269</v>
      </c>
      <c r="F67" s="216" t="s">
        <v>385</v>
      </c>
    </row>
    <row r="68" spans="1:6" x14ac:dyDescent="0.25">
      <c r="A68" s="220"/>
      <c r="D68" s="221"/>
    </row>
    <row r="69" spans="1:6" x14ac:dyDescent="0.25">
      <c r="A69" s="220" t="s">
        <v>287</v>
      </c>
      <c r="B69">
        <v>25</v>
      </c>
    </row>
    <row r="70" spans="1:6" x14ac:dyDescent="0.25">
      <c r="A70" t="s">
        <v>242</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E5" sqref="E5"/>
    </sheetView>
  </sheetViews>
  <sheetFormatPr defaultColWidth="9.140625" defaultRowHeight="12.75" x14ac:dyDescent="0.2"/>
  <cols>
    <col min="1" max="3" width="9.140625" style="179"/>
    <col min="4" max="4" width="4.85546875" style="179" customWidth="1"/>
    <col min="5" max="5" width="9.5703125" style="179" customWidth="1"/>
    <col min="6" max="6" width="23.42578125" style="179" customWidth="1"/>
    <col min="7" max="7" width="11" style="179" bestFit="1" customWidth="1"/>
    <col min="8" max="259" width="9.140625" style="179"/>
    <col min="260" max="260" width="13.42578125" style="179" bestFit="1" customWidth="1"/>
    <col min="261" max="261" width="16.42578125" style="179" bestFit="1" customWidth="1"/>
    <col min="262" max="262" width="23.42578125" style="179" customWidth="1"/>
    <col min="263" max="263" width="11" style="179" bestFit="1" customWidth="1"/>
    <col min="264" max="515" width="9.140625" style="179"/>
    <col min="516" max="516" width="13.42578125" style="179" bestFit="1" customWidth="1"/>
    <col min="517" max="517" width="16.42578125" style="179" bestFit="1" customWidth="1"/>
    <col min="518" max="518" width="23.42578125" style="179" customWidth="1"/>
    <col min="519" max="519" width="11" style="179" bestFit="1" customWidth="1"/>
    <col min="520" max="771" width="9.140625" style="179"/>
    <col min="772" max="772" width="13.42578125" style="179" bestFit="1" customWidth="1"/>
    <col min="773" max="773" width="16.42578125" style="179" bestFit="1" customWidth="1"/>
    <col min="774" max="774" width="23.42578125" style="179" customWidth="1"/>
    <col min="775" max="775" width="11" style="179" bestFit="1" customWidth="1"/>
    <col min="776" max="1027" width="9.140625" style="179"/>
    <col min="1028" max="1028" width="13.42578125" style="179" bestFit="1" customWidth="1"/>
    <col min="1029" max="1029" width="16.42578125" style="179" bestFit="1" customWidth="1"/>
    <col min="1030" max="1030" width="23.42578125" style="179" customWidth="1"/>
    <col min="1031" max="1031" width="11" style="179" bestFit="1" customWidth="1"/>
    <col min="1032" max="1283" width="9.140625" style="179"/>
    <col min="1284" max="1284" width="13.42578125" style="179" bestFit="1" customWidth="1"/>
    <col min="1285" max="1285" width="16.42578125" style="179" bestFit="1" customWidth="1"/>
    <col min="1286" max="1286" width="23.42578125" style="179" customWidth="1"/>
    <col min="1287" max="1287" width="11" style="179" bestFit="1" customWidth="1"/>
    <col min="1288" max="1539" width="9.140625" style="179"/>
    <col min="1540" max="1540" width="13.42578125" style="179" bestFit="1" customWidth="1"/>
    <col min="1541" max="1541" width="16.42578125" style="179" bestFit="1" customWidth="1"/>
    <col min="1542" max="1542" width="23.42578125" style="179" customWidth="1"/>
    <col min="1543" max="1543" width="11" style="179" bestFit="1" customWidth="1"/>
    <col min="1544" max="1795" width="9.140625" style="179"/>
    <col min="1796" max="1796" width="13.42578125" style="179" bestFit="1" customWidth="1"/>
    <col min="1797" max="1797" width="16.42578125" style="179" bestFit="1" customWidth="1"/>
    <col min="1798" max="1798" width="23.42578125" style="179" customWidth="1"/>
    <col min="1799" max="1799" width="11" style="179" bestFit="1" customWidth="1"/>
    <col min="1800" max="2051" width="9.140625" style="179"/>
    <col min="2052" max="2052" width="13.42578125" style="179" bestFit="1" customWidth="1"/>
    <col min="2053" max="2053" width="16.42578125" style="179" bestFit="1" customWidth="1"/>
    <col min="2054" max="2054" width="23.42578125" style="179" customWidth="1"/>
    <col min="2055" max="2055" width="11" style="179" bestFit="1" customWidth="1"/>
    <col min="2056" max="2307" width="9.140625" style="179"/>
    <col min="2308" max="2308" width="13.42578125" style="179" bestFit="1" customWidth="1"/>
    <col min="2309" max="2309" width="16.42578125" style="179" bestFit="1" customWidth="1"/>
    <col min="2310" max="2310" width="23.42578125" style="179" customWidth="1"/>
    <col min="2311" max="2311" width="11" style="179" bestFit="1" customWidth="1"/>
    <col min="2312" max="2563" width="9.140625" style="179"/>
    <col min="2564" max="2564" width="13.42578125" style="179" bestFit="1" customWidth="1"/>
    <col min="2565" max="2565" width="16.42578125" style="179" bestFit="1" customWidth="1"/>
    <col min="2566" max="2566" width="23.42578125" style="179" customWidth="1"/>
    <col min="2567" max="2567" width="11" style="179" bestFit="1" customWidth="1"/>
    <col min="2568" max="2819" width="9.140625" style="179"/>
    <col min="2820" max="2820" width="13.42578125" style="179" bestFit="1" customWidth="1"/>
    <col min="2821" max="2821" width="16.42578125" style="179" bestFit="1" customWidth="1"/>
    <col min="2822" max="2822" width="23.42578125" style="179" customWidth="1"/>
    <col min="2823" max="2823" width="11" style="179" bestFit="1" customWidth="1"/>
    <col min="2824" max="3075" width="9.140625" style="179"/>
    <col min="3076" max="3076" width="13.42578125" style="179" bestFit="1" customWidth="1"/>
    <col min="3077" max="3077" width="16.42578125" style="179" bestFit="1" customWidth="1"/>
    <col min="3078" max="3078" width="23.42578125" style="179" customWidth="1"/>
    <col min="3079" max="3079" width="11" style="179" bestFit="1" customWidth="1"/>
    <col min="3080" max="3331" width="9.140625" style="179"/>
    <col min="3332" max="3332" width="13.42578125" style="179" bestFit="1" customWidth="1"/>
    <col min="3333" max="3333" width="16.42578125" style="179" bestFit="1" customWidth="1"/>
    <col min="3334" max="3334" width="23.42578125" style="179" customWidth="1"/>
    <col min="3335" max="3335" width="11" style="179" bestFit="1" customWidth="1"/>
    <col min="3336" max="3587" width="9.140625" style="179"/>
    <col min="3588" max="3588" width="13.42578125" style="179" bestFit="1" customWidth="1"/>
    <col min="3589" max="3589" width="16.42578125" style="179" bestFit="1" customWidth="1"/>
    <col min="3590" max="3590" width="23.42578125" style="179" customWidth="1"/>
    <col min="3591" max="3591" width="11" style="179" bestFit="1" customWidth="1"/>
    <col min="3592" max="3843" width="9.140625" style="179"/>
    <col min="3844" max="3844" width="13.42578125" style="179" bestFit="1" customWidth="1"/>
    <col min="3845" max="3845" width="16.42578125" style="179" bestFit="1" customWidth="1"/>
    <col min="3846" max="3846" width="23.42578125" style="179" customWidth="1"/>
    <col min="3847" max="3847" width="11" style="179" bestFit="1" customWidth="1"/>
    <col min="3848" max="4099" width="9.140625" style="179"/>
    <col min="4100" max="4100" width="13.42578125" style="179" bestFit="1" customWidth="1"/>
    <col min="4101" max="4101" width="16.42578125" style="179" bestFit="1" customWidth="1"/>
    <col min="4102" max="4102" width="23.42578125" style="179" customWidth="1"/>
    <col min="4103" max="4103" width="11" style="179" bestFit="1" customWidth="1"/>
    <col min="4104" max="4355" width="9.140625" style="179"/>
    <col min="4356" max="4356" width="13.42578125" style="179" bestFit="1" customWidth="1"/>
    <col min="4357" max="4357" width="16.42578125" style="179" bestFit="1" customWidth="1"/>
    <col min="4358" max="4358" width="23.42578125" style="179" customWidth="1"/>
    <col min="4359" max="4359" width="11" style="179" bestFit="1" customWidth="1"/>
    <col min="4360" max="4611" width="9.140625" style="179"/>
    <col min="4612" max="4612" width="13.42578125" style="179" bestFit="1" customWidth="1"/>
    <col min="4613" max="4613" width="16.42578125" style="179" bestFit="1" customWidth="1"/>
    <col min="4614" max="4614" width="23.42578125" style="179" customWidth="1"/>
    <col min="4615" max="4615" width="11" style="179" bestFit="1" customWidth="1"/>
    <col min="4616" max="4867" width="9.140625" style="179"/>
    <col min="4868" max="4868" width="13.42578125" style="179" bestFit="1" customWidth="1"/>
    <col min="4869" max="4869" width="16.42578125" style="179" bestFit="1" customWidth="1"/>
    <col min="4870" max="4870" width="23.42578125" style="179" customWidth="1"/>
    <col min="4871" max="4871" width="11" style="179" bestFit="1" customWidth="1"/>
    <col min="4872" max="5123" width="9.140625" style="179"/>
    <col min="5124" max="5124" width="13.42578125" style="179" bestFit="1" customWidth="1"/>
    <col min="5125" max="5125" width="16.42578125" style="179" bestFit="1" customWidth="1"/>
    <col min="5126" max="5126" width="23.42578125" style="179" customWidth="1"/>
    <col min="5127" max="5127" width="11" style="179" bestFit="1" customWidth="1"/>
    <col min="5128" max="5379" width="9.140625" style="179"/>
    <col min="5380" max="5380" width="13.42578125" style="179" bestFit="1" customWidth="1"/>
    <col min="5381" max="5381" width="16.42578125" style="179" bestFit="1" customWidth="1"/>
    <col min="5382" max="5382" width="23.42578125" style="179" customWidth="1"/>
    <col min="5383" max="5383" width="11" style="179" bestFit="1" customWidth="1"/>
    <col min="5384" max="5635" width="9.140625" style="179"/>
    <col min="5636" max="5636" width="13.42578125" style="179" bestFit="1" customWidth="1"/>
    <col min="5637" max="5637" width="16.42578125" style="179" bestFit="1" customWidth="1"/>
    <col min="5638" max="5638" width="23.42578125" style="179" customWidth="1"/>
    <col min="5639" max="5639" width="11" style="179" bestFit="1" customWidth="1"/>
    <col min="5640" max="5891" width="9.140625" style="179"/>
    <col min="5892" max="5892" width="13.42578125" style="179" bestFit="1" customWidth="1"/>
    <col min="5893" max="5893" width="16.42578125" style="179" bestFit="1" customWidth="1"/>
    <col min="5894" max="5894" width="23.42578125" style="179" customWidth="1"/>
    <col min="5895" max="5895" width="11" style="179" bestFit="1" customWidth="1"/>
    <col min="5896" max="6147" width="9.140625" style="179"/>
    <col min="6148" max="6148" width="13.42578125" style="179" bestFit="1" customWidth="1"/>
    <col min="6149" max="6149" width="16.42578125" style="179" bestFit="1" customWidth="1"/>
    <col min="6150" max="6150" width="23.42578125" style="179" customWidth="1"/>
    <col min="6151" max="6151" width="11" style="179" bestFit="1" customWidth="1"/>
    <col min="6152" max="6403" width="9.140625" style="179"/>
    <col min="6404" max="6404" width="13.42578125" style="179" bestFit="1" customWidth="1"/>
    <col min="6405" max="6405" width="16.42578125" style="179" bestFit="1" customWidth="1"/>
    <col min="6406" max="6406" width="23.42578125" style="179" customWidth="1"/>
    <col min="6407" max="6407" width="11" style="179" bestFit="1" customWidth="1"/>
    <col min="6408" max="6659" width="9.140625" style="179"/>
    <col min="6660" max="6660" width="13.42578125" style="179" bestFit="1" customWidth="1"/>
    <col min="6661" max="6661" width="16.42578125" style="179" bestFit="1" customWidth="1"/>
    <col min="6662" max="6662" width="23.42578125" style="179" customWidth="1"/>
    <col min="6663" max="6663" width="11" style="179" bestFit="1" customWidth="1"/>
    <col min="6664" max="6915" width="9.140625" style="179"/>
    <col min="6916" max="6916" width="13.42578125" style="179" bestFit="1" customWidth="1"/>
    <col min="6917" max="6917" width="16.42578125" style="179" bestFit="1" customWidth="1"/>
    <col min="6918" max="6918" width="23.42578125" style="179" customWidth="1"/>
    <col min="6919" max="6919" width="11" style="179" bestFit="1" customWidth="1"/>
    <col min="6920" max="7171" width="9.140625" style="179"/>
    <col min="7172" max="7172" width="13.42578125" style="179" bestFit="1" customWidth="1"/>
    <col min="7173" max="7173" width="16.42578125" style="179" bestFit="1" customWidth="1"/>
    <col min="7174" max="7174" width="23.42578125" style="179" customWidth="1"/>
    <col min="7175" max="7175" width="11" style="179" bestFit="1" customWidth="1"/>
    <col min="7176" max="7427" width="9.140625" style="179"/>
    <col min="7428" max="7428" width="13.42578125" style="179" bestFit="1" customWidth="1"/>
    <col min="7429" max="7429" width="16.42578125" style="179" bestFit="1" customWidth="1"/>
    <col min="7430" max="7430" width="23.42578125" style="179" customWidth="1"/>
    <col min="7431" max="7431" width="11" style="179" bestFit="1" customWidth="1"/>
    <col min="7432" max="7683" width="9.140625" style="179"/>
    <col min="7684" max="7684" width="13.42578125" style="179" bestFit="1" customWidth="1"/>
    <col min="7685" max="7685" width="16.42578125" style="179" bestFit="1" customWidth="1"/>
    <col min="7686" max="7686" width="23.42578125" style="179" customWidth="1"/>
    <col min="7687" max="7687" width="11" style="179" bestFit="1" customWidth="1"/>
    <col min="7688" max="7939" width="9.140625" style="179"/>
    <col min="7940" max="7940" width="13.42578125" style="179" bestFit="1" customWidth="1"/>
    <col min="7941" max="7941" width="16.42578125" style="179" bestFit="1" customWidth="1"/>
    <col min="7942" max="7942" width="23.42578125" style="179" customWidth="1"/>
    <col min="7943" max="7943" width="11" style="179" bestFit="1" customWidth="1"/>
    <col min="7944" max="8195" width="9.140625" style="179"/>
    <col min="8196" max="8196" width="13.42578125" style="179" bestFit="1" customWidth="1"/>
    <col min="8197" max="8197" width="16.42578125" style="179" bestFit="1" customWidth="1"/>
    <col min="8198" max="8198" width="23.42578125" style="179" customWidth="1"/>
    <col min="8199" max="8199" width="11" style="179" bestFit="1" customWidth="1"/>
    <col min="8200" max="8451" width="9.140625" style="179"/>
    <col min="8452" max="8452" width="13.42578125" style="179" bestFit="1" customWidth="1"/>
    <col min="8453" max="8453" width="16.42578125" style="179" bestFit="1" customWidth="1"/>
    <col min="8454" max="8454" width="23.42578125" style="179" customWidth="1"/>
    <col min="8455" max="8455" width="11" style="179" bestFit="1" customWidth="1"/>
    <col min="8456" max="8707" width="9.140625" style="179"/>
    <col min="8708" max="8708" width="13.42578125" style="179" bestFit="1" customWidth="1"/>
    <col min="8709" max="8709" width="16.42578125" style="179" bestFit="1" customWidth="1"/>
    <col min="8710" max="8710" width="23.42578125" style="179" customWidth="1"/>
    <col min="8711" max="8711" width="11" style="179" bestFit="1" customWidth="1"/>
    <col min="8712" max="8963" width="9.140625" style="179"/>
    <col min="8964" max="8964" width="13.42578125" style="179" bestFit="1" customWidth="1"/>
    <col min="8965" max="8965" width="16.42578125" style="179" bestFit="1" customWidth="1"/>
    <col min="8966" max="8966" width="23.42578125" style="179" customWidth="1"/>
    <col min="8967" max="8967" width="11" style="179" bestFit="1" customWidth="1"/>
    <col min="8968" max="9219" width="9.140625" style="179"/>
    <col min="9220" max="9220" width="13.42578125" style="179" bestFit="1" customWidth="1"/>
    <col min="9221" max="9221" width="16.42578125" style="179" bestFit="1" customWidth="1"/>
    <col min="9222" max="9222" width="23.42578125" style="179" customWidth="1"/>
    <col min="9223" max="9223" width="11" style="179" bestFit="1" customWidth="1"/>
    <col min="9224" max="9475" width="9.140625" style="179"/>
    <col min="9476" max="9476" width="13.42578125" style="179" bestFit="1" customWidth="1"/>
    <col min="9477" max="9477" width="16.42578125" style="179" bestFit="1" customWidth="1"/>
    <col min="9478" max="9478" width="23.42578125" style="179" customWidth="1"/>
    <col min="9479" max="9479" width="11" style="179" bestFit="1" customWidth="1"/>
    <col min="9480" max="9731" width="9.140625" style="179"/>
    <col min="9732" max="9732" width="13.42578125" style="179" bestFit="1" customWidth="1"/>
    <col min="9733" max="9733" width="16.42578125" style="179" bestFit="1" customWidth="1"/>
    <col min="9734" max="9734" width="23.42578125" style="179" customWidth="1"/>
    <col min="9735" max="9735" width="11" style="179" bestFit="1" customWidth="1"/>
    <col min="9736" max="9987" width="9.140625" style="179"/>
    <col min="9988" max="9988" width="13.42578125" style="179" bestFit="1" customWidth="1"/>
    <col min="9989" max="9989" width="16.42578125" style="179" bestFit="1" customWidth="1"/>
    <col min="9990" max="9990" width="23.42578125" style="179" customWidth="1"/>
    <col min="9991" max="9991" width="11" style="179" bestFit="1" customWidth="1"/>
    <col min="9992" max="10243" width="9.140625" style="179"/>
    <col min="10244" max="10244" width="13.42578125" style="179" bestFit="1" customWidth="1"/>
    <col min="10245" max="10245" width="16.42578125" style="179" bestFit="1" customWidth="1"/>
    <col min="10246" max="10246" width="23.42578125" style="179" customWidth="1"/>
    <col min="10247" max="10247" width="11" style="179" bestFit="1" customWidth="1"/>
    <col min="10248" max="10499" width="9.140625" style="179"/>
    <col min="10500" max="10500" width="13.42578125" style="179" bestFit="1" customWidth="1"/>
    <col min="10501" max="10501" width="16.42578125" style="179" bestFit="1" customWidth="1"/>
    <col min="10502" max="10502" width="23.42578125" style="179" customWidth="1"/>
    <col min="10503" max="10503" width="11" style="179" bestFit="1" customWidth="1"/>
    <col min="10504" max="10755" width="9.140625" style="179"/>
    <col min="10756" max="10756" width="13.42578125" style="179" bestFit="1" customWidth="1"/>
    <col min="10757" max="10757" width="16.42578125" style="179" bestFit="1" customWidth="1"/>
    <col min="10758" max="10758" width="23.42578125" style="179" customWidth="1"/>
    <col min="10759" max="10759" width="11" style="179" bestFit="1" customWidth="1"/>
    <col min="10760" max="11011" width="9.140625" style="179"/>
    <col min="11012" max="11012" width="13.42578125" style="179" bestFit="1" customWidth="1"/>
    <col min="11013" max="11013" width="16.42578125" style="179" bestFit="1" customWidth="1"/>
    <col min="11014" max="11014" width="23.42578125" style="179" customWidth="1"/>
    <col min="11015" max="11015" width="11" style="179" bestFit="1" customWidth="1"/>
    <col min="11016" max="11267" width="9.140625" style="179"/>
    <col min="11268" max="11268" width="13.42578125" style="179" bestFit="1" customWidth="1"/>
    <col min="11269" max="11269" width="16.42578125" style="179" bestFit="1" customWidth="1"/>
    <col min="11270" max="11270" width="23.42578125" style="179" customWidth="1"/>
    <col min="11271" max="11271" width="11" style="179" bestFit="1" customWidth="1"/>
    <col min="11272" max="11523" width="9.140625" style="179"/>
    <col min="11524" max="11524" width="13.42578125" style="179" bestFit="1" customWidth="1"/>
    <col min="11525" max="11525" width="16.42578125" style="179" bestFit="1" customWidth="1"/>
    <col min="11526" max="11526" width="23.42578125" style="179" customWidth="1"/>
    <col min="11527" max="11527" width="11" style="179" bestFit="1" customWidth="1"/>
    <col min="11528" max="11779" width="9.140625" style="179"/>
    <col min="11780" max="11780" width="13.42578125" style="179" bestFit="1" customWidth="1"/>
    <col min="11781" max="11781" width="16.42578125" style="179" bestFit="1" customWidth="1"/>
    <col min="11782" max="11782" width="23.42578125" style="179" customWidth="1"/>
    <col min="11783" max="11783" width="11" style="179" bestFit="1" customWidth="1"/>
    <col min="11784" max="12035" width="9.140625" style="179"/>
    <col min="12036" max="12036" width="13.42578125" style="179" bestFit="1" customWidth="1"/>
    <col min="12037" max="12037" width="16.42578125" style="179" bestFit="1" customWidth="1"/>
    <col min="12038" max="12038" width="23.42578125" style="179" customWidth="1"/>
    <col min="12039" max="12039" width="11" style="179" bestFit="1" customWidth="1"/>
    <col min="12040" max="12291" width="9.140625" style="179"/>
    <col min="12292" max="12292" width="13.42578125" style="179" bestFit="1" customWidth="1"/>
    <col min="12293" max="12293" width="16.42578125" style="179" bestFit="1" customWidth="1"/>
    <col min="12294" max="12294" width="23.42578125" style="179" customWidth="1"/>
    <col min="12295" max="12295" width="11" style="179" bestFit="1" customWidth="1"/>
    <col min="12296" max="12547" width="9.140625" style="179"/>
    <col min="12548" max="12548" width="13.42578125" style="179" bestFit="1" customWidth="1"/>
    <col min="12549" max="12549" width="16.42578125" style="179" bestFit="1" customWidth="1"/>
    <col min="12550" max="12550" width="23.42578125" style="179" customWidth="1"/>
    <col min="12551" max="12551" width="11" style="179" bestFit="1" customWidth="1"/>
    <col min="12552" max="12803" width="9.140625" style="179"/>
    <col min="12804" max="12804" width="13.42578125" style="179" bestFit="1" customWidth="1"/>
    <col min="12805" max="12805" width="16.42578125" style="179" bestFit="1" customWidth="1"/>
    <col min="12806" max="12806" width="23.42578125" style="179" customWidth="1"/>
    <col min="12807" max="12807" width="11" style="179" bestFit="1" customWidth="1"/>
    <col min="12808" max="13059" width="9.140625" style="179"/>
    <col min="13060" max="13060" width="13.42578125" style="179" bestFit="1" customWidth="1"/>
    <col min="13061" max="13061" width="16.42578125" style="179" bestFit="1" customWidth="1"/>
    <col min="13062" max="13062" width="23.42578125" style="179" customWidth="1"/>
    <col min="13063" max="13063" width="11" style="179" bestFit="1" customWidth="1"/>
    <col min="13064" max="13315" width="9.140625" style="179"/>
    <col min="13316" max="13316" width="13.42578125" style="179" bestFit="1" customWidth="1"/>
    <col min="13317" max="13317" width="16.42578125" style="179" bestFit="1" customWidth="1"/>
    <col min="13318" max="13318" width="23.42578125" style="179" customWidth="1"/>
    <col min="13319" max="13319" width="11" style="179" bestFit="1" customWidth="1"/>
    <col min="13320" max="13571" width="9.140625" style="179"/>
    <col min="13572" max="13572" width="13.42578125" style="179" bestFit="1" customWidth="1"/>
    <col min="13573" max="13573" width="16.42578125" style="179" bestFit="1" customWidth="1"/>
    <col min="13574" max="13574" width="23.42578125" style="179" customWidth="1"/>
    <col min="13575" max="13575" width="11" style="179" bestFit="1" customWidth="1"/>
    <col min="13576" max="13827" width="9.140625" style="179"/>
    <col min="13828" max="13828" width="13.42578125" style="179" bestFit="1" customWidth="1"/>
    <col min="13829" max="13829" width="16.42578125" style="179" bestFit="1" customWidth="1"/>
    <col min="13830" max="13830" width="23.42578125" style="179" customWidth="1"/>
    <col min="13831" max="13831" width="11" style="179" bestFit="1" customWidth="1"/>
    <col min="13832" max="14083" width="9.140625" style="179"/>
    <col min="14084" max="14084" width="13.42578125" style="179" bestFit="1" customWidth="1"/>
    <col min="14085" max="14085" width="16.42578125" style="179" bestFit="1" customWidth="1"/>
    <col min="14086" max="14086" width="23.42578125" style="179" customWidth="1"/>
    <col min="14087" max="14087" width="11" style="179" bestFit="1" customWidth="1"/>
    <col min="14088" max="14339" width="9.140625" style="179"/>
    <col min="14340" max="14340" width="13.42578125" style="179" bestFit="1" customWidth="1"/>
    <col min="14341" max="14341" width="16.42578125" style="179" bestFit="1" customWidth="1"/>
    <col min="14342" max="14342" width="23.42578125" style="179" customWidth="1"/>
    <col min="14343" max="14343" width="11" style="179" bestFit="1" customWidth="1"/>
    <col min="14344" max="14595" width="9.140625" style="179"/>
    <col min="14596" max="14596" width="13.42578125" style="179" bestFit="1" customWidth="1"/>
    <col min="14597" max="14597" width="16.42578125" style="179" bestFit="1" customWidth="1"/>
    <col min="14598" max="14598" width="23.42578125" style="179" customWidth="1"/>
    <col min="14599" max="14599" width="11" style="179" bestFit="1" customWidth="1"/>
    <col min="14600" max="14851" width="9.140625" style="179"/>
    <col min="14852" max="14852" width="13.42578125" style="179" bestFit="1" customWidth="1"/>
    <col min="14853" max="14853" width="16.42578125" style="179" bestFit="1" customWidth="1"/>
    <col min="14854" max="14854" width="23.42578125" style="179" customWidth="1"/>
    <col min="14855" max="14855" width="11" style="179" bestFit="1" customWidth="1"/>
    <col min="14856" max="15107" width="9.140625" style="179"/>
    <col min="15108" max="15108" width="13.42578125" style="179" bestFit="1" customWidth="1"/>
    <col min="15109" max="15109" width="16.42578125" style="179" bestFit="1" customWidth="1"/>
    <col min="15110" max="15110" width="23.42578125" style="179" customWidth="1"/>
    <col min="15111" max="15111" width="11" style="179" bestFit="1" customWidth="1"/>
    <col min="15112" max="15363" width="9.140625" style="179"/>
    <col min="15364" max="15364" width="13.42578125" style="179" bestFit="1" customWidth="1"/>
    <col min="15365" max="15365" width="16.42578125" style="179" bestFit="1" customWidth="1"/>
    <col min="15366" max="15366" width="23.42578125" style="179" customWidth="1"/>
    <col min="15367" max="15367" width="11" style="179" bestFit="1" customWidth="1"/>
    <col min="15368" max="15619" width="9.140625" style="179"/>
    <col min="15620" max="15620" width="13.42578125" style="179" bestFit="1" customWidth="1"/>
    <col min="15621" max="15621" width="16.42578125" style="179" bestFit="1" customWidth="1"/>
    <col min="15622" max="15622" width="23.42578125" style="179" customWidth="1"/>
    <col min="15623" max="15623" width="11" style="179" bestFit="1" customWidth="1"/>
    <col min="15624" max="15875" width="9.140625" style="179"/>
    <col min="15876" max="15876" width="13.42578125" style="179" bestFit="1" customWidth="1"/>
    <col min="15877" max="15877" width="16.42578125" style="179" bestFit="1" customWidth="1"/>
    <col min="15878" max="15878" width="23.42578125" style="179" customWidth="1"/>
    <col min="15879" max="15879" width="11" style="179" bestFit="1" customWidth="1"/>
    <col min="15880" max="16131" width="9.140625" style="179"/>
    <col min="16132" max="16132" width="13.42578125" style="179" bestFit="1" customWidth="1"/>
    <col min="16133" max="16133" width="16.42578125" style="179" bestFit="1" customWidth="1"/>
    <col min="16134" max="16134" width="23.42578125" style="179" customWidth="1"/>
    <col min="16135" max="16135" width="11" style="179" bestFit="1" customWidth="1"/>
    <col min="16136" max="16384" width="9.140625" style="179"/>
  </cols>
  <sheetData>
    <row r="1" spans="1:38" ht="20.25" x14ac:dyDescent="0.3">
      <c r="A1" s="180"/>
      <c r="B1" s="181"/>
      <c r="C1" s="180"/>
      <c r="D1" s="181"/>
      <c r="E1" s="180"/>
      <c r="F1" s="180"/>
      <c r="G1" s="180"/>
      <c r="H1" s="79" t="s">
        <v>20</v>
      </c>
      <c r="I1" s="182"/>
      <c r="J1" s="182"/>
      <c r="K1" s="182"/>
      <c r="L1" s="182"/>
      <c r="M1" s="182"/>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row>
    <row r="2" spans="1:38" x14ac:dyDescent="0.2">
      <c r="A2" s="182"/>
      <c r="B2" s="327"/>
      <c r="C2" s="327"/>
      <c r="D2" s="327"/>
      <c r="E2" s="327"/>
      <c r="F2" s="183"/>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row>
    <row r="3" spans="1:38" x14ac:dyDescent="0.2">
      <c r="A3" s="182"/>
      <c r="B3" s="328" t="s">
        <v>222</v>
      </c>
      <c r="C3" s="328"/>
      <c r="D3" s="328"/>
      <c r="E3" s="328"/>
      <c r="F3" s="184" t="s">
        <v>64</v>
      </c>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row>
    <row r="4" spans="1:38" x14ac:dyDescent="0.2">
      <c r="A4" s="182"/>
      <c r="B4" s="182"/>
      <c r="C4" s="179">
        <v>1</v>
      </c>
      <c r="D4" s="179" t="s">
        <v>243</v>
      </c>
      <c r="E4" s="179">
        <v>1E-3</v>
      </c>
      <c r="F4" s="179" t="s">
        <v>244</v>
      </c>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row>
    <row r="5" spans="1:38" x14ac:dyDescent="0.2">
      <c r="A5" s="182"/>
      <c r="B5" s="185"/>
      <c r="C5" s="179">
        <v>1</v>
      </c>
      <c r="D5" s="179" t="s">
        <v>272</v>
      </c>
      <c r="E5" s="179">
        <v>1000</v>
      </c>
      <c r="F5" s="179" t="s">
        <v>273</v>
      </c>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row>
    <row r="6" spans="1:38" x14ac:dyDescent="0.2">
      <c r="A6" s="182"/>
      <c r="B6" s="186"/>
      <c r="C6" s="179">
        <v>1</v>
      </c>
      <c r="D6" s="179" t="s">
        <v>274</v>
      </c>
      <c r="E6" s="179">
        <v>1000</v>
      </c>
      <c r="F6" s="179" t="s">
        <v>42</v>
      </c>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row>
    <row r="7" spans="1:38" x14ac:dyDescent="0.2">
      <c r="A7" s="182"/>
      <c r="B7" s="185"/>
      <c r="C7" s="179">
        <v>1</v>
      </c>
      <c r="D7" s="179" t="s">
        <v>42</v>
      </c>
      <c r="E7" s="179">
        <f>CONVERT(C7,"kg","lbm")</f>
        <v>2.2046226218487757</v>
      </c>
      <c r="F7" s="179" t="s">
        <v>285</v>
      </c>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row>
    <row r="8" spans="1:38" x14ac:dyDescent="0.2">
      <c r="A8" s="182"/>
      <c r="B8" s="186"/>
      <c r="C8" s="179">
        <v>1</v>
      </c>
      <c r="D8" s="179" t="s">
        <v>272</v>
      </c>
      <c r="E8" s="179">
        <v>35.314700000000002</v>
      </c>
      <c r="F8" s="179" t="s">
        <v>286</v>
      </c>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row>
    <row r="9" spans="1:38" x14ac:dyDescent="0.2">
      <c r="A9" s="182"/>
      <c r="B9" s="185"/>
      <c r="C9" s="179">
        <v>1</v>
      </c>
      <c r="D9" s="179" t="s">
        <v>312</v>
      </c>
      <c r="E9" s="179">
        <v>1000</v>
      </c>
      <c r="F9" s="179" t="s">
        <v>244</v>
      </c>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row>
    <row r="10" spans="1:38" x14ac:dyDescent="0.2">
      <c r="A10" s="182"/>
      <c r="B10" s="187"/>
      <c r="C10" s="182"/>
      <c r="D10" s="182"/>
      <c r="E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row>
    <row r="11" spans="1:38" x14ac:dyDescent="0.2">
      <c r="A11" s="182"/>
      <c r="B11" s="188"/>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row>
    <row r="12" spans="1:38" x14ac:dyDescent="0.2">
      <c r="A12" s="182"/>
      <c r="B12" s="189"/>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row>
    <row r="13" spans="1:38" x14ac:dyDescent="0.2">
      <c r="A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row>
    <row r="14" spans="1:38" x14ac:dyDescent="0.2">
      <c r="A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row>
    <row r="15" spans="1:38" x14ac:dyDescent="0.2">
      <c r="A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2"/>
    </row>
    <row r="16" spans="1:38" x14ac:dyDescent="0.2">
      <c r="A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row>
    <row r="17" spans="1:38" x14ac:dyDescent="0.2">
      <c r="A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row>
    <row r="18" spans="1:38" x14ac:dyDescent="0.2">
      <c r="A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row>
    <row r="19" spans="1:38" x14ac:dyDescent="0.2">
      <c r="A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row>
    <row r="20" spans="1:38" x14ac:dyDescent="0.2">
      <c r="A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row>
    <row r="21" spans="1:38" x14ac:dyDescent="0.2">
      <c r="A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2"/>
    </row>
    <row r="22" spans="1:38" x14ac:dyDescent="0.2">
      <c r="A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row>
    <row r="23" spans="1:38" x14ac:dyDescent="0.2">
      <c r="A23" s="182"/>
      <c r="B23" s="182"/>
      <c r="C23" s="182"/>
      <c r="D23" s="182"/>
      <c r="E23" s="182"/>
      <c r="F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row>
    <row r="24" spans="1:38" x14ac:dyDescent="0.2">
      <c r="A24" s="182"/>
      <c r="B24" s="182"/>
      <c r="C24" s="182"/>
      <c r="D24" s="182"/>
      <c r="E24" s="182"/>
      <c r="F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2"/>
    </row>
    <row r="25" spans="1:38" x14ac:dyDescent="0.2">
      <c r="A25" s="182"/>
      <c r="B25" s="159"/>
      <c r="C25" s="190"/>
      <c r="D25" s="159"/>
      <c r="E25" s="159"/>
      <c r="F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row>
    <row r="26" spans="1:38" x14ac:dyDescent="0.2">
      <c r="A26" s="182"/>
      <c r="B26" s="191"/>
      <c r="C26" s="192"/>
      <c r="D26" s="159"/>
      <c r="E26" s="159"/>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2"/>
      <c r="AL26" s="182"/>
    </row>
    <row r="27" spans="1:38" x14ac:dyDescent="0.2">
      <c r="A27" s="182"/>
      <c r="B27" s="191"/>
      <c r="C27" s="192"/>
      <c r="D27" s="159"/>
      <c r="E27" s="159"/>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row>
    <row r="28" spans="1:38" x14ac:dyDescent="0.2">
      <c r="A28" s="182"/>
      <c r="B28" s="191"/>
      <c r="C28" s="192"/>
      <c r="D28" s="159"/>
      <c r="E28" s="159"/>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row>
    <row r="29" spans="1:38" x14ac:dyDescent="0.2">
      <c r="B29" s="191"/>
      <c r="C29" s="182"/>
      <c r="D29" s="182"/>
      <c r="E29" s="182"/>
    </row>
    <row r="30" spans="1:38" x14ac:dyDescent="0.2">
      <c r="B30" s="191"/>
      <c r="C30" s="182"/>
      <c r="D30" s="182"/>
      <c r="E30" s="182"/>
    </row>
    <row r="31" spans="1:38" x14ac:dyDescent="0.2">
      <c r="B31" s="188"/>
      <c r="C31" s="182"/>
      <c r="D31" s="182"/>
      <c r="E31" s="182"/>
    </row>
    <row r="37" spans="10:10" x14ac:dyDescent="0.2">
      <c r="J37" s="193"/>
    </row>
  </sheetData>
  <mergeCells count="2">
    <mergeCell ref="B2:E2"/>
    <mergeCell ref="B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E20" sqref="E20"/>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9"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183" t="s">
        <v>223</v>
      </c>
      <c r="D3" s="183" t="s">
        <v>9</v>
      </c>
    </row>
    <row r="4" spans="1:38" ht="15" x14ac:dyDescent="0.2">
      <c r="C4" s="194"/>
      <c r="D4" s="329"/>
      <c r="E4" s="330"/>
      <c r="F4" s="330"/>
      <c r="G4" s="330"/>
      <c r="H4" s="330"/>
      <c r="I4" s="330"/>
      <c r="J4" s="330"/>
      <c r="K4" s="330"/>
      <c r="L4" s="330"/>
    </row>
    <row r="5" spans="1:38" ht="15" x14ac:dyDescent="0.2">
      <c r="C5" s="194"/>
      <c r="D5" s="329"/>
      <c r="E5" s="330"/>
      <c r="F5" s="330"/>
      <c r="G5" s="330"/>
      <c r="H5" s="330"/>
      <c r="I5" s="330"/>
      <c r="J5" s="330"/>
      <c r="K5" s="330"/>
      <c r="L5" s="330"/>
    </row>
    <row r="6" spans="1:38" ht="15" x14ac:dyDescent="0.2">
      <c r="C6" s="194"/>
      <c r="D6" s="329"/>
      <c r="E6" s="330"/>
      <c r="F6" s="330"/>
      <c r="G6" s="330"/>
      <c r="H6" s="330"/>
      <c r="I6" s="330"/>
      <c r="J6" s="330"/>
      <c r="K6" s="330"/>
      <c r="L6" s="330"/>
    </row>
    <row r="7" spans="1:38" ht="15" x14ac:dyDescent="0.2">
      <c r="C7" s="194"/>
      <c r="D7" s="329"/>
      <c r="E7" s="330"/>
      <c r="F7" s="330"/>
      <c r="G7" s="330"/>
      <c r="H7" s="330"/>
      <c r="I7" s="330"/>
      <c r="J7" s="330"/>
      <c r="K7" s="330"/>
      <c r="L7" s="330"/>
    </row>
    <row r="8" spans="1:38" ht="15" x14ac:dyDescent="0.2">
      <c r="C8" s="194"/>
      <c r="D8" s="329"/>
      <c r="E8" s="330"/>
      <c r="F8" s="330"/>
      <c r="G8" s="330"/>
      <c r="H8" s="330"/>
      <c r="I8" s="330"/>
      <c r="J8" s="330"/>
      <c r="K8" s="330"/>
      <c r="L8" s="330"/>
    </row>
    <row r="9" spans="1:38" ht="15" x14ac:dyDescent="0.2">
      <c r="C9" s="194"/>
      <c r="D9" s="329"/>
      <c r="E9" s="330"/>
      <c r="F9" s="330"/>
      <c r="G9" s="330"/>
      <c r="H9" s="330"/>
      <c r="I9" s="330"/>
      <c r="J9" s="330"/>
      <c r="K9" s="330"/>
      <c r="L9" s="330"/>
    </row>
    <row r="10" spans="1:38" ht="15" x14ac:dyDescent="0.2">
      <c r="C10" s="194"/>
      <c r="D10" s="329"/>
      <c r="E10" s="330"/>
      <c r="F10" s="330"/>
      <c r="G10" s="330"/>
      <c r="H10" s="330"/>
      <c r="I10" s="330"/>
      <c r="J10" s="330"/>
      <c r="K10" s="330"/>
      <c r="L10" s="330"/>
    </row>
    <row r="11" spans="1:38" ht="15" x14ac:dyDescent="0.2">
      <c r="C11" s="194"/>
      <c r="D11" s="329"/>
      <c r="E11" s="330"/>
      <c r="F11" s="330"/>
      <c r="G11" s="330"/>
      <c r="H11" s="330"/>
      <c r="I11" s="330"/>
      <c r="J11" s="330"/>
      <c r="K11" s="330"/>
      <c r="L11" s="330"/>
    </row>
    <row r="12" spans="1:38" ht="15" x14ac:dyDescent="0.2">
      <c r="C12" s="194"/>
      <c r="D12" s="329"/>
      <c r="E12" s="330"/>
      <c r="F12" s="330"/>
      <c r="G12" s="330"/>
      <c r="H12" s="330"/>
      <c r="I12" s="330"/>
      <c r="J12" s="330"/>
      <c r="K12" s="330"/>
      <c r="L12" s="330"/>
    </row>
    <row r="13" spans="1:38" ht="15" x14ac:dyDescent="0.2">
      <c r="C13" s="194"/>
      <c r="D13" s="329"/>
      <c r="E13" s="330"/>
      <c r="F13" s="330"/>
      <c r="G13" s="330"/>
      <c r="H13" s="330"/>
      <c r="I13" s="330"/>
      <c r="J13" s="330"/>
      <c r="K13" s="330"/>
      <c r="L13" s="330"/>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30" zoomScaleNormal="130" workbookViewId="0">
      <selection activeCell="G32" sqref="G32"/>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26BAB18D-82D3-41C6-99BC-BF184C3EBF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B30324-249A-44ED-86A1-204068756E5E}">
  <ds:schemaRefs>
    <ds:schemaRef ds:uri="http://schemas.microsoft.com/sharepoint/v3/contenttype/forms"/>
  </ds:schemaRefs>
</ds:datastoreItem>
</file>

<file path=customXml/itemProps3.xml><?xml version="1.0" encoding="utf-8"?>
<ds:datastoreItem xmlns:ds="http://schemas.openxmlformats.org/officeDocument/2006/customXml" ds:itemID="{55014F3A-66D8-407F-9FF6-0C9BA6E0F1C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Info</vt:lpstr>
      <vt:lpstr>Data Summary</vt:lpstr>
      <vt:lpstr>Reference Source Info</vt:lpstr>
      <vt:lpstr>DQI</vt:lpstr>
      <vt:lpstr>Surface Mining Calculations</vt:lpstr>
      <vt:lpstr>Conversions</vt:lpstr>
      <vt:lpstr>Assumptions</vt:lpstr>
      <vt:lpstr>Chart</vt:lpstr>
    </vt:vector>
  </TitlesOfParts>
  <Company>NETL 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Jeremie Hakian</dc:creator>
  <cp:lastModifiedBy>Krynock, Michelle M. (CONTR)</cp:lastModifiedBy>
  <dcterms:created xsi:type="dcterms:W3CDTF">2013-12-06T15:17:23Z</dcterms:created>
  <dcterms:modified xsi:type="dcterms:W3CDTF">2017-01-03T20:30:53Z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