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950" yWindow="0" windowWidth="25770" windowHeight="11805" tabRatio="732" activeTab="1"/>
  </bookViews>
  <sheets>
    <sheet name="Info" sheetId="1" r:id="rId1"/>
    <sheet name="Data Summary" sheetId="2" r:id="rId2"/>
    <sheet name="Reference Source Info" sheetId="4" r:id="rId3"/>
    <sheet name="DQI" sheetId="5" r:id="rId4"/>
    <sheet name="Leachate" sheetId="12" r:id="rId5"/>
    <sheet name="Conversions" sheetId="7" r:id="rId6"/>
    <sheet name="Assumptions" sheetId="8" r:id="rId7"/>
    <sheet name="Chart" sheetId="17" r:id="rId8"/>
  </sheets>
  <definedNames>
    <definedName name="lstOrigin">'Data Summary'!$H$308:$H$313</definedName>
    <definedName name="lstSourceType">'Reference Source Info'!$B$51:$B$60+'Reference Source Info'!$B$50:$B$59</definedName>
  </definedNames>
  <calcPr calcId="145621" concurrentCalc="0"/>
</workbook>
</file>

<file path=xl/calcChain.xml><?xml version="1.0" encoding="utf-8"?>
<calcChain xmlns="http://schemas.openxmlformats.org/spreadsheetml/2006/main">
  <c r="E130" i="2" l="1"/>
  <c r="G214" i="2"/>
  <c r="H214" i="2"/>
  <c r="I214" i="2"/>
  <c r="E131" i="2"/>
  <c r="G215" i="2"/>
  <c r="H215" i="2"/>
  <c r="I215" i="2"/>
  <c r="E132" i="2"/>
  <c r="G216" i="2"/>
  <c r="H216" i="2"/>
  <c r="I216" i="2"/>
  <c r="E133" i="2"/>
  <c r="G217" i="2"/>
  <c r="H217" i="2"/>
  <c r="I217" i="2"/>
  <c r="E134" i="2"/>
  <c r="G218" i="2"/>
  <c r="H218" i="2"/>
  <c r="I218" i="2"/>
  <c r="E135" i="2"/>
  <c r="G219" i="2"/>
  <c r="H219" i="2"/>
  <c r="I219" i="2"/>
  <c r="E136" i="2"/>
  <c r="G220" i="2"/>
  <c r="H220" i="2"/>
  <c r="I220" i="2"/>
  <c r="E137" i="2"/>
  <c r="G221" i="2"/>
  <c r="H221" i="2"/>
  <c r="I221" i="2"/>
  <c r="E138" i="2"/>
  <c r="G222" i="2"/>
  <c r="H222" i="2"/>
  <c r="I222" i="2"/>
  <c r="E139" i="2"/>
  <c r="G223" i="2"/>
  <c r="H223" i="2"/>
  <c r="I223" i="2"/>
  <c r="E140" i="2"/>
  <c r="G224" i="2"/>
  <c r="H224" i="2"/>
  <c r="I224" i="2"/>
  <c r="E141" i="2"/>
  <c r="G225" i="2"/>
  <c r="H225" i="2"/>
  <c r="I225" i="2"/>
  <c r="E142" i="2"/>
  <c r="G226" i="2"/>
  <c r="H226" i="2"/>
  <c r="I226" i="2"/>
  <c r="E143" i="2"/>
  <c r="G227" i="2"/>
  <c r="H227" i="2"/>
  <c r="I227" i="2"/>
  <c r="E144" i="2"/>
  <c r="G228" i="2"/>
  <c r="H228" i="2"/>
  <c r="I228" i="2"/>
  <c r="E145" i="2"/>
  <c r="G229" i="2"/>
  <c r="H229" i="2"/>
  <c r="I229" i="2"/>
  <c r="E146" i="2"/>
  <c r="G230" i="2"/>
  <c r="H230" i="2"/>
  <c r="I230" i="2"/>
  <c r="E147" i="2"/>
  <c r="G231" i="2"/>
  <c r="H231" i="2"/>
  <c r="I231" i="2"/>
  <c r="E148" i="2"/>
  <c r="G232" i="2"/>
  <c r="H232" i="2"/>
  <c r="I232" i="2"/>
  <c r="E149" i="2"/>
  <c r="G233" i="2"/>
  <c r="H233" i="2"/>
  <c r="I233" i="2"/>
  <c r="E150" i="2"/>
  <c r="G234" i="2"/>
  <c r="H234" i="2"/>
  <c r="I234" i="2"/>
  <c r="E151" i="2"/>
  <c r="G235" i="2"/>
  <c r="H235" i="2"/>
  <c r="I235" i="2"/>
  <c r="E152" i="2"/>
  <c r="G236" i="2"/>
  <c r="H236" i="2"/>
  <c r="I236" i="2"/>
  <c r="E153" i="2"/>
  <c r="G237" i="2"/>
  <c r="H237" i="2"/>
  <c r="I237" i="2"/>
  <c r="E154" i="2"/>
  <c r="G238" i="2"/>
  <c r="H238" i="2"/>
  <c r="I238" i="2"/>
  <c r="E155" i="2"/>
  <c r="G239" i="2"/>
  <c r="H239" i="2"/>
  <c r="I239" i="2"/>
  <c r="E156" i="2"/>
  <c r="G240" i="2"/>
  <c r="H240" i="2"/>
  <c r="I240" i="2"/>
  <c r="E157" i="2"/>
  <c r="G241" i="2"/>
  <c r="H241" i="2"/>
  <c r="I241" i="2"/>
  <c r="E158" i="2"/>
  <c r="G242" i="2"/>
  <c r="H242" i="2"/>
  <c r="I242" i="2"/>
  <c r="E159" i="2"/>
  <c r="G243" i="2"/>
  <c r="H243" i="2"/>
  <c r="I243" i="2"/>
  <c r="E160" i="2"/>
  <c r="G244" i="2"/>
  <c r="H244" i="2"/>
  <c r="I244" i="2"/>
  <c r="E161" i="2"/>
  <c r="G245" i="2"/>
  <c r="H245" i="2"/>
  <c r="I245" i="2"/>
  <c r="E162" i="2"/>
  <c r="G246" i="2"/>
  <c r="H246" i="2"/>
  <c r="I246" i="2"/>
  <c r="E163" i="2"/>
  <c r="G247" i="2"/>
  <c r="H247" i="2"/>
  <c r="I247" i="2"/>
  <c r="E164" i="2"/>
  <c r="G248" i="2"/>
  <c r="H248" i="2"/>
  <c r="I248"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24" i="2"/>
  <c r="C130" i="2"/>
  <c r="B130" i="2"/>
  <c r="C131" i="2"/>
  <c r="B131" i="2"/>
  <c r="C132" i="2"/>
  <c r="B132" i="2"/>
  <c r="C133" i="2"/>
  <c r="B133" i="2"/>
  <c r="C134" i="2"/>
  <c r="B134" i="2"/>
  <c r="C135" i="2"/>
  <c r="B135" i="2"/>
  <c r="C136" i="2"/>
  <c r="B136" i="2"/>
  <c r="C137" i="2"/>
  <c r="B137" i="2"/>
  <c r="C138" i="2"/>
  <c r="B138" i="2"/>
  <c r="C139" i="2"/>
  <c r="B139" i="2"/>
  <c r="C140" i="2"/>
  <c r="B140" i="2"/>
  <c r="C141" i="2"/>
  <c r="B141" i="2"/>
  <c r="C142" i="2"/>
  <c r="B142" i="2"/>
  <c r="C143" i="2"/>
  <c r="B143" i="2"/>
  <c r="C144" i="2"/>
  <c r="B144" i="2"/>
  <c r="C145" i="2"/>
  <c r="B145" i="2"/>
  <c r="C146" i="2"/>
  <c r="B146" i="2"/>
  <c r="C147" i="2"/>
  <c r="B147" i="2"/>
  <c r="C148" i="2"/>
  <c r="B148" i="2"/>
  <c r="C149" i="2"/>
  <c r="B149" i="2"/>
  <c r="C150" i="2"/>
  <c r="B150" i="2"/>
  <c r="C151" i="2"/>
  <c r="B151" i="2"/>
  <c r="C152" i="2"/>
  <c r="B152" i="2"/>
  <c r="C153" i="2"/>
  <c r="B153" i="2"/>
  <c r="C154" i="2"/>
  <c r="B154" i="2"/>
  <c r="C155" i="2"/>
  <c r="B155" i="2"/>
  <c r="C156" i="2"/>
  <c r="B156" i="2"/>
  <c r="C157" i="2"/>
  <c r="B157" i="2"/>
  <c r="C158" i="2"/>
  <c r="B158" i="2"/>
  <c r="C159" i="2"/>
  <c r="B159" i="2"/>
  <c r="C160" i="2"/>
  <c r="B160" i="2"/>
  <c r="C161" i="2"/>
  <c r="B161" i="2"/>
  <c r="C162" i="2"/>
  <c r="B162" i="2"/>
  <c r="C163" i="2"/>
  <c r="B163" i="2"/>
  <c r="C164" i="2"/>
  <c r="B164"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95" i="2"/>
  <c r="B94" i="2"/>
  <c r="D3" i="1"/>
  <c r="C26" i="1"/>
  <c r="E59" i="2"/>
  <c r="G179" i="2"/>
  <c r="E65" i="2"/>
  <c r="G185" i="2"/>
  <c r="H185" i="2"/>
  <c r="I185" i="2"/>
  <c r="E68" i="2"/>
  <c r="G188" i="2"/>
  <c r="E67" i="2"/>
  <c r="G187" i="2"/>
  <c r="H187" i="2"/>
  <c r="I187" i="2"/>
  <c r="H188" i="2"/>
  <c r="I188" i="2"/>
  <c r="E82" i="2"/>
  <c r="G202" i="2"/>
  <c r="I202" i="2"/>
  <c r="H213" i="2"/>
  <c r="E93" i="2"/>
  <c r="G213" i="2"/>
  <c r="H212" i="2"/>
  <c r="E92" i="2"/>
  <c r="G212" i="2"/>
  <c r="H211" i="2"/>
  <c r="E91" i="2"/>
  <c r="G211" i="2"/>
  <c r="H210" i="2"/>
  <c r="E90" i="2"/>
  <c r="G210" i="2"/>
  <c r="H209" i="2"/>
  <c r="E89" i="2"/>
  <c r="G209" i="2"/>
  <c r="H208" i="2"/>
  <c r="E88" i="2"/>
  <c r="G208" i="2"/>
  <c r="H207" i="2"/>
  <c r="E87" i="2"/>
  <c r="G207" i="2"/>
  <c r="H206" i="2"/>
  <c r="E86" i="2"/>
  <c r="G206" i="2"/>
  <c r="H205" i="2"/>
  <c r="E85" i="2"/>
  <c r="G205" i="2"/>
  <c r="H204" i="2"/>
  <c r="E84" i="2"/>
  <c r="G204" i="2"/>
  <c r="H203" i="2"/>
  <c r="E83" i="2"/>
  <c r="G203" i="2"/>
  <c r="H202" i="2"/>
  <c r="H201" i="2"/>
  <c r="E81" i="2"/>
  <c r="G201" i="2"/>
  <c r="H200" i="2"/>
  <c r="E80" i="2"/>
  <c r="G200" i="2"/>
  <c r="H199" i="2"/>
  <c r="E79" i="2"/>
  <c r="G199" i="2"/>
  <c r="H198" i="2"/>
  <c r="E78" i="2"/>
  <c r="G198" i="2"/>
  <c r="H197" i="2"/>
  <c r="E77" i="2"/>
  <c r="G197" i="2"/>
  <c r="H196" i="2"/>
  <c r="E76" i="2"/>
  <c r="G196" i="2"/>
  <c r="H195" i="2"/>
  <c r="E75" i="2"/>
  <c r="G195" i="2"/>
  <c r="H194" i="2"/>
  <c r="E74" i="2"/>
  <c r="G194" i="2"/>
  <c r="H193" i="2"/>
  <c r="E73" i="2"/>
  <c r="G193" i="2"/>
  <c r="H192" i="2"/>
  <c r="E72" i="2"/>
  <c r="G192" i="2"/>
  <c r="H191" i="2"/>
  <c r="E71" i="2"/>
  <c r="G191" i="2"/>
  <c r="H190" i="2"/>
  <c r="E70" i="2"/>
  <c r="G190" i="2"/>
  <c r="H189" i="2"/>
  <c r="E69" i="2"/>
  <c r="G189" i="2"/>
  <c r="H186" i="2"/>
  <c r="E66" i="2"/>
  <c r="G186" i="2"/>
  <c r="H184" i="2"/>
  <c r="E64" i="2"/>
  <c r="G184" i="2"/>
  <c r="H183" i="2"/>
  <c r="E63" i="2"/>
  <c r="G183" i="2"/>
  <c r="H182" i="2"/>
  <c r="E62" i="2"/>
  <c r="G182" i="2"/>
  <c r="H181" i="2"/>
  <c r="E61" i="2"/>
  <c r="G181" i="2"/>
  <c r="H180" i="2"/>
  <c r="H179" i="2"/>
  <c r="E60" i="2"/>
  <c r="G180" i="2"/>
  <c r="I213" i="2"/>
  <c r="I212" i="2"/>
  <c r="I211" i="2"/>
  <c r="I210" i="2"/>
  <c r="I209" i="2"/>
  <c r="I208" i="2"/>
  <c r="I207" i="2"/>
  <c r="I206" i="2"/>
  <c r="I205" i="2"/>
  <c r="I204" i="2"/>
  <c r="I203" i="2"/>
  <c r="I201" i="2"/>
  <c r="I200" i="2"/>
  <c r="I199" i="2"/>
  <c r="I198" i="2"/>
  <c r="I197" i="2"/>
  <c r="I196" i="2"/>
  <c r="I195" i="2"/>
  <c r="I194" i="2"/>
  <c r="I193" i="2"/>
  <c r="I192" i="2"/>
  <c r="I191" i="2"/>
  <c r="I190" i="2"/>
  <c r="I189" i="2"/>
  <c r="I186" i="2"/>
  <c r="I184" i="2"/>
  <c r="I183" i="2"/>
  <c r="I182" i="2"/>
  <c r="I181" i="2"/>
  <c r="I180" i="2"/>
  <c r="I179" i="2"/>
  <c r="E173" i="2"/>
  <c r="E110" i="12"/>
  <c r="E109" i="12"/>
  <c r="E108" i="12"/>
  <c r="E117" i="12"/>
  <c r="E116" i="12"/>
  <c r="E115" i="12"/>
  <c r="E114" i="12"/>
  <c r="E113" i="12"/>
  <c r="E112" i="12"/>
  <c r="E111" i="12"/>
  <c r="E125" i="12"/>
  <c r="E124" i="12"/>
  <c r="E123" i="12"/>
  <c r="E122" i="12"/>
  <c r="E121" i="12"/>
  <c r="E120" i="12"/>
  <c r="E119" i="12"/>
  <c r="E126" i="12"/>
  <c r="E127" i="12"/>
  <c r="E128" i="12"/>
  <c r="E129" i="12"/>
  <c r="E130" i="12"/>
  <c r="E131" i="12"/>
  <c r="E132" i="12"/>
  <c r="E133" i="12"/>
  <c r="E134" i="12"/>
  <c r="E135" i="12"/>
  <c r="E136" i="12"/>
  <c r="E137" i="12"/>
  <c r="E138" i="12"/>
  <c r="E139" i="12"/>
  <c r="E141" i="12"/>
  <c r="E142" i="12"/>
  <c r="E177" i="12"/>
  <c r="E176" i="12"/>
  <c r="E159" i="12"/>
  <c r="E158" i="12"/>
  <c r="E161" i="12"/>
  <c r="E160" i="12"/>
  <c r="E157" i="12"/>
  <c r="E156" i="12"/>
  <c r="E155" i="12"/>
  <c r="E154" i="12"/>
  <c r="E152" i="12"/>
  <c r="E151" i="12"/>
  <c r="E147" i="12"/>
  <c r="E150" i="12"/>
  <c r="E149" i="12"/>
  <c r="E143" i="12"/>
  <c r="E144" i="12"/>
  <c r="E145" i="12"/>
  <c r="E118" i="12"/>
  <c r="E140" i="12"/>
  <c r="E148" i="12"/>
  <c r="E146" i="12"/>
  <c r="E175" i="12"/>
  <c r="E174" i="12"/>
  <c r="E173" i="12"/>
  <c r="E172" i="12"/>
  <c r="E171" i="12"/>
  <c r="E170" i="12"/>
  <c r="E169" i="12"/>
  <c r="E168" i="12"/>
  <c r="E167" i="12"/>
  <c r="E166" i="12"/>
  <c r="E165" i="12"/>
  <c r="E164" i="12"/>
  <c r="E163" i="12"/>
  <c r="E162" i="12"/>
  <c r="W112" i="12"/>
  <c r="W116" i="12"/>
  <c r="H23" i="7"/>
  <c r="H28" i="7"/>
  <c r="C30" i="7"/>
  <c r="C29" i="7"/>
  <c r="C28" i="7"/>
  <c r="W110" i="1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W111" i="12"/>
  <c r="C10" i="12"/>
  <c r="C11" i="12"/>
  <c r="C12" i="12"/>
  <c r="C17" i="12"/>
  <c r="C18" i="12"/>
  <c r="C27" i="12"/>
  <c r="C26" i="12"/>
  <c r="C28" i="12"/>
  <c r="C29" i="12"/>
  <c r="C30" i="12"/>
  <c r="C31" i="12"/>
  <c r="C32" i="12"/>
  <c r="C33" i="12"/>
  <c r="C34" i="12"/>
  <c r="C35" i="12"/>
  <c r="C36" i="12"/>
  <c r="C37" i="12"/>
  <c r="C38" i="12"/>
  <c r="C39" i="12"/>
  <c r="C40" i="12"/>
  <c r="C41" i="12"/>
  <c r="C42" i="12"/>
  <c r="C13" i="12"/>
  <c r="C14" i="12"/>
  <c r="C15" i="12"/>
  <c r="C16" i="12"/>
  <c r="C19" i="12"/>
  <c r="C20" i="12"/>
  <c r="C21" i="12"/>
  <c r="C22" i="12"/>
  <c r="C23" i="12"/>
  <c r="C24" i="12"/>
  <c r="C25" i="12"/>
  <c r="C7" i="12"/>
  <c r="C8" i="12"/>
  <c r="C9" i="1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J4" i="5"/>
  <c r="B23" i="2"/>
  <c r="N2" i="4"/>
  <c r="D9" i="7"/>
  <c r="D7" i="7"/>
  <c r="D6" i="7"/>
  <c r="D5" i="7"/>
  <c r="D4" i="7"/>
  <c r="I8" i="5"/>
  <c r="N5" i="2"/>
  <c r="K7" i="5"/>
  <c r="J7" i="5"/>
  <c r="I7" i="5"/>
  <c r="K6" i="5"/>
  <c r="J6" i="5"/>
  <c r="K5" i="5"/>
  <c r="J5" i="5"/>
  <c r="I5" i="5"/>
  <c r="K4" i="5"/>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I172" i="2"/>
  <c r="H172" i="2"/>
  <c r="G11" i="2"/>
  <c r="D4" i="1"/>
  <c r="I173" i="2"/>
  <c r="H173" i="2"/>
</calcChain>
</file>

<file path=xl/sharedStrings.xml><?xml version="1.0" encoding="utf-8"?>
<sst xmlns="http://schemas.openxmlformats.org/spreadsheetml/2006/main" count="1840" uniqueCount="877">
  <si>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</si>
  <si>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</si>
  <si>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</si>
  <si>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</si>
  <si>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</si>
  <si>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</si>
  <si>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</si>
  <si>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</si>
  <si>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</si>
  <si>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</si>
  <si>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</si>
  <si>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</si>
  <si>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</si>
  <si>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</si>
  <si>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</si>
  <si>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</si>
  <si>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</si>
  <si>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</si>
  <si>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</si>
  <si>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</si>
  <si>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Name</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</si>
  <si>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</si>
  <si>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</si>
  <si>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</si>
  <si>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</si>
  <si>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</si>
  <si>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</si>
  <si>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</si>
  <si>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</si>
  <si>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</si>
  <si>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</si>
  <si>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</si>
  <si>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</si>
  <si>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</si>
  <si>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</si>
  <si>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</si>
  <si>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</si>
  <si>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</si>
  <si>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</si>
  <si>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</si>
  <si>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</si>
  <si>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</si>
  <si>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</si>
  <si>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</si>
  <si>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</si>
  <si>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</si>
  <si>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</si>
  <si>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</si>
  <si>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</si>
  <si>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</si>
  <si>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</si>
  <si>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</si>
  <si>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</si>
  <si>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</si>
  <si>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</si>
  <si>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</si>
  <si>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</si>
  <si>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</si>
  <si>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</si>
  <si>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</si>
  <si>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</si>
  <si>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</si>
  <si>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</si>
  <si>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</si>
  <si>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</si>
  <si>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</si>
  <si>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</si>
  <si>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</si>
  <si>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</si>
  <si>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</si>
  <si>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</si>
  <si>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</si>
  <si>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</si>
  <si>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</si>
  <si>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</si>
  <si>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</si>
  <si>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</si>
  <si>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</si>
  <si>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 xml:space="preserve"> [Resource] </t>
  </si>
  <si>
    <t>Water (Unspecified) [Water]</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</si>
  <si>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</si>
  <si>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</si>
  <si>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</si>
  <si>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</si>
  <si>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</si>
  <si>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</si>
  <si>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</si>
  <si>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</si>
  <si>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</si>
  <si>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</si>
  <si>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</si>
  <si>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</si>
  <si>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</si>
  <si>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</si>
  <si>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</si>
  <si>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</si>
  <si>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</si>
  <si>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</si>
  <si>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</si>
  <si>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</si>
  <si>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</si>
  <si>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</si>
  <si>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</si>
  <si>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</si>
  <si>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</si>
  <si>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</si>
  <si>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</si>
  <si>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</si>
  <si>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</si>
  <si>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</si>
  <si>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</si>
  <si>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</si>
  <si>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</si>
  <si>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</si>
  <si>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</si>
  <si>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</si>
  <si>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</si>
  <si>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</si>
  <si>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</si>
  <si>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</si>
  <si>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</si>
  <si>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</si>
  <si>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</si>
  <si>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</si>
  <si>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</si>
  <si>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</si>
  <si>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</si>
  <si>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</si>
  <si>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</si>
  <si>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</si>
  <si>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</si>
  <si>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</si>
  <si>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</si>
  <si>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</si>
  <si>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</si>
  <si>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</si>
  <si>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</si>
  <si>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</si>
  <si>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</si>
  <si>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</si>
  <si>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</si>
  <si>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</si>
  <si>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</si>
  <si>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</si>
  <si>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</si>
  <si>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</si>
  <si>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</si>
  <si>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</si>
  <si>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</si>
  <si>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</si>
  <si>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</si>
  <si>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</si>
  <si>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</si>
  <si>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</si>
  <si>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</si>
  <si>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</si>
  <si>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</si>
  <si>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</si>
  <si>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</si>
  <si>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</si>
  <si>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</si>
  <si>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</si>
  <si>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</si>
  <si>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</si>
  <si>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</si>
  <si>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</si>
  <si>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</si>
  <si>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</si>
  <si>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</si>
  <si>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</si>
  <si>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</si>
  <si>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</si>
  <si>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</si>
  <si>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</si>
  <si>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</si>
  <si>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</si>
  <si>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</si>
  <si>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</si>
  <si>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</si>
  <si>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</si>
  <si>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</si>
  <si>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</si>
  <si>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</si>
  <si>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</si>
  <si>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</si>
  <si>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</si>
  <si>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</si>
  <si>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</si>
  <si>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</si>
  <si>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</si>
  <si>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</si>
  <si>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</si>
  <si>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</si>
  <si>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</si>
  <si>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</si>
  <si>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</si>
  <si>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</si>
  <si>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</si>
  <si>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</si>
  <si>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</si>
  <si>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</si>
  <si>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</si>
  <si>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</si>
  <si>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</si>
  <si>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</si>
  <si>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</si>
  <si>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</si>
  <si>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</si>
  <si>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</si>
  <si>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</si>
  <si>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</si>
  <si>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</si>
  <si>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</si>
  <si>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</si>
  <si>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</si>
  <si>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</si>
  <si>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</si>
  <si>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</si>
  <si>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</si>
  <si>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</si>
  <si>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</si>
  <si>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Conversion Factors</t>
  </si>
  <si>
    <t>Assumption #</t>
  </si>
  <si>
    <t>S</t>
  </si>
  <si>
    <t>Cl</t>
  </si>
  <si>
    <t>N</t>
  </si>
  <si>
    <t>Hg</t>
  </si>
  <si>
    <t>Solids composition (mg/kg)</t>
  </si>
  <si>
    <t>Data Points</t>
  </si>
  <si>
    <t>Geometric Standard deviation (GSD)</t>
  </si>
  <si>
    <t>Leachate Concentration (mg/l)</t>
  </si>
  <si>
    <t>C org</t>
  </si>
  <si>
    <t>P</t>
  </si>
  <si>
    <t>F</t>
  </si>
  <si>
    <t>Ag</t>
  </si>
  <si>
    <t>As</t>
  </si>
  <si>
    <t>Ba</t>
  </si>
  <si>
    <t>Cd</t>
  </si>
  <si>
    <t>Co</t>
  </si>
  <si>
    <t>Cr</t>
  </si>
  <si>
    <t>Cu</t>
  </si>
  <si>
    <t>Mn</t>
  </si>
  <si>
    <t>Mo</t>
  </si>
  <si>
    <t>Ni</t>
  </si>
  <si>
    <t>Pb</t>
  </si>
  <si>
    <t>Sb</t>
  </si>
  <si>
    <t>Se</t>
  </si>
  <si>
    <t>-</t>
  </si>
  <si>
    <t>V</t>
  </si>
  <si>
    <t>Zn</t>
  </si>
  <si>
    <t>Be</t>
  </si>
  <si>
    <t>Sr</t>
  </si>
  <si>
    <t>Ti</t>
  </si>
  <si>
    <t>W</t>
  </si>
  <si>
    <t>Si</t>
  </si>
  <si>
    <t>Fe</t>
  </si>
  <si>
    <t>Ca</t>
  </si>
  <si>
    <t>Al</t>
  </si>
  <si>
    <t>K</t>
  </si>
  <si>
    <t>Mg</t>
  </si>
  <si>
    <t>Na</t>
  </si>
  <si>
    <t xml:space="preserve">- </t>
  </si>
  <si>
    <t>Storage/Disposal Coal Mine Tailings</t>
  </si>
  <si>
    <t>coal mine tailings</t>
  </si>
  <si>
    <t>N/A</t>
  </si>
  <si>
    <t>Barium</t>
  </si>
  <si>
    <t>No</t>
  </si>
  <si>
    <t>Antimony</t>
  </si>
  <si>
    <t/>
  </si>
  <si>
    <t>Lead</t>
  </si>
  <si>
    <t>Beryllium</t>
  </si>
  <si>
    <t>Mercury</t>
  </si>
  <si>
    <t>Selenium</t>
  </si>
  <si>
    <t>Thallium</t>
  </si>
  <si>
    <t>g</t>
  </si>
  <si>
    <t>lb</t>
  </si>
  <si>
    <t>mg</t>
  </si>
  <si>
    <t>kg diesel</t>
  </si>
  <si>
    <t>L</t>
  </si>
  <si>
    <t>L diesel</t>
  </si>
  <si>
    <t>May 15, 2014</t>
  </si>
  <si>
    <t>Coal Mine tailings, for storage and disposal</t>
  </si>
  <si>
    <t>Reference Flow</t>
  </si>
  <si>
    <t>Life Cycle Inventory of the disposal of lignite spoil, coal spoil, and coal tailings</t>
  </si>
  <si>
    <t>An Evaluation of the Underground Injection of Coal Slurry in West Virginia -Phase I: Environmental Investigation.</t>
  </si>
  <si>
    <t>Gabor Doka</t>
  </si>
  <si>
    <t>2009</t>
  </si>
  <si>
    <t>November 2009</t>
  </si>
  <si>
    <t>Zurich</t>
  </si>
  <si>
    <t>Commissioned by the Swiss Centre for Life Cycle Inventories ecoinvent Centre</t>
  </si>
  <si>
    <t>http://www.doka.ch/DokaCoalTailings.pdf</t>
  </si>
  <si>
    <t>https://www.wvdhhr.org/oehs/documents/DEP.Coal.Slurry.Report.pdf</t>
  </si>
  <si>
    <t>April 28, 2014</t>
  </si>
  <si>
    <t>May 23, 2014</t>
  </si>
  <si>
    <t>Doka G. (2009) Life Cycle Inventory of the disposal of lignite spoil, coal spoil and coal tailings. Doka Life Cycle Assessments, Zurich. Commissioned by the Swiss Centre for Life Cycle Inventories ecoinvent Centre. Retrieved April 28, 2014 from http://www.doka.ch/DokaCoalTailings.pdf</t>
  </si>
  <si>
    <t>concentrations (in mg/l)</t>
  </si>
  <si>
    <t xml:space="preserve">acre </t>
  </si>
  <si>
    <t>ft^2</t>
  </si>
  <si>
    <t>gallons</t>
  </si>
  <si>
    <t>min</t>
  </si>
  <si>
    <t>seconds</t>
  </si>
  <si>
    <t>ft3</t>
  </si>
  <si>
    <t>Abandoned Mine Site Characterization and Cleanup Handbook, Chapter 2: Overview of Mining and Mineral Processing Operations</t>
  </si>
  <si>
    <t xml:space="preserve">U.S. Environmental Protection Agency, Region 10 </t>
  </si>
  <si>
    <t>Nick Ceto, Regional Mining Coordinator</t>
  </si>
  <si>
    <t>2000</t>
  </si>
  <si>
    <t>August 2000</t>
  </si>
  <si>
    <t>Seattle, WA</t>
  </si>
  <si>
    <t>EPA 910-B-00-001</t>
  </si>
  <si>
    <t>http://water.epa.gov/polwaste/nps/upload/2000_08_pdfs_amscch.pdf</t>
  </si>
  <si>
    <t>U.S.</t>
  </si>
  <si>
    <r>
      <t xml:space="preserve">U.S. EPA (2000). </t>
    </r>
    <r>
      <rPr>
        <i/>
        <sz val="10"/>
        <rFont val="Arial"/>
        <family val="2"/>
      </rPr>
      <t xml:space="preserve">Abandoned Mine Site Characterization and Cleanup Handbook, Chapter 2: Overview of Mining and Mineral Processing Operations. </t>
    </r>
    <r>
      <rPr>
        <sz val="10"/>
        <rFont val="Arial"/>
        <family val="2"/>
      </rPr>
      <t>EPA 910-B-00-001. Accessed May 23, 2014 from http://water.epa.gov/polwaste/nps/upload/2000_08_pdfs_amscch.pdf</t>
    </r>
  </si>
  <si>
    <t>Chapter 2 is an overview of types of mining and mineral processing.</t>
  </si>
  <si>
    <t>Manganese</t>
  </si>
  <si>
    <t>Life cycle information on coal tailings and slurry.</t>
  </si>
  <si>
    <t>2008-9</t>
  </si>
  <si>
    <t>West Virginia</t>
  </si>
  <si>
    <t>Information on West Virignia coal compostion.</t>
  </si>
  <si>
    <t>2000-2009</t>
  </si>
  <si>
    <t>The non-coal minerals separated from the raw coal are called tailings. The liquid waste prior to settling is called coal slurry.</t>
  </si>
  <si>
    <t>The physical and chemical nature of tailings is similar to reference source.</t>
  </si>
  <si>
    <t>Very limited data is available for radioactive species in coal tailings, which make up less than 1% of total emissions output. Due to the poor data population and the seemingly low relevance, these emissions are not inventoried.</t>
  </si>
  <si>
    <t>Category</t>
  </si>
  <si>
    <t>Sulfate</t>
  </si>
  <si>
    <t>water</t>
  </si>
  <si>
    <t>Nitrate</t>
  </si>
  <si>
    <t>Phosphate</t>
  </si>
  <si>
    <t>Silver, ion</t>
  </si>
  <si>
    <t>Arsenic, ion</t>
  </si>
  <si>
    <t>Cadmium, ion</t>
  </si>
  <si>
    <t>Cobalt</t>
  </si>
  <si>
    <t>Chromium VI</t>
  </si>
  <si>
    <t>Copper, ion</t>
  </si>
  <si>
    <t>Molybdenum</t>
  </si>
  <si>
    <t>Nickel, ion</t>
  </si>
  <si>
    <t>Tin, ion</t>
  </si>
  <si>
    <t>Vanadium, ion</t>
  </si>
  <si>
    <t>Zinc, ion</t>
  </si>
  <si>
    <t>Scandium</t>
  </si>
  <si>
    <t>Strontium</t>
  </si>
  <si>
    <t>Titanium, ion</t>
  </si>
  <si>
    <t>Tungsten</t>
  </si>
  <si>
    <t>Silicon</t>
  </si>
  <si>
    <t>Iron, ion</t>
  </si>
  <si>
    <t>Calcium, ion</t>
  </si>
  <si>
    <t>Aluminum</t>
  </si>
  <si>
    <t>Potassium, ion</t>
  </si>
  <si>
    <t>Magnesium</t>
  </si>
  <si>
    <t>Sodium, ion</t>
  </si>
  <si>
    <t>Tailings Leachate Emissions</t>
  </si>
  <si>
    <t>kg/kg</t>
  </si>
  <si>
    <t xml:space="preserve">Over 1300 data points were analyzed to derive a landfill model specific </t>
  </si>
  <si>
    <t>Sulfate (water), water</t>
  </si>
  <si>
    <t>Nitrate (water), water</t>
  </si>
  <si>
    <t>Phosphate (water), water</t>
  </si>
  <si>
    <t>Chloride (water), water</t>
  </si>
  <si>
    <t>Fluoride  (water), water</t>
  </si>
  <si>
    <t>Silver, ion (water), water</t>
  </si>
  <si>
    <t>Arsenic, ion (water), water</t>
  </si>
  <si>
    <t>Barium (water), water</t>
  </si>
  <si>
    <t>Cadmium, ion (water), water</t>
  </si>
  <si>
    <t>Cobalt (water), water</t>
  </si>
  <si>
    <t>Chromium VI (water), water</t>
  </si>
  <si>
    <t>Copper, ion (water), water</t>
  </si>
  <si>
    <t>Mercury (water), water</t>
  </si>
  <si>
    <t>Manganese (water), water</t>
  </si>
  <si>
    <t>Molybdenum (water), water</t>
  </si>
  <si>
    <t>Nickel, ion (water), water</t>
  </si>
  <si>
    <t>Lead (water), water</t>
  </si>
  <si>
    <t>Antimony (water), water</t>
  </si>
  <si>
    <t>Selenium (water), water</t>
  </si>
  <si>
    <t>Tin, ion (water), water</t>
  </si>
  <si>
    <t>Vanadium, ion (water), water</t>
  </si>
  <si>
    <t>Zinc, ion (water), water</t>
  </si>
  <si>
    <t>Beryllium (water), water</t>
  </si>
  <si>
    <t>Scandium (water), water</t>
  </si>
  <si>
    <t>Strontium (water), water</t>
  </si>
  <si>
    <t>Titanium, ion (water), water</t>
  </si>
  <si>
    <t>Thallium (water), water</t>
  </si>
  <si>
    <t>Tungsten (water), water</t>
  </si>
  <si>
    <t>Silicon (water), water</t>
  </si>
  <si>
    <t>Iron, ion (water), water</t>
  </si>
  <si>
    <t>Calcium, ion (water), water</t>
  </si>
  <si>
    <t>Aluminum (water), water</t>
  </si>
  <si>
    <t>Potassium, ion (water), water</t>
  </si>
  <si>
    <t>Magnesium (water), water</t>
  </si>
  <si>
    <t>Sodium, ion (water), water</t>
  </si>
  <si>
    <t>GaBi 5 Import</t>
  </si>
  <si>
    <t>Data Summary page formatted for importation into the GaBi 5</t>
  </si>
  <si>
    <t>[2], [3]</t>
  </si>
  <si>
    <t>Emissions to water</t>
  </si>
  <si>
    <t>h2o_Arsenic</t>
  </si>
  <si>
    <t>groundwater</t>
  </si>
  <si>
    <t>Sn</t>
  </si>
  <si>
    <t>Sc</t>
  </si>
  <si>
    <t>Tl</t>
  </si>
  <si>
    <t>Reference [2]</t>
  </si>
  <si>
    <t>Table 3-4, 3-11</t>
  </si>
  <si>
    <t>Sodium</t>
  </si>
  <si>
    <t>Nitrogen</t>
  </si>
  <si>
    <t>Phosphorus</t>
  </si>
  <si>
    <t>Chlorine</t>
  </si>
  <si>
    <t>Silver</t>
  </si>
  <si>
    <t>Arsenic</t>
  </si>
  <si>
    <t>Cadmium</t>
  </si>
  <si>
    <t>Chromium</t>
  </si>
  <si>
    <t>Copper</t>
  </si>
  <si>
    <t>Nickel</t>
  </si>
  <si>
    <t>Tin</t>
  </si>
  <si>
    <t>Vanadium</t>
  </si>
  <si>
    <t>Zinc</t>
  </si>
  <si>
    <t>Titanium</t>
  </si>
  <si>
    <t>Iron</t>
  </si>
  <si>
    <t>Calcium</t>
  </si>
  <si>
    <t>Potassium</t>
  </si>
  <si>
    <t>Subcategory</t>
  </si>
  <si>
    <t>Fluorine</t>
  </si>
  <si>
    <t>Carbon</t>
  </si>
  <si>
    <t>[kg/kg] kg of Nitrate leached to water per kg of coal tailings</t>
  </si>
  <si>
    <t>Storage/Disposal Coal Mine Tailings in Pond, Piles, or Backfill</t>
  </si>
  <si>
    <t>h2o_Sulfate</t>
  </si>
  <si>
    <t>h2o_Silver</t>
  </si>
  <si>
    <t>h2o_Barium</t>
  </si>
  <si>
    <t>h2o_Cadmium</t>
  </si>
  <si>
    <t xml:space="preserve">h2o_Cobalt </t>
  </si>
  <si>
    <t>h2o_Copper</t>
  </si>
  <si>
    <t>h2o_Mercury</t>
  </si>
  <si>
    <t>h2o_Nickel</t>
  </si>
  <si>
    <t xml:space="preserve">h2o_Lead </t>
  </si>
  <si>
    <t>h2o_Zinc</t>
  </si>
  <si>
    <t>h2o_Sodium</t>
  </si>
  <si>
    <t>h2o_Calcium</t>
  </si>
  <si>
    <t>h2o_Iron</t>
  </si>
  <si>
    <t>h2o_Silicon</t>
  </si>
  <si>
    <t>Solids Composition (kg/kg)</t>
  </si>
  <si>
    <t>For some elements like bromium, iodine, tin, scandium, thallium, and tungsten data from coal tailings</t>
  </si>
  <si>
    <t>is missing to calculate transfer coefficients. For the halogens (Br, I) the transfer coefficients of fluorine</t>
  </si>
  <si>
    <t>were assumed. For tin, scandium, thallium, and tungsten composition and leachate data from lignite</t>
  </si>
  <si>
    <t>Note:</t>
  </si>
  <si>
    <t xml:space="preserve">Element </t>
  </si>
  <si>
    <t xml:space="preserve">Short-term  transfer coefficients (0 - 100 years kg emitted / kg deposited) </t>
  </si>
  <si>
    <t>Long-term  transfer coefficients  (0 - 60000 years kg emitted / kg deposited)</t>
  </si>
  <si>
    <t>B</t>
  </si>
  <si>
    <t>Br</t>
  </si>
  <si>
    <t>I</t>
  </si>
  <si>
    <t>the transfer coefficients for each element. In the inventory the long-term emissions are the</t>
  </si>
  <si>
    <t>Disposal of tailings from coal mines complement to the short-term emissions, i.e., representing</t>
  </si>
  <si>
    <r>
      <rPr>
        <b/>
        <sz val="10"/>
        <color theme="1"/>
        <rFont val="Arial"/>
        <family val="2"/>
      </rPr>
      <t>Note:</t>
    </r>
    <r>
      <rPr>
        <sz val="10"/>
        <color theme="1"/>
        <rFont val="Arial"/>
        <family val="2"/>
      </rPr>
      <t xml:space="preserve"> The inventoried emissions for each landfill are obtained by multiplying the solids composition with</t>
    </r>
  </si>
  <si>
    <r>
      <t>A landfill thickness of 30 m is assumed. For calculation of the specific leachate volume V</t>
    </r>
    <r>
      <rPr>
        <i/>
        <sz val="10"/>
        <color theme="1"/>
        <rFont val="Arial"/>
        <family val="2"/>
      </rPr>
      <t>eff</t>
    </r>
    <r>
      <rPr>
        <sz val="10"/>
        <color theme="1"/>
        <rFont val="Arial"/>
        <family val="2"/>
      </rPr>
      <t xml:space="preserve">, a tailings density of 2200 kg/m3 was assumed. The rainwater infiltration is calculated as a weighted mean of the infiltrations at major coal mining sites, weighted according to coal tailings production. A value of 420 mm/m2·a infiltration results for generic coal tailings impoundments. Other parameters were adopted from residual material landfills. </t>
    </r>
    <r>
      <rPr>
        <b/>
        <sz val="10"/>
        <color theme="1"/>
        <rFont val="Arial"/>
        <family val="2"/>
      </rPr>
      <t>The resulting effective leachate volume V</t>
    </r>
    <r>
      <rPr>
        <b/>
        <i/>
        <sz val="10"/>
        <color theme="1"/>
        <rFont val="Arial"/>
        <family val="2"/>
      </rPr>
      <t>eff</t>
    </r>
    <r>
      <rPr>
        <b/>
        <sz val="10"/>
        <color theme="1"/>
        <rFont val="Arial"/>
        <family val="2"/>
      </rPr>
      <t xml:space="preserve"> for coal tailings impoundments is 0.00497 </t>
    </r>
    <r>
      <rPr>
        <b/>
        <i/>
        <sz val="10"/>
        <color theme="1"/>
        <rFont val="Arial"/>
        <family val="2"/>
      </rPr>
      <t>l</t>
    </r>
    <r>
      <rPr>
        <b/>
        <sz val="10"/>
        <color theme="1"/>
        <rFont val="Arial"/>
        <family val="2"/>
      </rPr>
      <t>/(a·kg)</t>
    </r>
  </si>
  <si>
    <r>
      <t>V</t>
    </r>
    <r>
      <rPr>
        <i/>
        <sz val="10"/>
        <color theme="1"/>
        <rFont val="Arial"/>
        <family val="2"/>
      </rPr>
      <t>eff</t>
    </r>
    <r>
      <rPr>
        <sz val="10"/>
        <color theme="1"/>
        <rFont val="Arial"/>
        <family val="2"/>
      </rPr>
      <t xml:space="preserve"> coal tailings impoundments</t>
    </r>
  </si>
  <si>
    <t>l/(a kg)</t>
  </si>
  <si>
    <t>Transfer coefficients: "kg element emitted per kg element deposited"</t>
  </si>
  <si>
    <t>disposal_time</t>
  </si>
  <si>
    <t>It is assumed that the model is generally applicable to tailings impoundments (ponds), backfills or heaps (landfills).</t>
  </si>
  <si>
    <t>Global</t>
  </si>
  <si>
    <r>
      <t>Note: All inputs and outputs are normalized per the reference flow (e.g., per kg of coal tailings</t>
    </r>
    <r>
      <rPr>
        <sz val="10"/>
        <color indexed="8"/>
        <rFont val="Arial"/>
        <family val="2"/>
      </rPr>
      <t>)</t>
    </r>
  </si>
  <si>
    <t>Leachate for Coal Tailings Impoundments, Landfills, and Backfill</t>
  </si>
  <si>
    <t xml:space="preserve">nitrate, phosphate. Chromium is inventoried as the soluble species (CrVI). </t>
  </si>
  <si>
    <t>All emissions are inventoried as emissions to groundwater.</t>
  </si>
  <si>
    <t>ground-, long-term</t>
  </si>
  <si>
    <t>[kg/kg] kg of Sulfate leached to water per kg of coal tailings_Short-Term</t>
  </si>
  <si>
    <t>_Short-Term</t>
  </si>
  <si>
    <t>[kg/kg] kg of Phosphate leached to water per kg of coal tailings_Short-Term</t>
  </si>
  <si>
    <t>[kg/kg] kg of Chloride leached to water per kg of coal tailings_Short-Term</t>
  </si>
  <si>
    <t>[kg/kg] kg of Fluoride  leached to water per kg of coal tailings_Short-Term</t>
  </si>
  <si>
    <t>[kg/kg] kg of Silver, ion leached to water per kg of coal tailings_Short-Term</t>
  </si>
  <si>
    <t>[kg/kg] kg of Arsenic, ion leached to water per kg of coal tailings_Short-Term</t>
  </si>
  <si>
    <t>[kg/kg] kg of Barium leached to water per kg of coal tailings_Short-Term</t>
  </si>
  <si>
    <t>[kg/kg] kg of Cadmium, ion leached to water per kg of coal tailings_Short-Term</t>
  </si>
  <si>
    <t>[kg/kg] kg of Cobalt leached to water per kg of coal tailings_Short-Term</t>
  </si>
  <si>
    <t>[kg/kg] kg of Chromium VI leached to water per kg of coal tailings_Short-Term</t>
  </si>
  <si>
    <t>[kg/kg] kg of Copper, ion leached to water per kg of coal tailings_Short-Term</t>
  </si>
  <si>
    <t>[kg/kg] kg of Mercury leached to water per kg of coal tailings_Short-Term</t>
  </si>
  <si>
    <t>[kg/kg] kg of Manganese leached to water per kg of coal tailings_Short-Term</t>
  </si>
  <si>
    <t>[kg/kg] kg of Molybdenum leached to water per kg of coal tailings_Short-Term</t>
  </si>
  <si>
    <t>[kg/kg] kg of Nickel, ion leached to water per kg of coal tailings_Short-Term</t>
  </si>
  <si>
    <t>[kg/kg] kg of Lead leached to water per kg of coal tailings_Short-Term</t>
  </si>
  <si>
    <t>[kg/kg] kg of Antimony leached to water per kg of coal tailings_Short-Term</t>
  </si>
  <si>
    <t>[kg/kg] kg of Selenium leached to water per kg of coal tailings_Short-Term</t>
  </si>
  <si>
    <t>[kg/kg] kg of Tin, ion leached to water per kg of coal tailings_Short-Term</t>
  </si>
  <si>
    <t>[kg/kg] kg of Vanadium, ion leached to water per kg of coal tailings_Short-Term</t>
  </si>
  <si>
    <t>[kg/kg] kg of Zinc, ion leached to water per kg of coal tailings_Short-Term</t>
  </si>
  <si>
    <t>[kg/kg] kg of Beryllium leached to water per kg of coal tailings_Short-Term</t>
  </si>
  <si>
    <t>[kg/kg] kg of Scandium leached to water per kg of coal tailings_Short-Term</t>
  </si>
  <si>
    <t>[kg/kg] kg of Strontium leached to water per kg of coal tailings_Short-Term</t>
  </si>
  <si>
    <t>[kg/kg] kg of Titanium, ion leached to water per kg of coal tailings_Short-Term</t>
  </si>
  <si>
    <t>[kg/kg] kg of Thallium leached to water per kg of coal tailings_Short-Term</t>
  </si>
  <si>
    <t>[kg/kg] kg of Tungsten leached to water per kg of coal tailings_Short-Term</t>
  </si>
  <si>
    <t>[kg/kg] kg of Silicon leached to water per kg of coal tailings_Short-Term</t>
  </si>
  <si>
    <t>[kg/kg] kg of Iron, ion leached to water per kg of coal tailings_Short-Term</t>
  </si>
  <si>
    <t>[kg/kg] kg of Calcium, ion leached to water per kg of coal tailings_Short-Term</t>
  </si>
  <si>
    <t>[kg/kg] kg of Aluminum leached to water per kg of coal tailings_Short-Term</t>
  </si>
  <si>
    <t>[kg/kg] kg of Potassium, ion leached to water per kg of coal tailings_Short-Term</t>
  </si>
  <si>
    <t>[kg/kg] kg of Magnesium leached to water per kg of coal tailings_Short-Term</t>
  </si>
  <si>
    <t>[kg/kg] kg of Sodium, ion leached to water per kg of coal tailings_Short-Term</t>
  </si>
  <si>
    <t>[kg/kg] kg of Sulfate leached to water per kg of coal tailings_Long-Term</t>
  </si>
  <si>
    <t>[kg/kg] kg of Phosphate leached to water per kg of coal tailings_Long-Term</t>
  </si>
  <si>
    <t>[kg/kg] kg of Chloride leached to water per kg of coal tailings_Long-Term</t>
  </si>
  <si>
    <t>[kg/kg] kg of Fluoride  leached to water per kg of coal tailings_Long-Term</t>
  </si>
  <si>
    <t>[kg/kg] kg of Silver, ion leached to water per kg of coal tailings_Long-Term</t>
  </si>
  <si>
    <t>[kg/kg] kg of Arsenic, ion leached to water per kg of coal tailings_Long-Term</t>
  </si>
  <si>
    <t>[kg/kg] kg of Barium leached to water per kg of coal tailings_Long-Term</t>
  </si>
  <si>
    <t>[kg/kg] kg of Cadmium, ion leached to water per kg of coal tailings_Long-Term</t>
  </si>
  <si>
    <t>[kg/kg] kg of Cobalt leached to water per kg of coal tailings_Long-Term</t>
  </si>
  <si>
    <t>[kg/kg] kg of Chromium VI leached to water per kg of coal tailings_Long-Term</t>
  </si>
  <si>
    <t>[kg/kg] kg of Copper, ion leached to water per kg of coal tailings_Long-Term</t>
  </si>
  <si>
    <t>[kg/kg] kg of Mercury leached to water per kg of coal tailings_Long-Term</t>
  </si>
  <si>
    <t>[kg/kg] kg of Manganese leached to water per kg of coal tailings_Long-Term</t>
  </si>
  <si>
    <t>[kg/kg] kg of Molybdenum leached to water per kg of coal tailings_Long-Term</t>
  </si>
  <si>
    <t>[kg/kg] kg of Nickel, ion leached to water per kg of coal tailings_Long-Term</t>
  </si>
  <si>
    <t>[kg/kg] kg of Lead leached to water per kg of coal tailings_Long-Term</t>
  </si>
  <si>
    <t>[kg/kg] kg of Antimony leached to water per kg of coal tailings_Long-Term</t>
  </si>
  <si>
    <t>[kg/kg] kg of Selenium leached to water per kg of coal tailings_Long-Term</t>
  </si>
  <si>
    <t>[kg/kg] kg of Tin, ion leached to water per kg of coal tailings_Long-Term</t>
  </si>
  <si>
    <t>[kg/kg] kg of Vanadium, ion leached to water per kg of coal tailings_Long-Term</t>
  </si>
  <si>
    <t>[kg/kg] kg of Zinc, ion leached to water per kg of coal tailings_Long-Term</t>
  </si>
  <si>
    <t>[kg/kg] kg of Beryllium leached to water per kg of coal tailings_Long-Term</t>
  </si>
  <si>
    <t>[kg/kg] kg of Scandium leached to water per kg of coal tailings_Long-Term</t>
  </si>
  <si>
    <t>[kg/kg] kg of Strontium leached to water per kg of coal tailings_Long-Term</t>
  </si>
  <si>
    <t>[kg/kg] kg of Titanium, ion leached to water per kg of coal tailings_Long-Term</t>
  </si>
  <si>
    <t>[kg/kg] kg of Thallium leached to water per kg of coal tailings_Long-Term</t>
  </si>
  <si>
    <t>[kg/kg] kg of Tungsten leached to water per kg of coal tailings_Long-Term</t>
  </si>
  <si>
    <t>[kg/kg] kg of Silicon leached to water per kg of coal tailings_Long-Term</t>
  </si>
  <si>
    <t>[kg/kg] kg of Iron, ion leached to water per kg of coal tailings_Long-Term</t>
  </si>
  <si>
    <t>[kg/kg] kg of Calcium, ion leached to water per kg of coal tailings_Long-Term</t>
  </si>
  <si>
    <t>[kg/kg] kg of Aluminum leached to water per kg of coal tailings_Long-Term</t>
  </si>
  <si>
    <t>[kg/kg] kg of Potassium, ion leached to water per kg of coal tailings_Long-Term</t>
  </si>
  <si>
    <t>[kg/kg] kg of Magnesium leached to water per kg of coal tailings_Long-Term</t>
  </si>
  <si>
    <t>[kg/kg] kg of Sodium, ion leached to water per kg of coal tailings_Long-Term</t>
  </si>
  <si>
    <t>_Long-Term</t>
  </si>
  <si>
    <t>h2o_Nitrate</t>
  </si>
  <si>
    <t>h2o_Phosphate</t>
  </si>
  <si>
    <t>h2o_Chloride</t>
  </si>
  <si>
    <t>h2o_Fluoride</t>
  </si>
  <si>
    <t>h2o_Chromium</t>
  </si>
  <si>
    <t>h2o_Manganese</t>
  </si>
  <si>
    <t>h2o_Molybdenum</t>
  </si>
  <si>
    <t>h2o_Antimony</t>
  </si>
  <si>
    <t>h2o_Selenium</t>
  </si>
  <si>
    <t>h2o_Vanadium</t>
  </si>
  <si>
    <t>h2o_Beryllium</t>
  </si>
  <si>
    <t>h2o_Scandium</t>
  </si>
  <si>
    <t>h2o_Strontium</t>
  </si>
  <si>
    <t>h2o_Titanium</t>
  </si>
  <si>
    <t>h2o_Thallium</t>
  </si>
  <si>
    <t>h2o_Tungsten</t>
  </si>
  <si>
    <t>h2o_Aluminum</t>
  </si>
  <si>
    <t>h2o_Potassium</t>
  </si>
  <si>
    <t>h2o_Magnesium</t>
  </si>
  <si>
    <t>[dimensionless] 0 - Short-Term, 1 - Long-Term</t>
  </si>
  <si>
    <t>Leachate</t>
  </si>
  <si>
    <t>Calculations to determine composition of Leachate to water from coal mine tailings</t>
  </si>
  <si>
    <t>oxygen MW</t>
  </si>
  <si>
    <t>S MW</t>
  </si>
  <si>
    <t>P MW</t>
  </si>
  <si>
    <t>N MW</t>
  </si>
  <si>
    <t>NO3</t>
  </si>
  <si>
    <t>PO4</t>
  </si>
  <si>
    <t>Sulfur</t>
  </si>
  <si>
    <t>h2o_Sulfate_s</t>
  </si>
  <si>
    <t>h2o_Nitr_s</t>
  </si>
  <si>
    <t>h2o_Phospha_s</t>
  </si>
  <si>
    <t>h2o_Chlorid_s</t>
  </si>
  <si>
    <t>h2o_Fluorid_s</t>
  </si>
  <si>
    <t>h2o_Silver_s</t>
  </si>
  <si>
    <t>h2o_Arsenic_s</t>
  </si>
  <si>
    <t>h2o_Barium_s</t>
  </si>
  <si>
    <t>h2o_Cadmium_s</t>
  </si>
  <si>
    <t>h2o_Chromiu_s</t>
  </si>
  <si>
    <t>h2o_Copper_s</t>
  </si>
  <si>
    <t>h2o_Mercury_s</t>
  </si>
  <si>
    <t>h2o_Mangane_s</t>
  </si>
  <si>
    <t>h2o_Molybde_s</t>
  </si>
  <si>
    <t>h2o_Nickel_s</t>
  </si>
  <si>
    <t>h2o_Lead_s</t>
  </si>
  <si>
    <t>h2o_Antimon_s</t>
  </si>
  <si>
    <t>h2o_Seleniu_s</t>
  </si>
  <si>
    <t>h2o_Vanadiu_s</t>
  </si>
  <si>
    <t>h2o_Zinc_s</t>
  </si>
  <si>
    <t>h2o_Berylli_s</t>
  </si>
  <si>
    <t>h2o_Scandiu_s</t>
  </si>
  <si>
    <t>h2o_Stronti_s</t>
  </si>
  <si>
    <t>h2o_Titaniu_s</t>
  </si>
  <si>
    <t>h2o_Thalliu_s</t>
  </si>
  <si>
    <t>h2o_Tungste_s</t>
  </si>
  <si>
    <t>h2o_Silicon_s</t>
  </si>
  <si>
    <t>h2o_Iron_s</t>
  </si>
  <si>
    <t>h2o_Calcium_s</t>
  </si>
  <si>
    <t>h2o_Aluminu_s</t>
  </si>
  <si>
    <t>h2o_Potassi_s</t>
  </si>
  <si>
    <t>h2o_Magnesi_s</t>
  </si>
  <si>
    <t>h2o_Sodium_s</t>
  </si>
  <si>
    <t>h2o_Sulfate_l</t>
  </si>
  <si>
    <t>h2o_Nitrate_l</t>
  </si>
  <si>
    <t>h2o_Phospha_l</t>
  </si>
  <si>
    <t>h2o_Chlorid_l</t>
  </si>
  <si>
    <t>h2o_Fluorid_l</t>
  </si>
  <si>
    <t>h2o_Arsenic_l</t>
  </si>
  <si>
    <t>h2o_Cadmium_l</t>
  </si>
  <si>
    <t>h2o_Chromiu_l</t>
  </si>
  <si>
    <t>h2o_Mercury_l</t>
  </si>
  <si>
    <t>h2o_Mangane_l</t>
  </si>
  <si>
    <t>h2o_Molybde_l</t>
  </si>
  <si>
    <t>h2o_Antimon_l</t>
  </si>
  <si>
    <t>h2o_Seleniu_l</t>
  </si>
  <si>
    <t>h2o_Vanadiu_l</t>
  </si>
  <si>
    <t>h2o_Berylli_l</t>
  </si>
  <si>
    <t>h2o_Scandiu_l</t>
  </si>
  <si>
    <t>h2o_Stronti_l</t>
  </si>
  <si>
    <t>h2o_Titaniu_l</t>
  </si>
  <si>
    <t>h2o_Thalliu_l</t>
  </si>
  <si>
    <t>h2o_Tungste_l</t>
  </si>
  <si>
    <t>h2o_Silicon_l</t>
  </si>
  <si>
    <t>h2o_Calcium_l</t>
  </si>
  <si>
    <t>h2o_Aluminu_l</t>
  </si>
  <si>
    <t>h2o_Potassi_l</t>
  </si>
  <si>
    <t>h2o_Magnesi_l</t>
  </si>
  <si>
    <t>h2o_Silver_l</t>
  </si>
  <si>
    <t>h2o_Copper_l</t>
  </si>
  <si>
    <t>h2o_Nickel_l</t>
  </si>
  <si>
    <t>h2o_Sodium_l</t>
  </si>
  <si>
    <t>h2o_Lead_l</t>
  </si>
  <si>
    <t>h2o_Tin</t>
  </si>
  <si>
    <t>h2o_Tin_s</t>
  </si>
  <si>
    <t>h2o_Tin_l</t>
  </si>
  <si>
    <t>Reference [2, 3]</t>
  </si>
  <si>
    <t xml:space="preserve">Limited data is available for hydrocarbon species in coal tailings leachate. Due to the poor data population, the seemingly low relevance (compared to inorganic pollutants), and additional challenge of accurately modeling their microbial decomposition over long time frames generically, these emissions are not inventoried. </t>
  </si>
  <si>
    <t>SO4</t>
  </si>
  <si>
    <t>Molecular Weight</t>
  </si>
  <si>
    <t>O</t>
  </si>
  <si>
    <t>Unit process raw data for the disposal of coal tailings (Reference [2])</t>
  </si>
  <si>
    <t>spoil was employed for transfer coefficient calculation. (Reference [2])</t>
  </si>
  <si>
    <t>to the observed behavior of coal tailings (Reference [2]).</t>
  </si>
  <si>
    <t>Results of the literature survey for coal tailings composition (in mg/kg) and coal tailings leachate concentrations (in mg/l) (Reference [2])</t>
  </si>
  <si>
    <t>Transfer coefficients of the coal tailings impoundment model (Reference [2])</t>
  </si>
  <si>
    <t>L leachate</t>
  </si>
  <si>
    <t>m3/kg</t>
  </si>
  <si>
    <t>L/kg</t>
  </si>
  <si>
    <t>volume leachate</t>
  </si>
  <si>
    <t>CO3</t>
  </si>
  <si>
    <t>CMW</t>
  </si>
  <si>
    <t>Fluoride</t>
  </si>
  <si>
    <t>disposal, coal tailings*</t>
  </si>
  <si>
    <t>*Not all values in column E</t>
  </si>
  <si>
    <t>match those in Reference [2].</t>
  </si>
  <si>
    <t>There are some slight differences</t>
  </si>
  <si>
    <t>due to rounding.</t>
  </si>
  <si>
    <t xml:space="preserve">However, not all of the </t>
  </si>
  <si>
    <t>differences could be explained.</t>
  </si>
  <si>
    <t>When this occurred, the author</t>
  </si>
  <si>
    <t xml:space="preserve">went with the calculated (repeatable) </t>
  </si>
  <si>
    <t>value generated here.</t>
  </si>
  <si>
    <r>
      <t xml:space="preserve">Note: Cells in </t>
    </r>
    <r>
      <rPr>
        <b/>
        <i/>
        <sz val="11"/>
        <color rgb="FF00B050"/>
        <rFont val="Arial"/>
        <family val="2"/>
      </rPr>
      <t>green</t>
    </r>
    <r>
      <rPr>
        <b/>
        <i/>
        <sz val="11"/>
        <color theme="1"/>
        <rFont val="Arial"/>
        <family val="2"/>
      </rPr>
      <t xml:space="preserve"> are mean values of the literature survey for lignite spoil composition (in mg/kg) and (kg/kg) because coal tailings values were not available (Reference [2])</t>
    </r>
  </si>
  <si>
    <t>West Virginia Department of Environmental Protection (WVDEP) (2009).  An Evaluation of the Underground Injection of Coal Slurry in West Virginia -Phase I: Environmental Investigation. Senate Concurrent Resolution-15. Accessed May 15 from https://www.wvdhhr.org/oehs/documents/DEP.Coal.Slurry.Report.pdf</t>
  </si>
  <si>
    <t>WVDEP</t>
  </si>
  <si>
    <t>This unit process provides a summary of relevant input and output flows associated with disposing or storing coal mine tailings in an impoundment (pond), piles (landfill), or backfill.  The process accounts for the leachate incurred during storage process in the short-term (0-100 years) and long-term (0-60,000 years).</t>
  </si>
  <si>
    <t>[kg/kg] kg of Nitrate leached to water per kg of coal tailings_Long-Term</t>
  </si>
  <si>
    <t>the time frame 100 to 60,000 years. For the inventory S, N, P are converted to the appropriate weights of sulfate,</t>
  </si>
  <si>
    <t>waste_to_env</t>
  </si>
  <si>
    <t>[kg/kg] kg of leachate that is emitted to fresh water per kg of total leachate</t>
  </si>
  <si>
    <t>IF(disposal_time=0;h2o_Sulfate_s;h2o_Sulfate_l)*waste_to_env</t>
  </si>
  <si>
    <t>IF(disposal_time=0;h2o_Nitr_s;h2o_Nitrate_l)*waste_to_env</t>
  </si>
  <si>
    <t>IF(disposal_time=0;h2o_Phospha_s;h2o_Phospha_l)*waste_to_env</t>
  </si>
  <si>
    <t>IF(disposal_time=0;h2o_Chlorid_s;h2o_Chlorid_l)*waste_to_env</t>
  </si>
  <si>
    <t>IF(disposal_time=0;h2o_Fluorid_s;h2o_Fluorid_l)*waste_to_env</t>
  </si>
  <si>
    <t>IF(disposal_time=0;h2o_Silver_s;h2o_Silver_l)*waste_to_env</t>
  </si>
  <si>
    <t>IF(disposal_time=0;h2o_Arsenic_s;h2o_Arsenic_l)*waste_to_env</t>
  </si>
  <si>
    <t>IF(disposal_time=0;h2o_Cadmium_s;h2o_Cadmium_l)*waste_to_env</t>
  </si>
  <si>
    <t>IF(disposal_time=0;h2o_Chromiu_s;h2o_Chromiu_l)*waste_to_env</t>
  </si>
  <si>
    <t>IF(disposal_time=0;h2o_Copper_s;h2o_Copper_l)*waste_to_env</t>
  </si>
  <si>
    <t>IF(disposal_time=0;h2o_Mercury_s;h2o_Mercury_l)*waste_to_env</t>
  </si>
  <si>
    <t>IF(disposal_time=0;h2o_Mangane_s;h2o_Mangane_l)*waste_to_env</t>
  </si>
  <si>
    <t>IF(disposal_time=0;h2o_Molybde_s;h2o_Molybde_l)*waste_to_env</t>
  </si>
  <si>
    <t>IF(disposal_time=0;h2o_Nickel_s;h2o_Nickel_l)*waste_to_env</t>
  </si>
  <si>
    <t>IF(disposal_time=0;h2o_Lead_s;h2o_Lead_l)*waste_to_env</t>
  </si>
  <si>
    <t>IF(disposal_time=0;h2o_Antimon_s;h2o_Antimon_l)*waste_to_env</t>
  </si>
  <si>
    <t>IF(disposal_time=0;h2o_Seleniu_s;h2o_Seleniu_l)*waste_to_env</t>
  </si>
  <si>
    <t>IF(disposal_time=0;h2o_Tin_s;h2o_Tin_l)*waste_to_env</t>
  </si>
  <si>
    <t>IF(disposal_time=0;h2o_Vanadiu_s;h2o_Vanadiu_l)*waste_to_env</t>
  </si>
  <si>
    <t>IF(disposal_time=0;h2o_Zinc_s;h2o_Zinc i_l)*waste_to_env</t>
  </si>
  <si>
    <t>IF(disposal_time=0;h2o_Berylli_s;h2o_Berylli_l)*waste_to_env</t>
  </si>
  <si>
    <t>IF(disposal_time=0;h2o_Scandiu_s;h2o_Scandiu_l)*waste_to_env</t>
  </si>
  <si>
    <t>IF(disposal_time=0;h2o_Stronti_s;h2o_Stronti_l)*waste_to_env</t>
  </si>
  <si>
    <t>IF(disposal_time=0;h2o_Titaniu_s;h2o_Titaniu_l)*waste_to_env</t>
  </si>
  <si>
    <t>IF(disposal_time=0;h2o_Thalliu_s;h2o_Thalliu_l)*waste_to_env</t>
  </si>
  <si>
    <t>IF(disposal_time=0;h2o_Tungste_s;h2o_Tungste_l)*waste_to_env</t>
  </si>
  <si>
    <t>IF(disposal_time=0;h2o_Silicon_s;h2o_Silicon_l)*waste_to_env</t>
  </si>
  <si>
    <t>IF(disposal_time=0;h2o_Calcium_s;h2o_Calcium_l)*waste_to_env</t>
  </si>
  <si>
    <t>IF(disposal_time=0;h2o_Aluminu_s;h2o_Aluminu_l)*waste_to_env</t>
  </si>
  <si>
    <t>IF(disposal_time=0;h2o_Potassi_s;h2o_Potassi_l)*waste_to_env</t>
  </si>
  <si>
    <t>IF(disposal_time=0;h2o_Magnesi_s;h2o_Magnesi_l)*waste_to_env</t>
  </si>
  <si>
    <t>IF(disposal_time=0;h2o_Sodium_s;h2o_Sodium_l)*waste_to_env</t>
  </si>
  <si>
    <t>IF(disposal_time=0;h2o_Sulfate_s;h2o_Sulfate_l)*(1-waste_to_env)</t>
  </si>
  <si>
    <t>IF(disposal_time=0;h2o_Nitr_s;h2o_Nitrate_l)*(1-waste_to_env)</t>
  </si>
  <si>
    <t>IF(disposal_time=0;h2o_Phospha_s;h2o_Phospha_l)*(1-waste_to_env)</t>
  </si>
  <si>
    <t>IF(disposal_time=0;h2o_Chlorid_s;h2o_Chlorid_l)*(1-waste_to_env)</t>
  </si>
  <si>
    <t>IF(disposal_time=0;h2o_Fluorid_s;h2o_Fluorid_l)*(1-waste_to_env)</t>
  </si>
  <si>
    <t>IF(disposal_time=0;h2o_Silver_s;h2o_Silver_l)*(1-waste_to_env)</t>
  </si>
  <si>
    <t>IF(disposal_time=0;h2o_Arsenic_s;h2o_Arsenic_l)*(1-waste_to_env)</t>
  </si>
  <si>
    <t>IF(disposal_time=0;h2o_Cadmium_s;h2o_Cadmium_l)*(1-waste_to_env)</t>
  </si>
  <si>
    <t>IF(disposal_time=0;h2o_Chromiu_s;h2o_Chromiu_l)*(1-waste_to_env)</t>
  </si>
  <si>
    <t>IF(disposal_time=0;h2o_Copper_s;h2o_Copper_l)*(1-waste_to_env)</t>
  </si>
  <si>
    <t>IF(disposal_time=0;h2o_Mercury_s;h2o_Mercury_l)*(1-waste_to_env)</t>
  </si>
  <si>
    <t>IF(disposal_time=0;h2o_Mangane_s;h2o_Mangane_l)*(1-waste_to_env)</t>
  </si>
  <si>
    <t>IF(disposal_time=0;h2o_Molybde_s;h2o_Molybde_l)*(1-waste_to_env)</t>
  </si>
  <si>
    <t>IF(disposal_time=0;h2o_Nickel_s;h2o_Nickel_l)*(1-waste_to_env)</t>
  </si>
  <si>
    <t>IF(disposal_time=0;h2o_Lead_s;h2o_Lead_l)*(1-waste_to_env)</t>
  </si>
  <si>
    <t>IF(disposal_time=0;h2o_Antimon_s;h2o_Antimon_l)*(1-waste_to_env)</t>
  </si>
  <si>
    <t>IF(disposal_time=0;h2o_Seleniu_s;h2o_Seleniu_l)*(1-waste_to_env)</t>
  </si>
  <si>
    <t>IF(disposal_time=0;h2o_Tin_s;h2o_Tin_l)*(1-waste_to_env)</t>
  </si>
  <si>
    <t>IF(disposal_time=0;h2o_Vanadiu_s;h2o_Vanadiu_l)*(1-waste_to_env)</t>
  </si>
  <si>
    <t>IF(disposal_time=0;h2o_Berylli_s;h2o_Berylli_l)*(1-waste_to_env)</t>
  </si>
  <si>
    <t>IF(disposal_time=0;h2o_Scandiu_s;h2o_Scandiu_l)*(1-waste_to_env)</t>
  </si>
  <si>
    <t>IF(disposal_time=0;h2o_Stronti_s;h2o_Stronti_l)*(1-waste_to_env)</t>
  </si>
  <si>
    <t>IF(disposal_time=0;h2o_Titaniu_s;h2o_Titaniu_l)*(1-waste_to_env)</t>
  </si>
  <si>
    <t>IF(disposal_time=0;h2o_Thalliu_s;h2o_Thalliu_l)*(1-waste_to_env)</t>
  </si>
  <si>
    <t>IF(disposal_time=0;h2o_Tungste_s;h2o_Tungste_l)*(1-waste_to_env)</t>
  </si>
  <si>
    <t>IF(disposal_time=0;h2o_Silicon_s;h2o_Silicon_l)*(1-waste_to_env)</t>
  </si>
  <si>
    <t>IF(disposal_time=0;h2o_Calcium_s;h2o_Calcium_l)*(1-waste_to_env)</t>
  </si>
  <si>
    <t>IF(disposal_time=0;h2o_Aluminu_s;h2o_Aluminu_l)*(1-waste_to_env)</t>
  </si>
  <si>
    <t>IF(disposal_time=0;h2o_Potassi_s;h2o_Potassi_l)*(1-waste_to_env)</t>
  </si>
  <si>
    <t>IF(disposal_time=0;h2o_Magnesi_s;h2o_Magnesi_l)*(1-waste_to_env)</t>
  </si>
  <si>
    <t>IF(disposal_time=0;h2o_Sodium_s;h2o_Sodium_l)*(1-waste_to_env)</t>
  </si>
  <si>
    <t>[kg/kg] kg of Sulfate leached to fresh water per kg of coal tailings</t>
  </si>
  <si>
    <t>[kg/kg] kg of Nitrate leached to fresh water per kg of coal tailings</t>
  </si>
  <si>
    <t>[kg/kg] kg of Phosphate leached to fresh water per kg of coal tailings</t>
  </si>
  <si>
    <t>[kg/kg] kg of Chloride leached to fresh water per kg of coal tailings</t>
  </si>
  <si>
    <t>[kg/kg] kg of Fluoride  leached to fresh water per kg of coal tailings</t>
  </si>
  <si>
    <t>[kg/kg] kg of Silver, ion leached to fresh water per kg of coal tailings</t>
  </si>
  <si>
    <t>[kg/kg] kg of Arsenic, ion leached to fresh water per kg of coal tailings</t>
  </si>
  <si>
    <t>[kg/kg] kg of Barium leached to fresh water per kg of coal tailings</t>
  </si>
  <si>
    <t>[kg/kg] kg of Cadmium, ion leached to fresh water per kg of coal tailings</t>
  </si>
  <si>
    <t>[kg/kg] kg of Cobalt leached to fresh water per kg of coal tailings</t>
  </si>
  <si>
    <t>[kg/kg] kg of Chromium VI leached to fresh water per kg of coal tailings</t>
  </si>
  <si>
    <t>[kg/kg] kg of Copper, ion leached to fresh water per kg of coal tailings</t>
  </si>
  <si>
    <t>[kg/kg] kg of Mercury leached to fresh water per kg of coal tailings</t>
  </si>
  <si>
    <t>[kg/kg] kg of Manganese leached to fresh water per kg of coal tailings</t>
  </si>
  <si>
    <t>[kg/kg] kg of Molybdenum leached to fresh water per kg of coal tailings</t>
  </si>
  <si>
    <t>[kg/kg] kg of Nickel, ion leached to fresh water per kg of coal tailings</t>
  </si>
  <si>
    <t>[kg/kg] kg of Lead leached to fresh water per kg of coal tailings</t>
  </si>
  <si>
    <t>[kg/kg] kg of Antimony leached to fresh water per kg of coal tailings</t>
  </si>
  <si>
    <t>[kg/kg] kg of Selenium leached to fresh water per kg of coal tailings</t>
  </si>
  <si>
    <t>[kg/kg] kg of Tin, ion leached to fresh water per kg of coal tailings</t>
  </si>
  <si>
    <t>[kg/kg] kg of Vanadium, ion leached to fresh water per kg of coal tailings</t>
  </si>
  <si>
    <t>[kg/kg] kg of Zinc, ion leached to fresh water per kg of coal tailings</t>
  </si>
  <si>
    <t>[kg/kg] kg of Beryllium leached to fresh water per kg of coal tailings</t>
  </si>
  <si>
    <t>[kg/kg] kg of Scandium leached to fresh water per kg of coal tailings</t>
  </si>
  <si>
    <t>[kg/kg] kg of Strontium leached to fresh water per kg of coal tailings</t>
  </si>
  <si>
    <t>[kg/kg] kg of Titanium, ion leached to fresh water per kg of coal tailings</t>
  </si>
  <si>
    <t>[kg/kg] kg of Thallium leached to fresh water per kg of coal tailings</t>
  </si>
  <si>
    <t>[kg/kg] kg of Tungsten leached to fresh water per kg of coal tailings</t>
  </si>
  <si>
    <t>[kg/kg] kg of Silicon leached to fresh water per kg of coal tailings</t>
  </si>
  <si>
    <t>[kg/kg] kg of Iron, ion leached to fresh water per kg of coal tailings</t>
  </si>
  <si>
    <t>[kg/kg] kg of Calcium, ion leached to fresh water per kg of coal tailings</t>
  </si>
  <si>
    <t>[kg/kg] kg of Aluminum leached to fresh water per kg of coal tailings</t>
  </si>
  <si>
    <t>[kg/kg] kg of Potassium, ion leached to fresh water per kg of coal tailings</t>
  </si>
  <si>
    <t>[kg/kg] kg of Magnesium leached to fresh water per kg of coal tailings</t>
  </si>
  <si>
    <t>[kg/kg] kg of Sodium, ion leached to fresh water per kg of coal tailings</t>
  </si>
  <si>
    <t>[kg/kg] kg of Sulfate leached and either retained or treated per kg of coal tailings</t>
  </si>
  <si>
    <t>[kg/kg] kg of Nitrate leached and either retained or treated per kg of coal tailings</t>
  </si>
  <si>
    <t>[kg/kg] kg of Phosphate leached and either retained or treated per kg of coal tailings</t>
  </si>
  <si>
    <t>[kg/kg] kg of Chloride leached and either retained or treated per kg of coal tailings</t>
  </si>
  <si>
    <t>[kg/kg] kg of Fluoride  leached and either retained or treated per kg of coal tailings</t>
  </si>
  <si>
    <t>[kg/kg] kg of Silver, ion leached and either retained or treated per kg of coal tailings</t>
  </si>
  <si>
    <t>[kg/kg] kg of Arsenic, ion leached and either retained or treated per kg of coal tailings</t>
  </si>
  <si>
    <t>[kg/kg] kg of Barium leached and either retained or treated per kg of coal tailings</t>
  </si>
  <si>
    <t>[kg/kg] kg of Cadmium, ion leached and either retained or treated per kg of coal tailings</t>
  </si>
  <si>
    <t>[kg/kg] kg of Cobalt leached and either retained or treated per kg of coal tailings</t>
  </si>
  <si>
    <t>[kg/kg] kg of Chromium VI leached and either retained or treated per kg of coal tailings</t>
  </si>
  <si>
    <t>[kg/kg] kg of Copper, ion leached and either retained or treated per kg of coal tailings</t>
  </si>
  <si>
    <t>[kg/kg] kg of Mercury leached and either retained or treated per kg of coal tailings</t>
  </si>
  <si>
    <t>[kg/kg] kg of Manganese leached and either retained or treated per kg of coal tailings</t>
  </si>
  <si>
    <t>[kg/kg] kg of Molybdenum leached and either retained or treated per kg of coal tailings</t>
  </si>
  <si>
    <t>[kg/kg] kg of Nickel, ion leached and either retained or treated per kg of coal tailings</t>
  </si>
  <si>
    <t>[kg/kg] kg of Lead leached and either retained or treated per kg of coal tailings</t>
  </si>
  <si>
    <t>[kg/kg] kg of Antimony leached and either retained or treated per kg of coal tailings</t>
  </si>
  <si>
    <t>[kg/kg] kg of Selenium leached and either retained or treated per kg of coal tailings</t>
  </si>
  <si>
    <t>[kg/kg] kg of Tin, ion leached and either retained or treated per kg of coal tailings</t>
  </si>
  <si>
    <t>[kg/kg] kg of Vanadium, ion leached and either retained or treated per kg of coal tailings</t>
  </si>
  <si>
    <t>[kg/kg] kg of Zinc, ion leached and either retained or treated per kg of coal tailings</t>
  </si>
  <si>
    <t>[kg/kg] kg of Beryllium leached and either retained or treated per kg of coal tailings</t>
  </si>
  <si>
    <t>[kg/kg] kg of Scandium leached and either retained or treated per kg of coal tailings</t>
  </si>
  <si>
    <t>[kg/kg] kg of Strontium leached and either retained or treated per kg of coal tailings</t>
  </si>
  <si>
    <t>[kg/kg] kg of Titanium, ion leached and either retained or treated per kg of coal tailings</t>
  </si>
  <si>
    <t>[kg/kg] kg of Thallium leached and either retained or treated per kg of coal tailings</t>
  </si>
  <si>
    <t>[kg/kg] kg of Tungsten leached and either retained or treated per kg of coal tailings</t>
  </si>
  <si>
    <t>[kg/kg] kg of Silicon leached and either retained or treated per kg of coal tailings</t>
  </si>
  <si>
    <t>[kg/kg] kg of Iron, ion leached and either retained or treated per kg of coal tailings</t>
  </si>
  <si>
    <t>[kg/kg] kg of Calcium, ion leached and either retained or treated per kg of coal tailings</t>
  </si>
  <si>
    <t>[kg/kg] kg of Aluminum leached and either retained or treated per kg of coal tailings</t>
  </si>
  <si>
    <t>[kg/kg] kg of Potassium, ion leached and either retained or treated per kg of coal tailings</t>
  </si>
  <si>
    <t>[kg/kg] kg of Magnesium leached and either retained or treated per kg of coal tailings</t>
  </si>
  <si>
    <t>[kg/kg] kg of Sodium, ion leached and either retained or treated per kg of coal tailings</t>
  </si>
  <si>
    <t>wst_Sulfate</t>
  </si>
  <si>
    <t>wst_Nitrate</t>
  </si>
  <si>
    <t>wst_Phosphate</t>
  </si>
  <si>
    <t>wst_Chloride</t>
  </si>
  <si>
    <t>wst_Fluoride</t>
  </si>
  <si>
    <t>wst_Silver</t>
  </si>
  <si>
    <t>wst_Arsenic</t>
  </si>
  <si>
    <t>wst_Barium</t>
  </si>
  <si>
    <t>wst_Cadmium</t>
  </si>
  <si>
    <t xml:space="preserve">wst_Cobalt </t>
  </si>
  <si>
    <t>wst_Chromium</t>
  </si>
  <si>
    <t>wst_Copper</t>
  </si>
  <si>
    <t>wst_Mercury</t>
  </si>
  <si>
    <t>wst_Manganese</t>
  </si>
  <si>
    <t>wst_Molybdenum</t>
  </si>
  <si>
    <t>wst_Nickel</t>
  </si>
  <si>
    <t xml:space="preserve">wst_Lead </t>
  </si>
  <si>
    <t>wst_Antimony</t>
  </si>
  <si>
    <t>wst_Selenium</t>
  </si>
  <si>
    <t>wst_Tin</t>
  </si>
  <si>
    <t>wst_Vanadium</t>
  </si>
  <si>
    <t>wst_Zinc</t>
  </si>
  <si>
    <t>wst_Beryllium</t>
  </si>
  <si>
    <t>wst_Scandium</t>
  </si>
  <si>
    <t>wst_Strontium</t>
  </si>
  <si>
    <t>wst_Titanium</t>
  </si>
  <si>
    <t>wst_Thallium</t>
  </si>
  <si>
    <t>wst_Tungsten</t>
  </si>
  <si>
    <t>wst_Silicon</t>
  </si>
  <si>
    <t>wst_Iron</t>
  </si>
  <si>
    <t>wst_Calcium</t>
  </si>
  <si>
    <t>wst_Aluminum</t>
  </si>
  <si>
    <t>wst_Potassium</t>
  </si>
  <si>
    <t>wst_Magnesium</t>
  </si>
  <si>
    <t>wst_Sodium</t>
  </si>
  <si>
    <t>Deposited or treated waste</t>
  </si>
  <si>
    <t>This unit process is composed of this document and the file, DF_Stage1_O_Coal_Tailings_Disposal_2014.01.docx, which provides additional details regarding calculations, data quality, and references as relevant.</t>
  </si>
  <si>
    <t>Sulfate (water) [Deposited goods]</t>
  </si>
  <si>
    <t>Nitrate (water) [Deposited goods]</t>
  </si>
  <si>
    <t>Phosphate (water) [Deposited goods]</t>
  </si>
  <si>
    <t>Chloride (water) [Deposited goods]</t>
  </si>
  <si>
    <t>Fluoride  (water) [Deposited goods]</t>
  </si>
  <si>
    <t>Silver, ion (water) [Deposited goods]</t>
  </si>
  <si>
    <t>Arsenic, ion (water) [Deposited goods]</t>
  </si>
  <si>
    <t>Barium (water) [Deposited goods]</t>
  </si>
  <si>
    <t>Cadmium, ion (water) [Deposited goods]</t>
  </si>
  <si>
    <t>Cobalt (water) [Deposited goods]</t>
  </si>
  <si>
    <t>Chromium VI (water) [Deposited goods]</t>
  </si>
  <si>
    <t>Copper, ion (water) [Deposited goods]</t>
  </si>
  <si>
    <t>Mercury (water) [Deposited goods]</t>
  </si>
  <si>
    <t>Manganese (water) [Deposited goods]</t>
  </si>
  <si>
    <t>Molybdenum (water) [Deposited goods]</t>
  </si>
  <si>
    <t>Nickel, ion (water) [Deposited goods]</t>
  </si>
  <si>
    <t>Lead (water) [Deposited goods]</t>
  </si>
  <si>
    <t>Antimony (water) [Deposited goods]</t>
  </si>
  <si>
    <t>Selenium (water) [Deposited goods]</t>
  </si>
  <si>
    <t>Tin, ion (water) [Deposited goods]</t>
  </si>
  <si>
    <t>Vanadium, ion (water) [Deposited goods]</t>
  </si>
  <si>
    <t>Zinc, ion (water) [Deposited goods]</t>
  </si>
  <si>
    <t>Beryllium (water) [Deposited goods]</t>
  </si>
  <si>
    <t>Scandium (water) [Deposited goods]</t>
  </si>
  <si>
    <t>Strontium (water) [Deposited goods]</t>
  </si>
  <si>
    <t>Titanium, ion (water) [Deposited goods]</t>
  </si>
  <si>
    <t>Thallium (water) [Deposited goods]</t>
  </si>
  <si>
    <t>Tungsten (water) [Deposited goods]</t>
  </si>
  <si>
    <t>Silicon (water) [Deposited goods]</t>
  </si>
  <si>
    <t>Iron, ion (water) [Deposited goods]</t>
  </si>
  <si>
    <t>Calcium, ion (water) [Deposited goods]</t>
  </si>
  <si>
    <t>Aluminum (water) [Deposited goods]</t>
  </si>
  <si>
    <t>Potassium, ion (water) [Deposited goods]</t>
  </si>
  <si>
    <t>Magnesium (water) [Deposited goods]</t>
  </si>
  <si>
    <t>Sodium, ion (water) [Deposited goods]</t>
  </si>
  <si>
    <t>h2o_Cobalt_s</t>
  </si>
  <si>
    <t>h2o_Barium_l</t>
  </si>
  <si>
    <t>h2o_Cobalt_l</t>
  </si>
  <si>
    <t>IF(disposal_time=0;h2o_Barium_s;h2o_Barium_l)*waste_to_env</t>
  </si>
  <si>
    <t>IF(disposal_time=0;h2o_Cobalt_s;h2o_Cobalt_l)*waste_to_env</t>
  </si>
  <si>
    <t>IF(disposal_time=0;h2o_Barium_s;h2o_Barium_l)*(1-waste_to_env)</t>
  </si>
  <si>
    <t>IF(disposal_time=0;h2o_Cobalt_s;h2o_Cobalt_l)*(1-waste_to_env)</t>
  </si>
  <si>
    <t>h2o_Iron_i_l</t>
  </si>
  <si>
    <t>IF(disposal_time=0;h2o_Iron_s;h2o_Iron_i_l)*waste_to_env</t>
  </si>
  <si>
    <t>IF(disposal_time=0;h2o_Zinc_s;h2o_Zinc_i_l)*(1-waste_to_env)</t>
  </si>
  <si>
    <t>h2o_Zinc_i_l</t>
  </si>
  <si>
    <t>IF(disposal_time=0;h2o_Iron_s;h2o_Iron_i_l)*(1-waste_to_env)</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</si>
</sst>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3" formatCode="_(* #,##0.00_);_(* \(#,##0.00\);_(* &quot;-&quot;??_);_(@_)"/>
    <numFmt numFmtId="164" formatCode="0.000"/>
    <numFmt numFmtId="165" formatCode="m/d/yy\ h:mm"/>
    <numFmt numFmtId="166" formatCode="_ [$€-2]\ * #,##0.00_ ;_ [$€-2]\ * \-#,##0.00_ ;_ [$€-2]\ * &quot;-&quot;??_ "/>
    <numFmt numFmtId="167" formatCode="mmm\ dd\,\ yyyy"/>
    <numFmt numFmtId="168" formatCode="mmm\-yyyy"/>
    <numFmt numFmtId="169" formatCode="yyyy"/>
    <numFmt numFmtId="170" formatCode="[=0]&quot;&quot;;General"/>
    <numFmt numFmtId="171" formatCode="0.00E+0;[=0]&quot;-&quot;;0.00E+0"/>
    <numFmt numFmtId="172" formatCode="0.00000"/>
    <numFmt numFmtId="173" formatCode="#,##0.000_);\(#,##0.000\)"/>
    <numFmt numFmtId="174" formatCode="0.0000%"/>
    <numFmt numFmtId="175" formatCode="0.000%"/>
    <numFmt numFmtId="176" formatCode="0.0%"/>
    <numFmt numFmtId="177" formatCode="#,##0.000000_);\(#,##0.000000\)"/>
    <numFmt numFmtId="178" formatCode="0.00000E+00"/>
  </numFmts>
  <fonts count="57"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theme="1"/>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sz val="11"/>
      <name val="Arial"/>
      <family val="2"/>
    </font>
    <font>
      <sz val="11"/>
      <name val="Calibri"/>
      <family val="2"/>
      <scheme val="minor"/>
    </font>
    <font>
      <sz val="10"/>
      <name val="Arial"/>
      <family val="2"/>
    </font>
    <font>
      <sz val="11"/>
      <color theme="1"/>
      <name val="Arial"/>
      <family val="2"/>
    </font>
    <font>
      <sz val="11"/>
      <color indexed="8"/>
      <name val="Arial"/>
      <family val="2"/>
    </font>
    <font>
      <b/>
      <i/>
      <sz val="11"/>
      <color theme="1"/>
      <name val="Arial"/>
      <family val="2"/>
    </font>
    <font>
      <i/>
      <sz val="10"/>
      <color theme="1"/>
      <name val="Arial"/>
      <family val="2"/>
    </font>
    <font>
      <sz val="8"/>
      <color theme="1"/>
      <name val="Calibri"/>
      <family val="2"/>
      <scheme val="minor"/>
    </font>
    <font>
      <sz val="12"/>
      <color theme="1"/>
      <name val="Tahoma"/>
      <family val="2"/>
    </font>
    <font>
      <b/>
      <i/>
      <sz val="11"/>
      <color rgb="FF00B050"/>
      <name val="Arial"/>
      <family val="2"/>
    </font>
    <font>
      <sz val="10"/>
      <color theme="1"/>
      <name val="Verdana"/>
      <family val="2"/>
    </font>
  </fonts>
  <fills count="43">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theme="6" tint="0.79998168889431442"/>
        <bgColor indexed="64"/>
      </patternFill>
    </fill>
    <fill>
      <patternFill patternType="solid">
        <fgColor rgb="FF92D050"/>
        <bgColor indexed="64"/>
      </patternFill>
    </fill>
    <fill>
      <patternFill patternType="solid">
        <fgColor rgb="FF99CCFF"/>
        <bgColor indexed="64"/>
      </patternFill>
    </fill>
  </fills>
  <borders count="4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indexed="64"/>
      </right>
      <top style="thin">
        <color indexed="64"/>
      </top>
      <bottom/>
      <diagonal/>
    </border>
    <border>
      <left/>
      <right style="medium">
        <color indexed="64"/>
      </right>
      <top/>
      <bottom/>
      <diagonal/>
    </border>
  </borders>
  <cellStyleXfs count="103">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2" borderId="0" applyNumberFormat="0" applyBorder="0" applyAlignment="0" applyProtection="0"/>
    <xf numFmtId="0" fontId="28" fillId="16" borderId="0" applyNumberFormat="0" applyBorder="0" applyAlignment="0" applyProtection="0"/>
    <xf numFmtId="0" fontId="29" fillId="33" borderId="32" applyNumberFormat="0" applyAlignment="0" applyProtection="0"/>
    <xf numFmtId="0" fontId="30" fillId="34" borderId="33" applyNumberFormat="0" applyAlignment="0" applyProtection="0"/>
    <xf numFmtId="43" fontId="2" fillId="0" borderId="0" applyFont="0" applyFill="0" applyBorder="0" applyAlignment="0" applyProtection="0"/>
    <xf numFmtId="165" fontId="2" fillId="0" borderId="0" applyFont="0" applyFill="0" applyBorder="0" applyAlignment="0" applyProtection="0">
      <alignment wrapText="1"/>
    </xf>
    <xf numFmtId="165" fontId="2" fillId="0" borderId="0" applyFont="0" applyFill="0" applyBorder="0" applyAlignment="0" applyProtection="0">
      <alignment wrapText="1"/>
    </xf>
    <xf numFmtId="166" fontId="20" fillId="0" borderId="0" applyFont="0" applyFill="0" applyBorder="0" applyAlignment="0" applyProtection="0">
      <alignment vertical="center"/>
    </xf>
    <xf numFmtId="0" fontId="31" fillId="0" borderId="0" applyNumberFormat="0" applyFill="0" applyBorder="0" applyAlignment="0" applyProtection="0"/>
    <xf numFmtId="0" fontId="32" fillId="17" borderId="0" applyNumberFormat="0" applyBorder="0" applyAlignment="0" applyProtection="0"/>
    <xf numFmtId="0" fontId="33" fillId="0" borderId="34" applyNumberFormat="0" applyFill="0" applyAlignment="0" applyProtection="0"/>
    <xf numFmtId="0" fontId="34" fillId="0" borderId="35" applyNumberFormat="0" applyFill="0" applyAlignment="0" applyProtection="0"/>
    <xf numFmtId="0" fontId="35" fillId="0" borderId="36"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7" fillId="20" borderId="32" applyNumberFormat="0" applyAlignment="0" applyProtection="0"/>
    <xf numFmtId="0" fontId="38" fillId="0" borderId="37" applyNumberFormat="0" applyFill="0" applyAlignment="0" applyProtection="0"/>
    <xf numFmtId="0" fontId="39" fillId="35" borderId="0" applyNumberFormat="0" applyBorder="0" applyAlignment="0" applyProtection="0"/>
    <xf numFmtId="0" fontId="2" fillId="0" borderId="0"/>
    <xf numFmtId="0" fontId="2" fillId="36" borderId="38" applyNumberFormat="0" applyFont="0" applyAlignment="0" applyProtection="0"/>
    <xf numFmtId="0" fontId="2" fillId="36" borderId="38" applyNumberFormat="0" applyFont="0" applyAlignment="0" applyProtection="0"/>
    <xf numFmtId="0" fontId="40" fillId="33" borderId="39"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7" borderId="40" applyNumberFormat="0" applyProtection="0">
      <alignment horizontal="center" wrapText="1"/>
    </xf>
    <xf numFmtId="0" fontId="4" fillId="37" borderId="41" applyNumberFormat="0" applyAlignment="0" applyProtection="0">
      <alignment wrapText="1"/>
    </xf>
    <xf numFmtId="0" fontId="2" fillId="38" borderId="0" applyNumberFormat="0" applyBorder="0">
      <alignment horizontal="center" wrapText="1"/>
    </xf>
    <xf numFmtId="0" fontId="2" fillId="38" borderId="0" applyNumberFormat="0" applyBorder="0">
      <alignment horizontal="center" wrapText="1"/>
    </xf>
    <xf numFmtId="0" fontId="2" fillId="39" borderId="42" applyNumberFormat="0">
      <alignment wrapText="1"/>
    </xf>
    <xf numFmtId="0" fontId="2" fillId="39" borderId="42" applyNumberFormat="0">
      <alignment wrapText="1"/>
    </xf>
    <xf numFmtId="0" fontId="2" fillId="39" borderId="0" applyNumberFormat="0" applyBorder="0">
      <alignment wrapText="1"/>
    </xf>
    <xf numFmtId="0" fontId="2" fillId="39"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7" fontId="2" fillId="0" borderId="0" applyFill="0" applyBorder="0" applyAlignment="0" applyProtection="0">
      <alignment wrapText="1"/>
    </xf>
    <xf numFmtId="167" fontId="2" fillId="0" borderId="0" applyFill="0" applyBorder="0" applyAlignment="0" applyProtection="0">
      <alignment wrapText="1"/>
    </xf>
    <xf numFmtId="168" fontId="2" fillId="0" borderId="0" applyFill="0" applyBorder="0" applyAlignment="0" applyProtection="0">
      <alignment wrapText="1"/>
    </xf>
    <xf numFmtId="168" fontId="2" fillId="0" borderId="0" applyFill="0" applyBorder="0" applyAlignment="0" applyProtection="0">
      <alignment wrapText="1"/>
    </xf>
    <xf numFmtId="169" fontId="2" fillId="0" borderId="0" applyFill="0" applyBorder="0" applyAlignment="0" applyProtection="0">
      <alignment wrapText="1"/>
    </xf>
    <xf numFmtId="169"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41"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0" fontId="42" fillId="0" borderId="0">
      <alignment horizontal="center" vertical="center"/>
    </xf>
    <xf numFmtId="0" fontId="43" fillId="0" borderId="0" applyNumberFormat="0" applyFill="0" applyBorder="0" applyAlignment="0" applyProtection="0"/>
    <xf numFmtId="0" fontId="44" fillId="0" borderId="43" applyNumberFormat="0" applyFill="0" applyAlignment="0" applyProtection="0"/>
    <xf numFmtId="0" fontId="45" fillId="0" borderId="0" applyNumberFormat="0" applyFill="0" applyBorder="0" applyAlignment="0" applyProtection="0"/>
    <xf numFmtId="171" fontId="2" fillId="0" borderId="0">
      <alignment horizontal="center" vertical="center"/>
    </xf>
    <xf numFmtId="171" fontId="2" fillId="0" borderId="0">
      <alignment horizontal="center" vertical="center"/>
    </xf>
    <xf numFmtId="0" fontId="1" fillId="0" borderId="0"/>
    <xf numFmtId="0" fontId="11" fillId="0" borderId="0"/>
    <xf numFmtId="0" fontId="11" fillId="0" borderId="0"/>
    <xf numFmtId="0" fontId="11" fillId="0" borderId="0"/>
    <xf numFmtId="0" fontId="48" fillId="0" borderId="0"/>
  </cellStyleXfs>
  <cellXfs count="479">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4" fillId="0" borderId="1" xfId="2" applyFont="1" applyBorder="1" applyAlignment="1" applyProtection="1">
      <protection locked="0"/>
    </xf>
    <xf numFmtId="0" fontId="2" fillId="0" borderId="17" xfId="2" applyBorder="1" applyAlignment="1" applyProtection="1">
      <protection locked="0"/>
    </xf>
    <xf numFmtId="0" fontId="2" fillId="0" borderId="18" xfId="2" applyBorder="1" applyProtection="1">
      <protection locked="0"/>
    </xf>
    <xf numFmtId="0" fontId="4" fillId="0" borderId="18" xfId="2" applyFont="1" applyBorder="1" applyProtection="1">
      <protection locked="0"/>
    </xf>
    <xf numFmtId="0" fontId="2" fillId="2" borderId="0" xfId="2" applyFill="1" applyAlignment="1">
      <alignment horizontal="center"/>
    </xf>
    <xf numFmtId="0" fontId="4" fillId="7" borderId="0" xfId="2" applyFont="1" applyFill="1" applyBorder="1" applyAlignment="1" applyProtection="1">
      <alignment horizontal="left"/>
      <protection locked="0"/>
    </xf>
    <xf numFmtId="0" fontId="2" fillId="2" borderId="0" xfId="2" applyFill="1" applyAlignment="1">
      <alignment horizontal="right"/>
    </xf>
    <xf numFmtId="0" fontId="2" fillId="0" borderId="2" xfId="2" applyFill="1" applyBorder="1"/>
    <xf numFmtId="0" fontId="2" fillId="0" borderId="4" xfId="2" applyFill="1" applyBorder="1"/>
    <xf numFmtId="0" fontId="2" fillId="2" borderId="0" xfId="2" applyFill="1" applyBorder="1" applyAlignment="1">
      <alignment vertical="top" wrapText="1"/>
    </xf>
    <xf numFmtId="0" fontId="7" fillId="2" borderId="0" xfId="2" applyFont="1" applyFill="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2" fillId="0" borderId="16" xfId="0" applyFont="1" applyFill="1" applyBorder="1" applyAlignment="1">
      <alignment wrapText="1"/>
    </xf>
    <xf numFmtId="0" fontId="12"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0" borderId="16" xfId="2" applyBorder="1" applyAlignment="1" applyProtection="1">
      <alignment vertical="top"/>
      <protection locked="0"/>
    </xf>
    <xf numFmtId="11" fontId="12" fillId="10" borderId="16" xfId="1" applyNumberFormat="1" applyFont="1" applyFill="1" applyBorder="1" applyAlignment="1" applyProtection="1">
      <alignment vertical="top"/>
      <protection hidden="1"/>
    </xf>
    <xf numFmtId="0" fontId="12" fillId="10" borderId="16" xfId="0" applyFont="1" applyFill="1" applyBorder="1" applyAlignment="1" applyProtection="1">
      <alignment vertical="top"/>
      <protection hidden="1"/>
    </xf>
    <xf numFmtId="2" fontId="12" fillId="10" borderId="16" xfId="0" applyNumberFormat="1"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2" fillId="0" borderId="16" xfId="0" applyFont="1" applyFill="1" applyBorder="1"/>
    <xf numFmtId="0" fontId="2" fillId="0" borderId="16" xfId="2" applyFont="1" applyBorder="1" applyAlignment="1" applyProtection="1">
      <alignment vertical="top"/>
      <protection locked="0"/>
    </xf>
    <xf numFmtId="0" fontId="12"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12" fillId="0" borderId="16" xfId="0" applyFont="1" applyBorder="1" applyAlignment="1" applyProtection="1">
      <alignment vertical="top"/>
      <protection locked="0"/>
    </xf>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13" fillId="2" borderId="0" xfId="2" applyFont="1" applyFill="1"/>
    <xf numFmtId="0" fontId="14" fillId="0" borderId="0" xfId="2" applyFont="1" applyFill="1" applyAlignment="1">
      <alignment horizontal="center"/>
    </xf>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11"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2"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1" fillId="12" borderId="0" xfId="2" applyFont="1" applyFill="1" applyAlignment="1" applyProtection="1">
      <alignment horizontal="left"/>
      <protection locked="0"/>
    </xf>
    <xf numFmtId="0" fontId="2" fillId="0" borderId="0" xfId="2" applyFont="1" applyFill="1" applyAlignment="1">
      <alignment horizontal="left" vertical="top"/>
    </xf>
    <xf numFmtId="0" fontId="12" fillId="0" borderId="0" xfId="0" applyFont="1" applyAlignment="1">
      <alignment horizontal="left" vertical="top"/>
    </xf>
    <xf numFmtId="0" fontId="2" fillId="0" borderId="0" xfId="2" applyFont="1" applyAlignment="1">
      <alignment horizontal="left" vertical="top"/>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2"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3"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2"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14" borderId="16" xfId="2" applyFont="1" applyFill="1" applyBorder="1" applyAlignment="1">
      <alignment horizontal="left" wrapText="1"/>
    </xf>
    <xf numFmtId="0" fontId="19" fillId="7" borderId="0" xfId="2" applyFont="1" applyFill="1"/>
    <xf numFmtId="0" fontId="2" fillId="7" borderId="0" xfId="2" applyFill="1"/>
    <xf numFmtId="0" fontId="4" fillId="10" borderId="30" xfId="2" applyFont="1" applyFill="1" applyBorder="1" applyAlignment="1">
      <alignment horizontal="center"/>
    </xf>
    <xf numFmtId="0" fontId="20" fillId="0" borderId="30" xfId="2" applyFont="1" applyBorder="1" applyAlignment="1">
      <alignment wrapText="1"/>
    </xf>
    <xf numFmtId="0" fontId="21" fillId="0" borderId="30" xfId="2" applyFont="1" applyBorder="1" applyAlignment="1">
      <alignment wrapText="1"/>
    </xf>
    <xf numFmtId="0" fontId="4" fillId="0" borderId="29"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24" fillId="0" borderId="0" xfId="2" applyFont="1" applyFill="1" applyBorder="1"/>
    <xf numFmtId="0" fontId="12" fillId="6" borderId="0" xfId="2" applyFont="1" applyFill="1" applyBorder="1"/>
    <xf numFmtId="0" fontId="25" fillId="0" borderId="0" xfId="2" applyFont="1" applyFill="1" applyBorder="1"/>
    <xf numFmtId="0" fontId="12"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0" fontId="17" fillId="0" borderId="0" xfId="3" applyFont="1" applyAlignment="1" applyProtection="1"/>
    <xf numFmtId="0" fontId="0" fillId="0" borderId="16" xfId="0" applyBorder="1" applyAlignment="1">
      <alignment vertical="center" wrapText="1"/>
    </xf>
    <xf numFmtId="0" fontId="14" fillId="0" borderId="23" xfId="2" applyFont="1" applyFill="1" applyBorder="1" applyAlignment="1">
      <alignment horizontal="center"/>
    </xf>
    <xf numFmtId="0" fontId="12" fillId="0" borderId="0" xfId="0" applyFont="1" applyFill="1" applyAlignment="1" applyProtection="1">
      <alignment horizontal="center" vertical="top" wrapText="1"/>
      <protection locked="0"/>
    </xf>
    <xf numFmtId="0" fontId="2" fillId="12" borderId="0" xfId="2" applyFont="1" applyFill="1" applyAlignment="1" applyProtection="1">
      <alignment horizontal="center" vertical="top" wrapText="1"/>
      <protection locked="0"/>
    </xf>
    <xf numFmtId="0" fontId="2" fillId="12" borderId="0" xfId="2" applyFill="1" applyAlignment="1" applyProtection="1">
      <alignment horizontal="center" vertical="top" wrapText="1"/>
      <protection locked="0"/>
    </xf>
    <xf numFmtId="0" fontId="12" fillId="12" borderId="0" xfId="0" applyFont="1" applyFill="1" applyAlignment="1" applyProtection="1">
      <alignment horizontal="center" vertical="top" wrapText="1"/>
      <protection locked="0"/>
    </xf>
    <xf numFmtId="49" fontId="2" fillId="0" borderId="0" xfId="2" applyNumberFormat="1" applyFont="1" applyFill="1" applyAlignment="1" applyProtection="1">
      <alignment horizontal="center" vertical="top" wrapText="1"/>
      <protection locked="0"/>
    </xf>
    <xf numFmtId="49" fontId="2" fillId="0" borderId="0" xfId="2" applyNumberFormat="1" applyFill="1" applyAlignment="1" applyProtection="1">
      <alignment horizontal="center" vertical="top" wrapText="1"/>
      <protection locked="0"/>
    </xf>
    <xf numFmtId="49" fontId="12" fillId="0" borderId="0" xfId="0" applyNumberFormat="1" applyFont="1" applyFill="1" applyAlignment="1" applyProtection="1">
      <alignment horizontal="center" vertical="top" wrapText="1"/>
      <protection locked="0"/>
    </xf>
    <xf numFmtId="49" fontId="12" fillId="12" borderId="0" xfId="0" applyNumberFormat="1" applyFont="1" applyFill="1" applyAlignment="1" applyProtection="1">
      <alignment horizontal="center" vertical="top" wrapText="1"/>
      <protection locked="0"/>
    </xf>
    <xf numFmtId="0" fontId="17" fillId="0" borderId="0" xfId="3" applyFill="1" applyAlignment="1" applyProtection="1">
      <alignment horizontal="center" vertical="top" wrapText="1"/>
      <protection locked="0"/>
    </xf>
    <xf numFmtId="0" fontId="17" fillId="0" borderId="0" xfId="3" applyAlignment="1" applyProtection="1">
      <alignment horizontal="left" vertical="top" wrapText="1"/>
    </xf>
    <xf numFmtId="49" fontId="12" fillId="0" borderId="0" xfId="0" applyNumberFormat="1" applyFont="1" applyAlignment="1">
      <alignment horizontal="center" vertical="top" wrapText="1"/>
    </xf>
    <xf numFmtId="0" fontId="2" fillId="0" borderId="0" xfId="57" applyFont="1" applyFill="1" applyAlignment="1" applyProtection="1">
      <alignment horizontal="left" vertical="top" wrapText="1"/>
      <protection locked="0"/>
    </xf>
    <xf numFmtId="0" fontId="26" fillId="0" borderId="0" xfId="100" applyFont="1" applyFill="1" applyBorder="1" applyAlignment="1">
      <alignment wrapText="1"/>
    </xf>
    <xf numFmtId="0" fontId="0" fillId="3" borderId="0" xfId="0" applyFill="1" applyAlignment="1">
      <alignment horizontal="left" vertical="top" wrapText="1"/>
    </xf>
    <xf numFmtId="0" fontId="4" fillId="11" borderId="0" xfId="0" applyFont="1" applyFill="1" applyAlignment="1" applyProtection="1">
      <alignment horizontal="left" vertical="top" wrapText="1"/>
      <protection hidden="1"/>
    </xf>
    <xf numFmtId="0" fontId="0" fillId="13" borderId="0" xfId="0" applyFill="1" applyBorder="1" applyAlignment="1">
      <alignment horizontal="left" vertical="top" wrapText="1"/>
    </xf>
    <xf numFmtId="0" fontId="0" fillId="13" borderId="0" xfId="0" applyFill="1" applyBorder="1" applyAlignment="1">
      <alignment vertical="top" wrapText="1"/>
    </xf>
    <xf numFmtId="0" fontId="0" fillId="0" borderId="0" xfId="0" applyBorder="1" applyAlignment="1">
      <alignment vertical="top" wrapText="1"/>
    </xf>
    <xf numFmtId="0" fontId="4" fillId="0" borderId="0" xfId="0" applyFont="1" applyBorder="1" applyAlignment="1">
      <alignment vertical="top" wrapText="1"/>
    </xf>
    <xf numFmtId="0" fontId="2" fillId="0" borderId="18" xfId="0" applyFont="1" applyBorder="1" applyAlignment="1">
      <alignment horizontal="left" vertical="center" wrapText="1"/>
    </xf>
    <xf numFmtId="0" fontId="2" fillId="0" borderId="16" xfId="0" applyFont="1" applyBorder="1" applyAlignment="1">
      <alignment vertical="center" wrapText="1"/>
    </xf>
    <xf numFmtId="0" fontId="46" fillId="0" borderId="9" xfId="2" applyFont="1" applyBorder="1"/>
    <xf numFmtId="0" fontId="25" fillId="0" borderId="23" xfId="2" applyFont="1" applyFill="1" applyBorder="1"/>
    <xf numFmtId="0" fontId="2" fillId="0" borderId="16" xfId="0" applyFont="1" applyBorder="1" applyAlignment="1" applyProtection="1">
      <alignment horizontal="center" vertical="center" wrapText="1"/>
      <protection locked="0"/>
    </xf>
    <xf numFmtId="0" fontId="2" fillId="0" borderId="0" xfId="2" applyFont="1" applyAlignment="1">
      <alignment horizontal="right"/>
    </xf>
    <xf numFmtId="11" fontId="12" fillId="0" borderId="16" xfId="0" applyNumberFormat="1" applyFont="1" applyFill="1" applyBorder="1"/>
    <xf numFmtId="172" fontId="12" fillId="0" borderId="0" xfId="0" applyNumberFormat="1" applyFont="1" applyFill="1"/>
    <xf numFmtId="0" fontId="12" fillId="0" borderId="0" xfId="0" applyFont="1" applyAlignment="1">
      <alignment horizontal="right"/>
    </xf>
    <xf numFmtId="0" fontId="0" fillId="0" borderId="0" xfId="0"/>
    <xf numFmtId="0" fontId="12" fillId="0" borderId="0" xfId="0" applyFont="1"/>
    <xf numFmtId="2" fontId="12" fillId="0" borderId="0" xfId="0" applyNumberFormat="1" applyFont="1"/>
    <xf numFmtId="0" fontId="2" fillId="0" borderId="0" xfId="2" applyNumberFormat="1" applyFont="1"/>
    <xf numFmtId="164" fontId="11" fillId="0" borderId="0" xfId="0" applyNumberFormat="1" applyFont="1" applyFill="1" applyBorder="1" applyAlignment="1">
      <alignment horizontal="right" vertical="center"/>
    </xf>
    <xf numFmtId="0" fontId="2" fillId="0" borderId="0" xfId="0" applyFont="1"/>
    <xf numFmtId="0" fontId="12" fillId="0" borderId="0" xfId="0" applyFont="1" applyAlignment="1">
      <alignment horizontal="center"/>
    </xf>
    <xf numFmtId="172" fontId="12" fillId="0" borderId="0" xfId="0" applyNumberFormat="1" applyFont="1"/>
    <xf numFmtId="173" fontId="12" fillId="0" borderId="0" xfId="1" applyNumberFormat="1" applyFont="1"/>
    <xf numFmtId="0" fontId="12" fillId="0" borderId="0" xfId="0" applyNumberFormat="1" applyFont="1"/>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2" fillId="0" borderId="0" xfId="0" applyFont="1"/>
    <xf numFmtId="0" fontId="2" fillId="0" borderId="0" xfId="2" applyFont="1"/>
    <xf numFmtId="2" fontId="12" fillId="0" borderId="0" xfId="0" applyNumberFormat="1" applyFont="1"/>
    <xf numFmtId="2" fontId="12" fillId="0" borderId="0" xfId="0" applyNumberFormat="1" applyFont="1" applyFill="1" applyBorder="1"/>
    <xf numFmtId="0" fontId="2" fillId="0" borderId="0" xfId="2" applyNumberFormat="1" applyFont="1"/>
    <xf numFmtId="0" fontId="2" fillId="0" borderId="0" xfId="0" applyFont="1"/>
    <xf numFmtId="172" fontId="12" fillId="0" borderId="0" xfId="0" applyNumberFormat="1" applyFont="1"/>
    <xf numFmtId="0" fontId="12" fillId="0" borderId="0" xfId="0" applyFont="1" applyFill="1"/>
    <xf numFmtId="0" fontId="2" fillId="0" borderId="0" xfId="2" applyFont="1" applyAlignment="1">
      <alignment horizontal="left"/>
    </xf>
    <xf numFmtId="0" fontId="10" fillId="0" borderId="16" xfId="0" applyFont="1" applyBorder="1" applyAlignment="1">
      <alignment vertical="center" wrapText="1"/>
    </xf>
    <xf numFmtId="0" fontId="2" fillId="0" borderId="0" xfId="102" applyFont="1" applyFill="1" applyAlignment="1"/>
    <xf numFmtId="0" fontId="2" fillId="0" borderId="0" xfId="102" applyFont="1" applyFill="1" applyAlignment="1">
      <alignment wrapText="1"/>
    </xf>
    <xf numFmtId="0" fontId="2" fillId="12" borderId="0" xfId="102" applyFont="1" applyFill="1" applyAlignment="1">
      <alignment wrapText="1"/>
    </xf>
    <xf numFmtId="0" fontId="2" fillId="12" borderId="0" xfId="2" applyFont="1" applyFill="1"/>
    <xf numFmtId="0" fontId="12" fillId="0" borderId="16" xfId="0" applyFont="1" applyFill="1" applyBorder="1" applyAlignment="1" applyProtection="1">
      <alignment horizontal="center"/>
      <protection locked="0"/>
    </xf>
    <xf numFmtId="0" fontId="2" fillId="12" borderId="0" xfId="2"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NumberFormat="1" applyFont="1" applyFill="1" applyAlignment="1" applyProtection="1">
      <alignment horizontal="left" vertical="top" wrapText="1"/>
      <protection locked="0"/>
    </xf>
    <xf numFmtId="0" fontId="0" fillId="0" borderId="0" xfId="0"/>
    <xf numFmtId="0" fontId="2" fillId="2" borderId="0" xfId="2" applyFill="1"/>
    <xf numFmtId="0" fontId="2" fillId="0" borderId="0" xfId="2"/>
    <xf numFmtId="0" fontId="2" fillId="2" borderId="0" xfId="2" applyFont="1" applyFill="1"/>
    <xf numFmtId="0" fontId="2" fillId="0" borderId="16" xfId="2" applyFont="1" applyBorder="1" applyProtection="1">
      <protection locked="0"/>
    </xf>
    <xf numFmtId="0" fontId="12" fillId="0" borderId="16" xfId="0" applyFont="1" applyBorder="1" applyProtection="1">
      <protection locked="0"/>
    </xf>
    <xf numFmtId="0" fontId="12" fillId="0" borderId="16" xfId="0" applyFont="1" applyFill="1" applyBorder="1" applyProtection="1">
      <protection locked="0"/>
    </xf>
    <xf numFmtId="0" fontId="2" fillId="0" borderId="16" xfId="2" applyBorder="1" applyAlignment="1" applyProtection="1">
      <alignment vertical="top"/>
      <protection locked="0"/>
    </xf>
    <xf numFmtId="11" fontId="12" fillId="10" borderId="16" xfId="1" applyNumberFormat="1" applyFont="1" applyFill="1" applyBorder="1" applyAlignment="1" applyProtection="1">
      <alignment vertical="top"/>
      <protection hidden="1"/>
    </xf>
    <xf numFmtId="0" fontId="12" fillId="10" borderId="16" xfId="0" applyFont="1" applyFill="1" applyBorder="1" applyAlignment="1" applyProtection="1">
      <alignment vertical="top"/>
      <protection hidden="1"/>
    </xf>
    <xf numFmtId="2" fontId="12" fillId="10" borderId="16" xfId="0" applyNumberFormat="1"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12" fillId="0" borderId="16" xfId="0" applyFont="1" applyBorder="1" applyAlignment="1" applyProtection="1">
      <alignment vertical="top"/>
      <protection locked="0"/>
    </xf>
    <xf numFmtId="0" fontId="2" fillId="0" borderId="10" xfId="2" applyFont="1" applyFill="1" applyBorder="1" applyAlignment="1">
      <alignment horizontal="center" vertical="center" wrapText="1"/>
    </xf>
    <xf numFmtId="0" fontId="12" fillId="0" borderId="16" xfId="0" applyFont="1" applyFill="1" applyBorder="1" applyAlignment="1">
      <alignment horizontal="left" wrapText="1"/>
    </xf>
    <xf numFmtId="0" fontId="2" fillId="5" borderId="44" xfId="2" applyFont="1" applyFill="1" applyBorder="1" applyAlignment="1">
      <alignment horizontal="left" vertical="center" wrapText="1"/>
    </xf>
    <xf numFmtId="0" fontId="10" fillId="0" borderId="16" xfId="0" applyFont="1" applyBorder="1" applyAlignment="1">
      <alignment horizontal="center" vertical="center" wrapText="1"/>
    </xf>
    <xf numFmtId="0" fontId="2" fillId="0" borderId="0" xfId="2" applyBorder="1"/>
    <xf numFmtId="0" fontId="12" fillId="0" borderId="0" xfId="0" applyFont="1" applyBorder="1" applyAlignment="1">
      <alignment vertical="center"/>
    </xf>
    <xf numFmtId="0" fontId="12" fillId="5" borderId="16" xfId="0" applyFont="1" applyFill="1" applyBorder="1" applyAlignment="1">
      <alignment horizontal="center" vertical="center" wrapText="1"/>
    </xf>
    <xf numFmtId="0" fontId="12" fillId="0" borderId="16" xfId="0" applyFont="1" applyBorder="1" applyAlignment="1">
      <alignment wrapText="1"/>
    </xf>
    <xf numFmtId="0" fontId="12" fillId="0" borderId="29" xfId="0" applyFont="1" applyBorder="1" applyAlignment="1">
      <alignment vertical="center" wrapText="1"/>
    </xf>
    <xf numFmtId="0" fontId="2" fillId="0" borderId="0" xfId="2" applyFont="1" applyFill="1" applyBorder="1"/>
    <xf numFmtId="0" fontId="49" fillId="0" borderId="0" xfId="0" applyFont="1"/>
    <xf numFmtId="0" fontId="49" fillId="0" borderId="0" xfId="0" applyFont="1" applyBorder="1"/>
    <xf numFmtId="0" fontId="49" fillId="0" borderId="9" xfId="0" applyFont="1" applyBorder="1"/>
    <xf numFmtId="0" fontId="50" fillId="0" borderId="20" xfId="99" applyFont="1" applyFill="1" applyBorder="1" applyAlignment="1">
      <alignment horizontal="center" vertical="center"/>
    </xf>
    <xf numFmtId="0" fontId="50" fillId="0" borderId="20" xfId="99" applyFont="1" applyFill="1" applyBorder="1" applyAlignment="1">
      <alignment horizontal="center" vertical="center" wrapText="1"/>
    </xf>
    <xf numFmtId="0" fontId="49" fillId="0" borderId="20" xfId="0" applyFont="1" applyBorder="1"/>
    <xf numFmtId="0" fontId="49" fillId="0" borderId="21" xfId="0" applyFont="1" applyBorder="1"/>
    <xf numFmtId="0" fontId="49" fillId="0" borderId="22" xfId="0" applyFont="1" applyFill="1" applyBorder="1"/>
    <xf numFmtId="0" fontId="49" fillId="0" borderId="0" xfId="0" applyFont="1" applyFill="1" applyBorder="1"/>
    <xf numFmtId="0" fontId="49" fillId="0" borderId="0" xfId="0" applyFont="1" applyFill="1" applyBorder="1" applyAlignment="1">
      <alignment vertical="center" wrapText="1"/>
    </xf>
    <xf numFmtId="0" fontId="49" fillId="0" borderId="23" xfId="0" applyFont="1" applyBorder="1"/>
    <xf numFmtId="0" fontId="50" fillId="40" borderId="22" xfId="101" applyFont="1" applyFill="1" applyBorder="1" applyAlignment="1"/>
    <xf numFmtId="0" fontId="50" fillId="40" borderId="0" xfId="100" applyFont="1" applyFill="1" applyBorder="1" applyAlignment="1">
      <alignment wrapText="1"/>
    </xf>
    <xf numFmtId="0" fontId="50" fillId="0" borderId="0" xfId="100" applyFont="1" applyFill="1" applyBorder="1" applyAlignment="1">
      <alignment wrapText="1"/>
    </xf>
    <xf numFmtId="0" fontId="50" fillId="0" borderId="0" xfId="100" applyFont="1" applyFill="1" applyBorder="1" applyAlignment="1">
      <alignment horizontal="right" wrapText="1"/>
    </xf>
    <xf numFmtId="0" fontId="49" fillId="40" borderId="22" xfId="0" applyFont="1" applyFill="1" applyBorder="1"/>
    <xf numFmtId="0" fontId="50" fillId="0" borderId="0" xfId="101" applyFont="1" applyFill="1" applyBorder="1" applyAlignment="1">
      <alignment wrapText="1"/>
    </xf>
    <xf numFmtId="0" fontId="50" fillId="0" borderId="22" xfId="101" applyFont="1" applyFill="1" applyBorder="1" applyAlignment="1">
      <alignment wrapText="1"/>
    </xf>
    <xf numFmtId="0" fontId="50" fillId="0" borderId="0" xfId="101" applyFont="1" applyFill="1" applyBorder="1" applyAlignment="1">
      <alignment horizontal="right" wrapText="1"/>
    </xf>
    <xf numFmtId="0" fontId="50" fillId="0" borderId="22" xfId="101" applyFont="1" applyFill="1" applyBorder="1" applyAlignment="1">
      <alignment vertical="top"/>
    </xf>
    <xf numFmtId="0" fontId="50" fillId="0" borderId="0" xfId="101" applyFont="1" applyFill="1" applyBorder="1" applyAlignment="1">
      <alignment vertical="top"/>
    </xf>
    <xf numFmtId="16" fontId="49" fillId="0" borderId="0" xfId="0" applyNumberFormat="1" applyFont="1" applyBorder="1"/>
    <xf numFmtId="0" fontId="49" fillId="0" borderId="0" xfId="0" applyFont="1" applyBorder="1" applyAlignment="1">
      <alignment vertical="center" wrapText="1"/>
    </xf>
    <xf numFmtId="0" fontId="49" fillId="0" borderId="22" xfId="0" applyFont="1" applyBorder="1"/>
    <xf numFmtId="0" fontId="12" fillId="40" borderId="0" xfId="0" applyFont="1" applyFill="1"/>
    <xf numFmtId="0" fontId="12" fillId="0" borderId="0" xfId="0" applyFont="1" applyBorder="1" applyAlignment="1"/>
    <xf numFmtId="0" fontId="12" fillId="0" borderId="0" xfId="0" applyFont="1" applyFill="1" applyBorder="1" applyAlignment="1">
      <alignment horizontal="center" wrapText="1"/>
    </xf>
    <xf numFmtId="0" fontId="12" fillId="0" borderId="0" xfId="0" applyFont="1" applyFill="1" applyBorder="1" applyAlignment="1">
      <alignment wrapText="1"/>
    </xf>
    <xf numFmtId="0" fontId="12" fillId="40" borderId="0" xfId="0" applyFont="1" applyFill="1" applyBorder="1" applyAlignment="1">
      <alignment vertical="center" wrapText="1"/>
    </xf>
    <xf numFmtId="0" fontId="15" fillId="40" borderId="0" xfId="0" applyFont="1" applyFill="1"/>
    <xf numFmtId="0" fontId="12" fillId="5" borderId="0" xfId="0" applyFont="1" applyFill="1"/>
    <xf numFmtId="0" fontId="12" fillId="5" borderId="16" xfId="0" applyFont="1" applyFill="1" applyBorder="1" applyAlignment="1">
      <alignment horizontal="center" wrapText="1"/>
    </xf>
    <xf numFmtId="0" fontId="12" fillId="0" borderId="16" xfId="0" applyFont="1" applyFill="1" applyBorder="1" applyAlignment="1">
      <alignment horizontal="center" wrapText="1"/>
    </xf>
    <xf numFmtId="0" fontId="12" fillId="5" borderId="16" xfId="0" applyFont="1" applyFill="1" applyBorder="1" applyAlignment="1">
      <alignment vertical="center" wrapText="1"/>
    </xf>
    <xf numFmtId="9" fontId="12" fillId="5" borderId="16" xfId="0" applyNumberFormat="1" applyFont="1" applyFill="1" applyBorder="1" applyAlignment="1">
      <alignment horizontal="center" vertical="center" wrapText="1"/>
    </xf>
    <xf numFmtId="0" fontId="51" fillId="0" borderId="0" xfId="0" applyFont="1"/>
    <xf numFmtId="0" fontId="51" fillId="0" borderId="0" xfId="0" applyFont="1" applyFill="1" applyBorder="1" applyAlignment="1">
      <alignment vertical="center" wrapText="1"/>
    </xf>
    <xf numFmtId="0" fontId="12" fillId="0" borderId="0" xfId="0" applyFont="1" applyBorder="1" applyAlignment="1">
      <alignment vertical="center" wrapText="1"/>
    </xf>
    <xf numFmtId="10" fontId="12" fillId="0" borderId="0" xfId="0" applyNumberFormat="1" applyFont="1" applyBorder="1" applyAlignment="1">
      <alignment vertical="center" wrapText="1"/>
    </xf>
    <xf numFmtId="9" fontId="12" fillId="0" borderId="0" xfId="0" applyNumberFormat="1" applyFont="1" applyBorder="1" applyAlignment="1">
      <alignment vertical="center" wrapText="1"/>
    </xf>
    <xf numFmtId="0" fontId="2" fillId="0" borderId="20" xfId="2" applyFont="1" applyFill="1" applyBorder="1" applyAlignment="1">
      <alignment horizontal="center" vertical="center" wrapText="1"/>
    </xf>
    <xf numFmtId="0" fontId="2" fillId="0" borderId="0" xfId="2" applyFont="1" applyFill="1" applyBorder="1" applyAlignment="1">
      <alignment horizontal="center" vertical="center"/>
    </xf>
    <xf numFmtId="0" fontId="0" fillId="0" borderId="0" xfId="0" applyFill="1" applyBorder="1" applyAlignment="1">
      <alignment vertical="center"/>
    </xf>
    <xf numFmtId="0" fontId="2" fillId="0" borderId="0" xfId="2" applyBorder="1" applyAlignment="1">
      <alignment horizontal="center"/>
    </xf>
    <xf numFmtId="0" fontId="47" fillId="0" borderId="0" xfId="2" applyFont="1" applyFill="1" applyBorder="1" applyAlignment="1"/>
    <xf numFmtId="0" fontId="2" fillId="0" borderId="0" xfId="2" applyBorder="1" applyAlignment="1"/>
    <xf numFmtId="0" fontId="0" fillId="0" borderId="0" xfId="0" applyFont="1" applyFill="1" applyBorder="1" applyAlignment="1">
      <alignment vertical="center"/>
    </xf>
    <xf numFmtId="0" fontId="0" fillId="0" borderId="0" xfId="0" applyBorder="1" applyAlignment="1">
      <alignment vertical="center"/>
    </xf>
    <xf numFmtId="0" fontId="0" fillId="0" borderId="0" xfId="0" applyFont="1" applyBorder="1" applyAlignment="1">
      <alignment vertical="center"/>
    </xf>
    <xf numFmtId="0" fontId="10" fillId="0" borderId="1" xfId="0" applyFont="1" applyBorder="1" applyAlignment="1">
      <alignment horizontal="center" vertical="center" wrapText="1"/>
    </xf>
    <xf numFmtId="11" fontId="10" fillId="6" borderId="1" xfId="0" applyNumberFormat="1" applyFont="1" applyFill="1" applyBorder="1" applyAlignment="1">
      <alignment vertical="center" wrapText="1"/>
    </xf>
    <xf numFmtId="11" fontId="12" fillId="6" borderId="1" xfId="0" applyNumberFormat="1" applyFont="1" applyFill="1" applyBorder="1" applyAlignment="1">
      <alignment vertical="center" wrapText="1"/>
    </xf>
    <xf numFmtId="0" fontId="12" fillId="0" borderId="22" xfId="0" applyFont="1" applyFill="1" applyBorder="1" applyAlignment="1">
      <alignment horizontal="center" vertical="center" wrapText="1"/>
    </xf>
    <xf numFmtId="11" fontId="10" fillId="0" borderId="22" xfId="0" applyNumberFormat="1" applyFont="1" applyFill="1" applyBorder="1" applyAlignment="1">
      <alignment vertical="center" wrapText="1"/>
    </xf>
    <xf numFmtId="11" fontId="12" fillId="0" borderId="22" xfId="0" applyNumberFormat="1" applyFont="1" applyFill="1" applyBorder="1" applyAlignment="1">
      <alignment vertical="center" wrapText="1"/>
    </xf>
    <xf numFmtId="0" fontId="10" fillId="0" borderId="18" xfId="0" applyFont="1" applyFill="1" applyBorder="1" applyAlignment="1">
      <alignment vertical="center" wrapText="1"/>
    </xf>
    <xf numFmtId="11" fontId="12" fillId="6" borderId="19" xfId="0" applyNumberFormat="1" applyFont="1" applyFill="1" applyBorder="1" applyAlignment="1">
      <alignment vertical="center" wrapText="1"/>
    </xf>
    <xf numFmtId="0" fontId="10" fillId="0" borderId="16" xfId="0" applyFont="1" applyFill="1" applyBorder="1" applyAlignment="1">
      <alignment vertical="center" wrapText="1"/>
    </xf>
    <xf numFmtId="11" fontId="53" fillId="0" borderId="22" xfId="0" applyNumberFormat="1" applyFont="1" applyFill="1" applyBorder="1" applyAlignment="1">
      <alignment vertical="center" wrapText="1"/>
    </xf>
    <xf numFmtId="0" fontId="2" fillId="0" borderId="16" xfId="2" applyFont="1" applyFill="1" applyBorder="1" applyProtection="1">
      <protection locked="0"/>
    </xf>
    <xf numFmtId="174" fontId="12" fillId="0" borderId="30" xfId="0" applyNumberFormat="1" applyFont="1" applyBorder="1" applyAlignment="1">
      <alignment vertical="center" wrapText="1"/>
    </xf>
    <xf numFmtId="11" fontId="49" fillId="0" borderId="0" xfId="0" applyNumberFormat="1" applyFont="1"/>
    <xf numFmtId="0" fontId="54" fillId="0" borderId="0" xfId="0" applyFont="1"/>
    <xf numFmtId="0" fontId="12" fillId="41" borderId="16" xfId="0" applyFont="1" applyFill="1" applyBorder="1" applyAlignment="1">
      <alignment horizontal="center" vertical="center" wrapText="1"/>
    </xf>
    <xf numFmtId="0" fontId="12" fillId="5" borderId="19" xfId="0" applyFont="1" applyFill="1" applyBorder="1" applyAlignment="1">
      <alignment vertical="center" wrapText="1"/>
    </xf>
    <xf numFmtId="0" fontId="12" fillId="5" borderId="20" xfId="0" applyFont="1" applyFill="1" applyBorder="1" applyAlignment="1">
      <alignment horizontal="center" vertical="center" wrapText="1"/>
    </xf>
    <xf numFmtId="0" fontId="12" fillId="0" borderId="20" xfId="0" applyFont="1" applyFill="1" applyBorder="1" applyAlignment="1">
      <alignment horizontal="center" vertical="center" wrapText="1"/>
    </xf>
    <xf numFmtId="9" fontId="12" fillId="5" borderId="20" xfId="0" applyNumberFormat="1" applyFont="1" applyFill="1" applyBorder="1" applyAlignment="1">
      <alignment horizontal="center" vertical="center" wrapText="1"/>
    </xf>
    <xf numFmtId="9" fontId="12" fillId="5" borderId="21" xfId="0" applyNumberFormat="1" applyFont="1" applyFill="1" applyBorder="1" applyAlignment="1">
      <alignment horizontal="center" vertical="center" wrapText="1"/>
    </xf>
    <xf numFmtId="11" fontId="12" fillId="0" borderId="16" xfId="0" applyNumberFormat="1" applyFont="1" applyFill="1" applyBorder="1" applyAlignment="1">
      <alignment horizontal="center" vertical="center" wrapText="1"/>
    </xf>
    <xf numFmtId="11" fontId="12" fillId="41" borderId="16" xfId="0" applyNumberFormat="1" applyFont="1" applyFill="1" applyBorder="1" applyAlignment="1">
      <alignment horizontal="center" vertical="center" wrapText="1"/>
    </xf>
    <xf numFmtId="175" fontId="12" fillId="0" borderId="30" xfId="0" applyNumberFormat="1" applyFont="1" applyBorder="1" applyAlignment="1">
      <alignment vertical="center" wrapText="1"/>
    </xf>
    <xf numFmtId="10" fontId="12" fillId="0" borderId="30" xfId="0" applyNumberFormat="1" applyFont="1" applyBorder="1" applyAlignment="1">
      <alignment vertical="center" wrapText="1"/>
    </xf>
    <xf numFmtId="176" fontId="12" fillId="0" borderId="30" xfId="0" applyNumberFormat="1" applyFont="1" applyBorder="1" applyAlignment="1">
      <alignment vertical="center" wrapText="1"/>
    </xf>
    <xf numFmtId="9" fontId="12" fillId="0" borderId="30" xfId="0" applyNumberFormat="1" applyFont="1" applyBorder="1" applyAlignment="1">
      <alignment vertical="center" wrapText="1"/>
    </xf>
    <xf numFmtId="0" fontId="12" fillId="0" borderId="0" xfId="0" applyFont="1" applyFill="1" applyBorder="1" applyAlignment="1">
      <alignment vertical="top" wrapText="1"/>
    </xf>
    <xf numFmtId="0" fontId="49" fillId="0" borderId="0" xfId="0" applyFont="1" applyFill="1"/>
    <xf numFmtId="0" fontId="12" fillId="0" borderId="0" xfId="0" applyFont="1" applyAlignment="1">
      <alignment wrapText="1"/>
    </xf>
    <xf numFmtId="0" fontId="56" fillId="0" borderId="0" xfId="0" applyFont="1"/>
    <xf numFmtId="177" fontId="12" fillId="0" borderId="0" xfId="1" applyNumberFormat="1" applyFont="1"/>
    <xf numFmtId="11" fontId="49" fillId="0" borderId="0" xfId="0" applyNumberFormat="1" applyFont="1" applyFill="1" applyBorder="1"/>
    <xf numFmtId="178" fontId="49" fillId="0" borderId="0" xfId="0" applyNumberFormat="1" applyFont="1" applyFill="1" applyBorder="1"/>
    <xf numFmtId="0" fontId="49" fillId="40" borderId="0" xfId="0" applyFont="1" applyFill="1"/>
    <xf numFmtId="0" fontId="49" fillId="40" borderId="0" xfId="0" applyFont="1" applyFill="1" applyBorder="1" applyAlignment="1">
      <alignment horizontal="left"/>
    </xf>
    <xf numFmtId="0" fontId="49" fillId="40" borderId="26" xfId="0" applyFont="1" applyFill="1" applyBorder="1" applyAlignment="1">
      <alignment horizontal="left"/>
    </xf>
    <xf numFmtId="0" fontId="49" fillId="40" borderId="27" xfId="0" applyFont="1" applyFill="1" applyBorder="1" applyAlignment="1">
      <alignment horizontal="left"/>
    </xf>
    <xf numFmtId="0" fontId="49" fillId="40" borderId="45" xfId="0" applyFont="1" applyFill="1" applyBorder="1" applyAlignment="1">
      <alignment horizontal="left"/>
    </xf>
    <xf numFmtId="0" fontId="49" fillId="40" borderId="13" xfId="0" applyFont="1" applyFill="1" applyBorder="1" applyAlignment="1">
      <alignment horizontal="left"/>
    </xf>
    <xf numFmtId="0" fontId="49" fillId="40" borderId="30" xfId="0" applyFont="1" applyFill="1" applyBorder="1" applyAlignment="1">
      <alignment horizontal="left"/>
    </xf>
    <xf numFmtId="0" fontId="51" fillId="40" borderId="5" xfId="0" applyFont="1" applyFill="1" applyBorder="1" applyAlignment="1">
      <alignment horizontal="left"/>
    </xf>
    <xf numFmtId="11" fontId="51" fillId="40" borderId="8" xfId="0" applyNumberFormat="1" applyFont="1" applyFill="1" applyBorder="1" applyAlignment="1">
      <alignment horizontal="left"/>
    </xf>
    <xf numFmtId="0" fontId="51" fillId="40" borderId="8" xfId="0" applyFont="1" applyFill="1" applyBorder="1" applyAlignment="1">
      <alignment horizontal="left"/>
    </xf>
    <xf numFmtId="11" fontId="51" fillId="40" borderId="12" xfId="0" applyNumberFormat="1" applyFont="1" applyFill="1" applyBorder="1" applyAlignment="1">
      <alignment horizontal="left"/>
    </xf>
    <xf numFmtId="0" fontId="2" fillId="0" borderId="1" xfId="2" applyFont="1" applyFill="1" applyBorder="1" applyAlignment="1" applyProtection="1">
      <alignment horizontal="left" vertical="top" wrapText="1"/>
      <protection locked="0"/>
    </xf>
    <xf numFmtId="0" fontId="2" fillId="0" borderId="10" xfId="2" applyFont="1" applyFill="1" applyBorder="1" applyAlignment="1" applyProtection="1">
      <alignment horizontal="left" vertical="top" wrapText="1"/>
      <protection locked="0"/>
    </xf>
    <xf numFmtId="0" fontId="2" fillId="0" borderId="17" xfId="2" applyFont="1" applyFill="1" applyBorder="1" applyAlignment="1" applyProtection="1">
      <alignment horizontal="left" vertical="top" wrapText="1"/>
      <protection locked="0"/>
    </xf>
    <xf numFmtId="164" fontId="12" fillId="10" borderId="16" xfId="0" applyNumberFormat="1" applyFont="1" applyFill="1" applyBorder="1" applyAlignment="1" applyProtection="1">
      <alignment vertical="top"/>
      <protection hidden="1"/>
    </xf>
    <xf numFmtId="11" fontId="12" fillId="10" borderId="16" xfId="0" applyNumberFormat="1" applyFont="1" applyFill="1" applyBorder="1" applyAlignment="1" applyProtection="1">
      <alignment vertical="top"/>
      <protection hidden="1"/>
    </xf>
    <xf numFmtId="0" fontId="0" fillId="0" borderId="16" xfId="0" applyFill="1" applyBorder="1" applyAlignment="1">
      <alignment vertical="center" wrapText="1"/>
    </xf>
    <xf numFmtId="0" fontId="12" fillId="0" borderId="16" xfId="0" applyFont="1" applyFill="1" applyBorder="1" applyAlignment="1" applyProtection="1">
      <alignment vertical="top"/>
      <protection locked="0"/>
    </xf>
    <xf numFmtId="11" fontId="12" fillId="42" borderId="16" xfId="1" applyNumberFormat="1" applyFont="1" applyFill="1" applyBorder="1" applyAlignment="1" applyProtection="1">
      <alignment vertical="top"/>
      <protection hidden="1"/>
    </xf>
    <xf numFmtId="0" fontId="12" fillId="42" borderId="16" xfId="0" applyFont="1" applyFill="1" applyBorder="1" applyAlignment="1" applyProtection="1">
      <alignment vertical="top"/>
      <protection hidden="1"/>
    </xf>
    <xf numFmtId="11" fontId="12" fillId="42" borderId="16" xfId="0" applyNumberFormat="1" applyFont="1" applyFill="1" applyBorder="1" applyAlignment="1" applyProtection="1">
      <alignment vertical="top"/>
      <protection hidden="1"/>
    </xf>
    <xf numFmtId="0" fontId="2" fillId="0" borderId="0" xfId="102" applyFont="1" applyFill="1" applyAlignment="1">
      <alignment vertical="top" wrapText="1"/>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2" fillId="0" borderId="16" xfId="2" applyFont="1" applyFill="1" applyBorder="1" applyAlignment="1" applyProtection="1">
      <alignment horizontal="left" vertical="top" wrapText="1"/>
      <protection locked="0"/>
    </xf>
    <xf numFmtId="0" fontId="2" fillId="9" borderId="1" xfId="2" applyFill="1" applyBorder="1" applyAlignment="1">
      <alignment horizontal="center" vertical="top" wrapText="1"/>
    </xf>
    <xf numFmtId="0" fontId="2" fillId="9" borderId="10" xfId="2" applyFill="1" applyBorder="1" applyAlignment="1">
      <alignment horizontal="center" vertical="top" wrapText="1"/>
    </xf>
    <xf numFmtId="0" fontId="2" fillId="9" borderId="17" xfId="2" applyFill="1" applyBorder="1" applyAlignment="1">
      <alignment horizontal="center" vertical="top" wrapText="1"/>
    </xf>
    <xf numFmtId="0" fontId="4" fillId="3" borderId="16" xfId="2" applyFont="1" applyFill="1" applyBorder="1" applyAlignment="1">
      <alignment horizontal="center"/>
    </xf>
    <xf numFmtId="0" fontId="2" fillId="0" borderId="1" xfId="2" applyFont="1" applyBorder="1" applyAlignment="1" applyProtection="1">
      <alignment vertical="top"/>
      <protection locked="0"/>
    </xf>
    <xf numFmtId="0" fontId="2" fillId="0" borderId="10" xfId="2" applyFont="1" applyBorder="1" applyAlignment="1" applyProtection="1">
      <alignment vertical="top"/>
      <protection locked="0"/>
    </xf>
    <xf numFmtId="0" fontId="2" fillId="0" borderId="17" xfId="2" applyFont="1" applyBorder="1" applyAlignment="1" applyProtection="1">
      <alignment vertical="top"/>
      <protection locked="0"/>
    </xf>
    <xf numFmtId="0" fontId="2" fillId="9" borderId="1" xfId="2" applyFill="1" applyBorder="1" applyAlignment="1">
      <alignment horizontal="center"/>
    </xf>
    <xf numFmtId="0" fontId="2" fillId="9" borderId="10" xfId="2" applyFill="1" applyBorder="1" applyAlignment="1">
      <alignment horizontal="center"/>
    </xf>
    <xf numFmtId="0" fontId="2" fillId="9" borderId="17" xfId="2" applyFill="1" applyBorder="1" applyAlignment="1">
      <alignment horizontal="center"/>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4"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2"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2" fillId="0" borderId="16"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2" fillId="9" borderId="16" xfId="2" applyFill="1" applyBorder="1" applyAlignment="1">
      <alignment horizontal="center" vertical="top" wrapText="1"/>
    </xf>
    <xf numFmtId="0" fontId="0" fillId="0" borderId="20" xfId="0" applyNumberFormat="1" applyBorder="1" applyAlignment="1" applyProtection="1">
      <alignment wrapText="1"/>
      <protection locked="0"/>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14" fillId="0" borderId="0" xfId="2" applyFont="1" applyFill="1" applyAlignment="1">
      <alignment horizontal="center"/>
    </xf>
    <xf numFmtId="0" fontId="4" fillId="0" borderId="16" xfId="2" applyFont="1" applyFill="1" applyBorder="1" applyAlignment="1">
      <alignment horizontal="left" wrapText="1"/>
    </xf>
    <xf numFmtId="0" fontId="4" fillId="10" borderId="28" xfId="2" applyFont="1" applyFill="1" applyBorder="1" applyAlignment="1">
      <alignment horizontal="center" wrapText="1"/>
    </xf>
    <xf numFmtId="0" fontId="4" fillId="10" borderId="29"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8" xfId="2" applyFont="1" applyBorder="1" applyAlignment="1">
      <alignment horizontal="center" wrapText="1"/>
    </xf>
    <xf numFmtId="0" fontId="4" fillId="0" borderId="31" xfId="2" applyFont="1" applyBorder="1" applyAlignment="1">
      <alignment horizontal="center" wrapText="1"/>
    </xf>
    <xf numFmtId="0" fontId="4" fillId="0" borderId="29"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12" fillId="40" borderId="0" xfId="0" applyFont="1" applyFill="1" applyBorder="1" applyAlignment="1">
      <alignment horizontal="left" vertical="top" wrapText="1"/>
    </xf>
    <xf numFmtId="0" fontId="50" fillId="0" borderId="0" xfId="101" applyFont="1" applyFill="1" applyBorder="1" applyAlignment="1">
      <alignment horizontal="left" wrapText="1"/>
    </xf>
    <xf numFmtId="0" fontId="49" fillId="0" borderId="0" xfId="0" applyFont="1" applyBorder="1" applyAlignment="1">
      <alignment horizontal="center" wrapText="1"/>
    </xf>
    <xf numFmtId="0" fontId="51" fillId="0" borderId="24" xfId="0" applyFont="1" applyFill="1" applyBorder="1" applyAlignment="1">
      <alignment horizontal="left" wrapText="1"/>
    </xf>
    <xf numFmtId="0" fontId="51" fillId="0" borderId="9" xfId="0" applyFont="1" applyFill="1" applyBorder="1" applyAlignment="1">
      <alignment horizontal="left" wrapText="1"/>
    </xf>
    <xf numFmtId="0" fontId="51" fillId="0" borderId="25" xfId="0" applyFont="1" applyFill="1" applyBorder="1" applyAlignment="1">
      <alignment horizontal="left" wrapText="1"/>
    </xf>
    <xf numFmtId="0" fontId="25" fillId="5" borderId="0" xfId="0" applyFont="1" applyFill="1" applyAlignment="1">
      <alignment horizontal="center" vertical="center" wrapText="1"/>
    </xf>
    <xf numFmtId="0" fontId="25" fillId="5" borderId="9" xfId="0" applyFont="1" applyFill="1" applyBorder="1" applyAlignment="1">
      <alignment horizontal="center" vertical="center" wrapText="1"/>
    </xf>
    <xf numFmtId="0" fontId="9" fillId="0" borderId="0" xfId="2" applyFont="1" applyAlignment="1">
      <alignment horizontal="center"/>
    </xf>
    <xf numFmtId="0" fontId="46" fillId="0" borderId="9" xfId="2" applyFont="1" applyBorder="1" applyAlignment="1">
      <alignment horizontal="center"/>
    </xf>
    <xf numFmtId="0" fontId="0" fillId="0" borderId="20" xfId="0" applyFill="1" applyBorder="1" applyAlignment="1">
      <alignment horizontal="left" vertical="center" wrapText="1"/>
    </xf>
    <xf numFmtId="0" fontId="0" fillId="0" borderId="10" xfId="0" applyFill="1" applyBorder="1" applyAlignment="1">
      <alignment horizontal="left" vertical="center" wrapText="1"/>
    </xf>
    <xf numFmtId="0" fontId="0" fillId="0" borderId="10" xfId="0" applyFont="1" applyFill="1" applyBorder="1" applyAlignment="1">
      <alignment horizontal="left" vertical="center" wrapText="1"/>
    </xf>
    <xf numFmtId="0" fontId="47" fillId="0" borderId="10" xfId="2" applyFont="1" applyBorder="1" applyAlignment="1">
      <alignment horizontal="left" wrapText="1"/>
    </xf>
    <xf numFmtId="0" fontId="47" fillId="0" borderId="20" xfId="2" applyFont="1" applyFill="1" applyBorder="1" applyAlignment="1">
      <alignment horizontal="left" wrapText="1"/>
    </xf>
  </cellXfs>
  <cellStyles count="103">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rmal 4" xfId="102"/>
    <cellStyle name="Normal 5" xfId="98"/>
    <cellStyle name="Normal_leachate_1" xfId="100"/>
    <cellStyle name="Normal_leaching_emissions" xfId="101"/>
    <cellStyle name="Normal_Sheet1" xfId="99"/>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1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9"/>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colors>
    <mruColors>
      <color rgb="FF99CC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257175</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517525</xdr:colOff>
      <xdr:row>1</xdr:row>
      <xdr:rowOff>114300</xdr:rowOff>
    </xdr:from>
    <xdr:to>
      <xdr:col>11</xdr:col>
      <xdr:colOff>510785</xdr:colOff>
      <xdr:row>21</xdr:row>
      <xdr:rowOff>137887</xdr:rowOff>
    </xdr:to>
    <xdr:grpSp>
      <xdr:nvGrpSpPr>
        <xdr:cNvPr id="3" name="Group 2"/>
        <xdr:cNvGrpSpPr/>
      </xdr:nvGrpSpPr>
      <xdr:grpSpPr>
        <a:xfrm>
          <a:off x="1736725" y="304800"/>
          <a:ext cx="5479660" cy="3833587"/>
          <a:chOff x="1736725" y="304800"/>
          <a:chExt cx="5479660" cy="3833587"/>
        </a:xfrm>
      </xdr:grpSpPr>
      <xdr:grpSp>
        <xdr:nvGrpSpPr>
          <xdr:cNvPr id="125" name="Legend"/>
          <xdr:cNvGrpSpPr/>
        </xdr:nvGrpSpPr>
        <xdr:grpSpPr>
          <a:xfrm>
            <a:off x="2295525" y="3352800"/>
            <a:ext cx="1945748" cy="785587"/>
            <a:chOff x="7457181" y="3134295"/>
            <a:chExt cx="1953912" cy="753022"/>
          </a:xfrm>
        </xdr:grpSpPr>
        <xdr:sp macro="" textlink="">
          <xdr:nvSpPr>
            <xdr:cNvPr id="128"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131"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134" name="TextBox 133"/>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137" name="TextBox 136"/>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140" name="TextBox 139"/>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49" name="Reference Flow"/>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Storage/Disposal Coal Mine Tailings</a:t>
            </a:r>
            <a:endParaRPr lang="en-US" sz="1000" baseline="0">
              <a:solidFill>
                <a:schemeClr val="tx1"/>
              </a:solidFill>
              <a:latin typeface="Arial" pitchFamily="34" charset="0"/>
              <a:cs typeface="Arial" pitchFamily="34" charset="0"/>
            </a:endParaRPr>
          </a:p>
        </xdr:txBody>
      </xdr:sp>
      <xdr:cxnSp macro="">
        <xdr:nvCxnSpPr>
          <xdr:cNvPr id="152" name="Straight Arrow Connector Process"/>
          <xdr:cNvCxnSpPr>
            <a:stCxn id="146" idx="2"/>
            <a:endCxn id="149"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55" name="Upstream Emssion Data 1"/>
          <xdr:cNvSpPr/>
        </xdr:nvSpPr>
        <xdr:spPr>
          <a:xfrm>
            <a:off x="1738086" y="660319"/>
            <a:ext cx="1575403"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Coal Mine tailings, for storage and disposal</a:t>
            </a:r>
          </a:p>
        </xdr:txBody>
      </xdr:sp>
      <xdr:cxnSp macro="">
        <xdr:nvCxnSpPr>
          <xdr:cNvPr id="156" name="Straight Arrow Connector 1"/>
          <xdr:cNvCxnSpPr>
            <a:stCxn id="155" idx="2"/>
            <a:endCxn id="62" idx="1"/>
          </xdr:cNvCxnSpPr>
        </xdr:nvCxnSpPr>
        <xdr:spPr>
          <a:xfrm>
            <a:off x="3133066" y="1008888"/>
            <a:ext cx="42293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43"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Storage/Disposal Coal Mine Tailings: System Boundary</a:t>
            </a:r>
          </a:p>
        </xdr:txBody>
      </xdr:sp>
      <xdr:sp macro="" textlink="">
        <xdr:nvSpPr>
          <xdr:cNvPr id="146" name="Process"/>
          <xdr:cNvSpPr/>
        </xdr:nvSpPr>
        <xdr:spPr>
          <a:xfrm>
            <a:off x="4315956" y="1066800"/>
            <a:ext cx="2291250"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Storage/Disposal Coal Mine Tailings in Pond, Piles, or Backfill</a:t>
            </a:r>
          </a:p>
        </xdr:txBody>
      </xdr:sp>
      <xdr:sp macro="" textlink="">
        <xdr:nvSpPr>
          <xdr:cNvPr id="62" name="Link 1"/>
          <xdr:cNvSpPr/>
        </xdr:nvSpPr>
        <xdr:spPr>
          <a:xfrm>
            <a:off x="3556000" y="304800"/>
            <a:ext cx="12757"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 name="Link 2"/>
          <xdr:cNvSpPr/>
        </xdr:nvSpPr>
        <xdr:spPr>
          <a:xfrm>
            <a:off x="3556000" y="1712976"/>
            <a:ext cx="12757"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7" name="Upstream Emssion Data 2"/>
          <xdr:cNvSpPr/>
        </xdr:nvSpPr>
        <xdr:spPr>
          <a:xfrm>
            <a:off x="1736725" y="206849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Water (Unspecified) [Water]</a:t>
            </a:r>
          </a:p>
        </xdr:txBody>
      </xdr:sp>
      <xdr:cxnSp macro="">
        <xdr:nvCxnSpPr>
          <xdr:cNvPr id="158" name="Straight Arrow Connector 2"/>
          <xdr:cNvCxnSpPr>
            <a:stCxn id="157" idx="2"/>
            <a:endCxn id="65" idx="1"/>
          </xdr:cNvCxnSpPr>
        </xdr:nvCxnSpPr>
        <xdr:spPr>
          <a:xfrm>
            <a:off x="3134426" y="2417064"/>
            <a:ext cx="421574"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hyperlink" Target="https://www.wvdhhr.org/oehs/documents/DEP.Coal.Slurry.Report.pdf" TargetMode="External"/><Relationship Id="rId2" Type="http://schemas.openxmlformats.org/officeDocument/2006/relationships/hyperlink" Target="http://www.doka.ch/DokaCoalTailings.pdf" TargetMode="External"/><Relationship Id="rId1" Type="http://schemas.openxmlformats.org/officeDocument/2006/relationships/hyperlink" Target="http://water.epa.gov/polwaste/nps/upload/2000_08_pdfs_amscch.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C27" sqref="C27"/>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75" t="s">
        <v>0</v>
      </c>
      <c r="B1" s="375"/>
      <c r="C1" s="375"/>
      <c r="D1" s="375"/>
      <c r="E1" s="375"/>
      <c r="F1" s="375"/>
      <c r="G1" s="375"/>
      <c r="H1" s="375"/>
      <c r="I1" s="375"/>
      <c r="J1" s="375"/>
      <c r="K1" s="375"/>
      <c r="L1" s="375"/>
      <c r="M1" s="375"/>
      <c r="N1" s="375"/>
      <c r="O1" s="1"/>
    </row>
    <row r="2" spans="1:27" ht="21" thickBot="1" x14ac:dyDescent="0.35">
      <c r="A2" s="375" t="s">
        <v>1</v>
      </c>
      <c r="B2" s="375"/>
      <c r="C2" s="375"/>
      <c r="D2" s="375"/>
      <c r="E2" s="375"/>
      <c r="F2" s="375"/>
      <c r="G2" s="375"/>
      <c r="H2" s="375"/>
      <c r="I2" s="375"/>
      <c r="J2" s="375"/>
      <c r="K2" s="375"/>
      <c r="L2" s="375"/>
      <c r="M2" s="375"/>
      <c r="N2" s="375"/>
      <c r="O2" s="1"/>
    </row>
    <row r="3" spans="1:27" ht="12.75" customHeight="1" thickBot="1" x14ac:dyDescent="0.25">
      <c r="B3" s="2"/>
      <c r="C3" s="4" t="s">
        <v>2</v>
      </c>
      <c r="D3" s="5" t="str">
        <f>'Data Summary'!D4</f>
        <v>Storage/Disposal Coal Mine Tailings</v>
      </c>
      <c r="E3" s="6"/>
      <c r="F3" s="6"/>
      <c r="G3" s="6"/>
      <c r="H3" s="6"/>
      <c r="I3" s="6"/>
      <c r="J3" s="6"/>
      <c r="K3" s="6"/>
      <c r="L3" s="6"/>
      <c r="M3" s="7"/>
      <c r="N3" s="2"/>
      <c r="O3" s="2"/>
    </row>
    <row r="4" spans="1:27" ht="42.75" customHeight="1" thickBot="1" x14ac:dyDescent="0.25">
      <c r="B4" s="2"/>
      <c r="C4" s="4" t="s">
        <v>3</v>
      </c>
      <c r="D4" s="376" t="str">
        <f>'Data Summary'!D6</f>
        <v>Storage/Disposal Coal Mine Tailings in Pond, Piles, or Backfill</v>
      </c>
      <c r="E4" s="377"/>
      <c r="F4" s="377"/>
      <c r="G4" s="377"/>
      <c r="H4" s="377"/>
      <c r="I4" s="377"/>
      <c r="J4" s="377"/>
      <c r="K4" s="377"/>
      <c r="L4" s="377"/>
      <c r="M4" s="378"/>
      <c r="N4" s="2"/>
      <c r="O4" s="2"/>
    </row>
    <row r="5" spans="1:27" ht="39" customHeight="1" thickBot="1" x14ac:dyDescent="0.25">
      <c r="B5" s="2"/>
      <c r="C5" s="4" t="s">
        <v>4</v>
      </c>
      <c r="D5" s="379" t="s">
        <v>829</v>
      </c>
      <c r="E5" s="380"/>
      <c r="F5" s="380"/>
      <c r="G5" s="380"/>
      <c r="H5" s="380"/>
      <c r="I5" s="380"/>
      <c r="J5" s="380"/>
      <c r="K5" s="380"/>
      <c r="L5" s="380"/>
      <c r="M5" s="381"/>
      <c r="N5" s="2"/>
      <c r="O5" s="2"/>
    </row>
    <row r="6" spans="1:27" ht="56.25" customHeight="1" thickBot="1" x14ac:dyDescent="0.25">
      <c r="B6" s="2"/>
      <c r="C6" s="8" t="s">
        <v>5</v>
      </c>
      <c r="D6" s="379" t="s">
        <v>6</v>
      </c>
      <c r="E6" s="380"/>
      <c r="F6" s="380"/>
      <c r="G6" s="380"/>
      <c r="H6" s="380"/>
      <c r="I6" s="380"/>
      <c r="J6" s="380"/>
      <c r="K6" s="380"/>
      <c r="L6" s="380"/>
      <c r="M6" s="381"/>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82" t="s">
        <v>10</v>
      </c>
      <c r="C9" s="10" t="s">
        <v>11</v>
      </c>
      <c r="D9" s="384" t="s">
        <v>12</v>
      </c>
      <c r="E9" s="384"/>
      <c r="F9" s="384"/>
      <c r="G9" s="384"/>
      <c r="H9" s="384"/>
      <c r="I9" s="384"/>
      <c r="J9" s="384"/>
      <c r="K9" s="384"/>
      <c r="L9" s="384"/>
      <c r="M9" s="385"/>
      <c r="N9" s="2"/>
      <c r="O9" s="2"/>
      <c r="P9" s="2"/>
      <c r="Q9" s="2"/>
      <c r="R9" s="2"/>
      <c r="S9" s="2"/>
      <c r="T9" s="2"/>
      <c r="U9" s="2"/>
      <c r="V9" s="2"/>
      <c r="W9" s="2"/>
      <c r="X9" s="2"/>
      <c r="Y9" s="2"/>
      <c r="Z9" s="2"/>
      <c r="AA9" s="2"/>
    </row>
    <row r="10" spans="1:27" s="11" customFormat="1" ht="15" customHeight="1" x14ac:dyDescent="0.2">
      <c r="A10" s="2"/>
      <c r="B10" s="383"/>
      <c r="C10" s="12" t="s">
        <v>13</v>
      </c>
      <c r="D10" s="386" t="s">
        <v>14</v>
      </c>
      <c r="E10" s="386"/>
      <c r="F10" s="386"/>
      <c r="G10" s="386"/>
      <c r="H10" s="386"/>
      <c r="I10" s="386"/>
      <c r="J10" s="386"/>
      <c r="K10" s="386"/>
      <c r="L10" s="386"/>
      <c r="M10" s="387"/>
      <c r="N10" s="2"/>
      <c r="O10" s="2"/>
      <c r="P10" s="2"/>
      <c r="Q10" s="2"/>
      <c r="R10" s="2"/>
      <c r="S10" s="2"/>
      <c r="T10" s="2"/>
      <c r="U10" s="2"/>
      <c r="V10" s="2"/>
      <c r="W10" s="2"/>
      <c r="X10" s="2"/>
      <c r="Y10" s="2"/>
      <c r="Z10" s="2"/>
      <c r="AA10" s="2"/>
    </row>
    <row r="11" spans="1:27" s="11" customFormat="1" ht="15" customHeight="1" x14ac:dyDescent="0.2">
      <c r="A11" s="2"/>
      <c r="B11" s="383"/>
      <c r="C11" s="12" t="s">
        <v>15</v>
      </c>
      <c r="D11" s="386" t="s">
        <v>16</v>
      </c>
      <c r="E11" s="386"/>
      <c r="F11" s="386"/>
      <c r="G11" s="386"/>
      <c r="H11" s="386"/>
      <c r="I11" s="386"/>
      <c r="J11" s="386"/>
      <c r="K11" s="386"/>
      <c r="L11" s="386"/>
      <c r="M11" s="387"/>
      <c r="N11" s="2"/>
      <c r="O11" s="2"/>
      <c r="P11" s="2"/>
      <c r="Q11" s="2"/>
      <c r="R11" s="2"/>
      <c r="S11" s="2"/>
      <c r="T11" s="2"/>
      <c r="U11" s="2"/>
      <c r="V11" s="2"/>
      <c r="W11" s="2"/>
      <c r="X11" s="2"/>
      <c r="Y11" s="2"/>
      <c r="Z11" s="2"/>
      <c r="AA11" s="2"/>
    </row>
    <row r="12" spans="1:27" s="11" customFormat="1" ht="15" customHeight="1" x14ac:dyDescent="0.2">
      <c r="A12" s="2"/>
      <c r="B12" s="383"/>
      <c r="C12" s="12" t="s">
        <v>17</v>
      </c>
      <c r="D12" s="386" t="s">
        <v>18</v>
      </c>
      <c r="E12" s="386"/>
      <c r="F12" s="386"/>
      <c r="G12" s="386"/>
      <c r="H12" s="386"/>
      <c r="I12" s="386"/>
      <c r="J12" s="386"/>
      <c r="K12" s="386"/>
      <c r="L12" s="386"/>
      <c r="M12" s="387"/>
      <c r="N12" s="2"/>
      <c r="O12" s="2"/>
      <c r="P12" s="2"/>
      <c r="Q12" s="2"/>
      <c r="R12" s="2"/>
      <c r="S12" s="2"/>
      <c r="T12" s="2"/>
      <c r="U12" s="2"/>
      <c r="V12" s="2"/>
      <c r="W12" s="2"/>
      <c r="X12" s="2"/>
      <c r="Y12" s="2"/>
      <c r="Z12" s="2"/>
      <c r="AA12" s="2"/>
    </row>
    <row r="13" spans="1:27" ht="15" customHeight="1" x14ac:dyDescent="0.2">
      <c r="B13" s="369" t="s">
        <v>19</v>
      </c>
      <c r="C13" s="13" t="s">
        <v>550</v>
      </c>
      <c r="D13" s="371" t="s">
        <v>551</v>
      </c>
      <c r="E13" s="371"/>
      <c r="F13" s="371"/>
      <c r="G13" s="371"/>
      <c r="H13" s="371"/>
      <c r="I13" s="371"/>
      <c r="J13" s="371"/>
      <c r="K13" s="371"/>
      <c r="L13" s="371"/>
      <c r="M13" s="372"/>
      <c r="N13" s="2"/>
      <c r="O13" s="2"/>
    </row>
    <row r="14" spans="1:27" ht="15" customHeight="1" x14ac:dyDescent="0.2">
      <c r="B14" s="369"/>
      <c r="C14" s="13" t="s">
        <v>21</v>
      </c>
      <c r="D14" s="371" t="s">
        <v>22</v>
      </c>
      <c r="E14" s="371"/>
      <c r="F14" s="371"/>
      <c r="G14" s="371"/>
      <c r="H14" s="371"/>
      <c r="I14" s="371"/>
      <c r="J14" s="371"/>
      <c r="K14" s="371"/>
      <c r="L14" s="371"/>
      <c r="M14" s="372"/>
      <c r="N14" s="2"/>
      <c r="O14" s="2"/>
    </row>
    <row r="15" spans="1:27" ht="15" customHeight="1" x14ac:dyDescent="0.2">
      <c r="B15" s="369"/>
      <c r="C15" s="14" t="s">
        <v>23</v>
      </c>
      <c r="D15" s="371" t="s">
        <v>23</v>
      </c>
      <c r="E15" s="371"/>
      <c r="F15" s="371"/>
      <c r="G15" s="371"/>
      <c r="H15" s="371"/>
      <c r="I15" s="371"/>
      <c r="J15" s="371"/>
      <c r="K15" s="371"/>
      <c r="L15" s="371"/>
      <c r="M15" s="372"/>
      <c r="N15" s="2"/>
      <c r="O15" s="2"/>
    </row>
    <row r="16" spans="1:27" s="242" customFormat="1" ht="15" customHeight="1" x14ac:dyDescent="0.2">
      <c r="A16" s="241"/>
      <c r="B16" s="369"/>
      <c r="C16" s="14" t="s">
        <v>387</v>
      </c>
      <c r="D16" s="371" t="s">
        <v>388</v>
      </c>
      <c r="E16" s="371"/>
      <c r="F16" s="371"/>
      <c r="G16" s="371"/>
      <c r="H16" s="371"/>
      <c r="I16" s="371"/>
      <c r="J16" s="371"/>
      <c r="K16" s="371"/>
      <c r="L16" s="371"/>
      <c r="M16" s="255"/>
      <c r="N16" s="241"/>
      <c r="O16" s="241"/>
      <c r="P16" s="241"/>
      <c r="Q16" s="241"/>
      <c r="R16" s="241"/>
      <c r="S16" s="241"/>
      <c r="T16" s="241"/>
      <c r="U16" s="241"/>
      <c r="V16" s="241"/>
      <c r="W16" s="241"/>
      <c r="X16" s="241"/>
      <c r="Y16" s="241"/>
      <c r="Z16" s="241"/>
      <c r="AA16" s="241"/>
    </row>
    <row r="17" spans="2:16" ht="15" customHeight="1" thickBot="1" x14ac:dyDescent="0.25">
      <c r="B17" s="370"/>
      <c r="C17" s="15"/>
      <c r="D17" s="373"/>
      <c r="E17" s="373"/>
      <c r="F17" s="373"/>
      <c r="G17" s="373"/>
      <c r="H17" s="373"/>
      <c r="I17" s="373"/>
      <c r="J17" s="373"/>
      <c r="K17" s="373"/>
      <c r="L17" s="373"/>
      <c r="M17" s="374"/>
      <c r="N17" s="2"/>
      <c r="O17" s="2"/>
    </row>
    <row r="18" spans="2:16" x14ac:dyDescent="0.2">
      <c r="B18" s="9"/>
      <c r="C18" s="9"/>
      <c r="D18" s="9"/>
      <c r="E18" s="9"/>
      <c r="F18" s="9"/>
      <c r="G18" s="9"/>
      <c r="H18" s="9"/>
      <c r="I18" s="9"/>
      <c r="J18" s="9"/>
      <c r="K18" s="9"/>
      <c r="L18" s="9"/>
      <c r="M18" s="9"/>
      <c r="N18" s="2"/>
      <c r="O18" s="2"/>
    </row>
    <row r="19" spans="2:16" x14ac:dyDescent="0.2">
      <c r="B19" s="9" t="s">
        <v>24</v>
      </c>
      <c r="C19" s="9"/>
      <c r="D19" s="9"/>
      <c r="E19" s="9"/>
      <c r="F19" s="9"/>
      <c r="G19" s="9"/>
      <c r="H19" s="9"/>
      <c r="I19" s="9"/>
      <c r="J19" s="9"/>
      <c r="K19" s="9"/>
      <c r="L19" s="9"/>
      <c r="M19" s="9"/>
      <c r="N19" s="2"/>
      <c r="O19" s="2"/>
    </row>
    <row r="20" spans="2:16" x14ac:dyDescent="0.2">
      <c r="B20" s="9"/>
      <c r="C20" s="16">
        <v>41794</v>
      </c>
      <c r="D20" s="9"/>
      <c r="E20" s="9"/>
      <c r="F20" s="9"/>
      <c r="G20" s="9"/>
      <c r="H20" s="9"/>
      <c r="I20" s="9"/>
      <c r="J20" s="9"/>
      <c r="K20" s="9"/>
      <c r="L20" s="9"/>
      <c r="M20" s="9"/>
      <c r="N20" s="2"/>
      <c r="O20" s="2"/>
    </row>
    <row r="21" spans="2:16" x14ac:dyDescent="0.2">
      <c r="B21" s="9" t="s">
        <v>25</v>
      </c>
      <c r="C21" s="9"/>
      <c r="D21" s="9"/>
      <c r="E21" s="9"/>
      <c r="F21" s="9"/>
      <c r="G21" s="9"/>
      <c r="H21" s="9"/>
      <c r="I21" s="9"/>
      <c r="J21" s="9"/>
      <c r="K21" s="9"/>
      <c r="L21" s="9"/>
      <c r="M21" s="9"/>
      <c r="N21" s="2"/>
      <c r="O21" s="2"/>
    </row>
    <row r="22" spans="2:16" x14ac:dyDescent="0.2">
      <c r="B22" s="9"/>
      <c r="C22" s="17" t="s">
        <v>26</v>
      </c>
      <c r="D22" s="9"/>
      <c r="E22" s="9"/>
      <c r="F22" s="9"/>
      <c r="G22" s="9"/>
      <c r="H22" s="9"/>
      <c r="I22" s="9"/>
      <c r="J22" s="9"/>
      <c r="K22" s="9"/>
      <c r="L22" s="9"/>
      <c r="M22" s="9"/>
      <c r="N22" s="2"/>
      <c r="O22" s="2"/>
    </row>
    <row r="23" spans="2:16" x14ac:dyDescent="0.2">
      <c r="B23" s="9" t="s">
        <v>27</v>
      </c>
      <c r="C23" s="17"/>
      <c r="D23" s="9"/>
      <c r="E23" s="9"/>
      <c r="F23" s="9"/>
      <c r="G23" s="9"/>
      <c r="H23" s="9"/>
      <c r="I23" s="9"/>
      <c r="J23" s="9"/>
      <c r="K23" s="9"/>
      <c r="L23" s="9"/>
      <c r="M23" s="9"/>
      <c r="N23" s="2"/>
      <c r="O23" s="2"/>
    </row>
    <row r="24" spans="2:16" x14ac:dyDescent="0.2">
      <c r="B24" s="9"/>
      <c r="C24" s="17" t="s">
        <v>28</v>
      </c>
      <c r="D24" s="9"/>
      <c r="E24" s="9"/>
      <c r="F24" s="9"/>
      <c r="G24" s="9"/>
      <c r="H24" s="9"/>
      <c r="I24" s="9"/>
      <c r="J24" s="9"/>
      <c r="K24" s="9"/>
      <c r="L24" s="9"/>
      <c r="M24" s="9"/>
      <c r="N24" s="2"/>
      <c r="O24" s="2"/>
    </row>
    <row r="25" spans="2:16" x14ac:dyDescent="0.2">
      <c r="B25" s="9" t="s">
        <v>29</v>
      </c>
      <c r="C25" s="9"/>
      <c r="D25" s="9"/>
      <c r="E25" s="9"/>
      <c r="F25" s="9"/>
      <c r="G25" s="9"/>
      <c r="H25" s="9"/>
      <c r="I25" s="9"/>
      <c r="J25" s="9"/>
      <c r="K25" s="9"/>
      <c r="L25" s="9"/>
      <c r="M25" s="9"/>
      <c r="N25" s="2"/>
      <c r="O25" s="2"/>
    </row>
    <row r="26" spans="2:16" ht="38.25" customHeight="1" x14ac:dyDescent="0.2">
      <c r="B26" s="9"/>
      <c r="C26" s="367" t="str">
        <f>"This document should be cited as: NETL (2014). NETL Life Cycle Inventory Data – Unit Process: "&amp;D3&amp;" - Version 01. U.S. Department of Energy, National Energy Technology Laboratory. Retrieved [DATE] from www.netl.doe.gov/LCA"</f>
        <v>This document should be cited as: NETL (2014). NETL Life Cycle Inventory Data – Unit Process: Storage/Disposal Coal Mine Tailings - Version 01. U.S. Department of Energy, National Energy Technology Laboratory. Retrieved [DATE] from www.netl.doe.gov/LCA</v>
      </c>
      <c r="D26" s="367"/>
      <c r="E26" s="367"/>
      <c r="F26" s="367"/>
      <c r="G26" s="367"/>
      <c r="H26" s="367"/>
      <c r="I26" s="367"/>
      <c r="J26" s="367"/>
      <c r="K26" s="367"/>
      <c r="L26" s="367"/>
      <c r="M26" s="367"/>
      <c r="N26" s="2"/>
      <c r="O26" s="2"/>
    </row>
    <row r="27" spans="2:16" x14ac:dyDescent="0.2">
      <c r="B27" s="9" t="s">
        <v>30</v>
      </c>
      <c r="C27" s="9"/>
      <c r="D27" s="9"/>
      <c r="E27" s="9"/>
      <c r="F27" s="9"/>
      <c r="G27" s="17"/>
      <c r="H27" s="17"/>
      <c r="I27" s="17"/>
      <c r="J27" s="17"/>
      <c r="K27" s="17"/>
      <c r="L27" s="17"/>
      <c r="M27" s="17"/>
      <c r="N27" s="2"/>
      <c r="O27" s="2"/>
    </row>
    <row r="28" spans="2:16" x14ac:dyDescent="0.2">
      <c r="B28" s="17"/>
      <c r="C28" s="17" t="s">
        <v>31</v>
      </c>
      <c r="D28" s="17"/>
      <c r="E28" s="18" t="s">
        <v>32</v>
      </c>
      <c r="F28" s="19"/>
      <c r="G28" s="17" t="s">
        <v>33</v>
      </c>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2"/>
      <c r="O29" s="2"/>
      <c r="P29" s="17"/>
    </row>
    <row r="30" spans="2:16" x14ac:dyDescent="0.2">
      <c r="B30" s="17"/>
      <c r="C30" s="17" t="s">
        <v>35</v>
      </c>
      <c r="D30" s="17"/>
      <c r="E30" s="17"/>
      <c r="F30" s="17"/>
      <c r="G30" s="17"/>
      <c r="H30" s="17"/>
      <c r="I30" s="17"/>
      <c r="J30" s="17"/>
      <c r="K30" s="17"/>
      <c r="L30" s="17"/>
      <c r="M30" s="17"/>
      <c r="N30" s="17"/>
      <c r="O30" s="17"/>
      <c r="P30" s="17"/>
    </row>
    <row r="31" spans="2:16" x14ac:dyDescent="0.2">
      <c r="B31" s="17"/>
      <c r="C31" s="368" t="s">
        <v>36</v>
      </c>
      <c r="D31" s="368"/>
      <c r="E31" s="368"/>
      <c r="F31" s="368"/>
      <c r="G31" s="368"/>
      <c r="H31" s="368"/>
      <c r="I31" s="368"/>
      <c r="J31" s="368"/>
      <c r="K31" s="368"/>
      <c r="L31" s="368"/>
      <c r="M31" s="368"/>
      <c r="N31" s="17"/>
      <c r="O31" s="17"/>
      <c r="P31" s="17"/>
    </row>
    <row r="32" spans="2:16" x14ac:dyDescent="0.2">
      <c r="B32" s="17"/>
      <c r="C32" s="17"/>
      <c r="D32" s="17"/>
      <c r="E32" s="17"/>
      <c r="F32" s="17"/>
      <c r="G32" s="17"/>
      <c r="H32" s="17"/>
      <c r="I32" s="17"/>
      <c r="J32" s="17"/>
      <c r="K32" s="17"/>
      <c r="L32" s="17"/>
      <c r="M32" s="17"/>
      <c r="N32" s="17"/>
      <c r="O32" s="17"/>
    </row>
    <row r="33" spans="2:15" x14ac:dyDescent="0.2">
      <c r="B33" s="9" t="s">
        <v>37</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38</v>
      </c>
      <c r="C49" s="17"/>
      <c r="D49" s="17"/>
      <c r="E49" s="17"/>
      <c r="F49" s="17"/>
      <c r="G49" s="17"/>
      <c r="H49" s="17"/>
      <c r="I49" s="17"/>
      <c r="J49" s="17"/>
      <c r="K49" s="17"/>
      <c r="L49" s="17"/>
      <c r="M49" s="17"/>
      <c r="N49" s="17"/>
      <c r="O49" s="17"/>
    </row>
    <row r="50" spans="2:15" x14ac:dyDescent="0.2">
      <c r="B50" s="17"/>
      <c r="C50" s="20" t="s">
        <v>39</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7:M17"/>
    <mergeCell ref="D16:L16"/>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17"/>
  <sheetViews>
    <sheetView showGridLines="0" tabSelected="1" zoomScaleNormal="100" zoomScalePageLayoutView="40" workbookViewId="0">
      <selection activeCell="D11" sqref="D11:E11"/>
    </sheetView>
  </sheetViews>
  <sheetFormatPr defaultColWidth="9.140625" defaultRowHeight="15" x14ac:dyDescent="0.25"/>
  <cols>
    <col min="1" max="1" width="1.85546875" customWidth="1"/>
    <col min="2" max="2" width="3.5703125" customWidth="1"/>
    <col min="3" max="3" width="29.5703125" customWidth="1"/>
    <col min="4" max="4" width="57.71093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75" t="s">
        <v>0</v>
      </c>
      <c r="C1" s="375"/>
      <c r="D1" s="375"/>
      <c r="E1" s="375"/>
      <c r="F1" s="375"/>
      <c r="G1" s="375"/>
      <c r="H1" s="375"/>
      <c r="I1" s="375"/>
      <c r="J1" s="375"/>
      <c r="K1" s="375"/>
      <c r="L1" s="375"/>
      <c r="M1" s="375"/>
      <c r="N1" s="375"/>
      <c r="O1" s="375"/>
      <c r="P1" s="375"/>
      <c r="Q1" s="375"/>
      <c r="R1" s="2"/>
      <c r="S1" s="2"/>
      <c r="T1" s="2"/>
      <c r="U1" s="2"/>
      <c r="V1" s="2"/>
      <c r="W1" s="2"/>
      <c r="X1" s="2"/>
      <c r="Y1" s="2"/>
    </row>
    <row r="2" spans="1:25" ht="20.25" x14ac:dyDescent="0.3">
      <c r="A2" s="2"/>
      <c r="B2" s="375" t="s">
        <v>40</v>
      </c>
      <c r="C2" s="375"/>
      <c r="D2" s="375"/>
      <c r="E2" s="375"/>
      <c r="F2" s="375"/>
      <c r="G2" s="375"/>
      <c r="H2" s="375"/>
      <c r="I2" s="375"/>
      <c r="J2" s="375"/>
      <c r="K2" s="375"/>
      <c r="L2" s="375"/>
      <c r="M2" s="375"/>
      <c r="N2" s="375"/>
      <c r="O2" s="375"/>
      <c r="P2" s="375"/>
      <c r="Q2" s="375"/>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99" t="s">
        <v>41</v>
      </c>
      <c r="C4" s="399"/>
      <c r="D4" s="21" t="s">
        <v>262</v>
      </c>
      <c r="E4" s="22"/>
      <c r="F4" s="2"/>
      <c r="G4" s="2"/>
      <c r="H4" s="2"/>
      <c r="I4" s="2"/>
      <c r="J4" s="2"/>
      <c r="K4" s="2"/>
      <c r="L4" s="2"/>
      <c r="M4" s="2"/>
      <c r="N4" s="2"/>
      <c r="O4" s="2"/>
      <c r="P4" s="2"/>
      <c r="Q4" s="2"/>
      <c r="R4" s="2"/>
      <c r="S4" s="2"/>
      <c r="T4" s="2"/>
      <c r="U4" s="2"/>
      <c r="V4" s="2"/>
      <c r="W4" s="2"/>
      <c r="X4" s="2"/>
      <c r="Y4" s="2"/>
    </row>
    <row r="5" spans="1:25" ht="15.75" thickBot="1" x14ac:dyDescent="0.3">
      <c r="A5" s="2"/>
      <c r="B5" s="399" t="s">
        <v>42</v>
      </c>
      <c r="C5" s="399"/>
      <c r="D5" s="23">
        <v>1</v>
      </c>
      <c r="E5" s="24" t="s">
        <v>43</v>
      </c>
      <c r="F5" s="25" t="s">
        <v>44</v>
      </c>
      <c r="G5" s="401" t="s">
        <v>263</v>
      </c>
      <c r="H5" s="401"/>
      <c r="I5" s="401"/>
      <c r="J5" s="401"/>
      <c r="K5" s="26"/>
      <c r="L5" s="26"/>
      <c r="M5" s="27" t="s">
        <v>17</v>
      </c>
      <c r="N5" s="28" t="str">
        <f>DQI!I8</f>
        <v>2,1,2,2,2</v>
      </c>
      <c r="O5" s="29"/>
      <c r="P5" s="17" t="s">
        <v>45</v>
      </c>
      <c r="Q5" s="2"/>
      <c r="R5" s="2"/>
      <c r="S5" s="2"/>
      <c r="T5" s="2"/>
      <c r="U5" s="2"/>
      <c r="V5" s="2"/>
      <c r="W5" s="2"/>
      <c r="X5" s="2"/>
      <c r="Y5" s="2"/>
    </row>
    <row r="6" spans="1:25" ht="27.75" customHeight="1" x14ac:dyDescent="0.25">
      <c r="A6" s="2"/>
      <c r="B6" s="402" t="s">
        <v>46</v>
      </c>
      <c r="C6" s="403"/>
      <c r="D6" s="404" t="s">
        <v>419</v>
      </c>
      <c r="E6" s="405"/>
      <c r="F6" s="405"/>
      <c r="G6" s="405"/>
      <c r="H6" s="405"/>
      <c r="I6" s="405"/>
      <c r="J6" s="405"/>
      <c r="K6" s="405"/>
      <c r="L6" s="405"/>
      <c r="M6" s="405"/>
      <c r="N6" s="405"/>
      <c r="O6" s="406"/>
      <c r="P6" s="30"/>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1"/>
      <c r="B8" s="407" t="s">
        <v>47</v>
      </c>
      <c r="C8" s="408"/>
      <c r="D8" s="408"/>
      <c r="E8" s="408"/>
      <c r="F8" s="408"/>
      <c r="G8" s="408"/>
      <c r="H8" s="408"/>
      <c r="I8" s="408"/>
      <c r="J8" s="408"/>
      <c r="K8" s="408"/>
      <c r="L8" s="408"/>
      <c r="M8" s="408"/>
      <c r="N8" s="408"/>
      <c r="O8" s="408"/>
      <c r="P8" s="409"/>
      <c r="Q8" s="31"/>
      <c r="R8" s="31"/>
      <c r="S8" s="31"/>
      <c r="T8" s="31"/>
      <c r="U8" s="31"/>
      <c r="V8" s="31"/>
      <c r="W8" s="31"/>
      <c r="X8" s="31"/>
      <c r="Y8" s="31"/>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99" t="s">
        <v>48</v>
      </c>
      <c r="C10" s="399"/>
      <c r="D10" s="410" t="s">
        <v>454</v>
      </c>
      <c r="E10" s="411"/>
      <c r="F10" s="2"/>
      <c r="G10" s="32" t="s">
        <v>49</v>
      </c>
      <c r="H10" s="33"/>
      <c r="I10" s="33"/>
      <c r="J10" s="33"/>
      <c r="K10" s="33"/>
      <c r="L10" s="33"/>
      <c r="M10" s="33"/>
      <c r="N10" s="33"/>
      <c r="O10" s="34"/>
      <c r="P10" s="2"/>
      <c r="Q10" s="2"/>
      <c r="R10" s="2"/>
      <c r="S10" s="2"/>
      <c r="T10" s="2"/>
      <c r="U10" s="2"/>
      <c r="V10" s="2"/>
      <c r="W10" s="2"/>
      <c r="X10" s="2"/>
      <c r="Y10" s="2"/>
    </row>
    <row r="11" spans="1:25" x14ac:dyDescent="0.25">
      <c r="A11" s="2"/>
      <c r="B11" s="412" t="s">
        <v>50</v>
      </c>
      <c r="C11" s="413"/>
      <c r="D11" s="414" t="s">
        <v>264</v>
      </c>
      <c r="E11" s="411"/>
      <c r="F11" s="2"/>
      <c r="G11" s="35" t="str">
        <f>CONCATENATE("Reference Flow: ",D5," ",E5," of ",G5)</f>
        <v>Reference Flow: 1 kg of coal mine tailings</v>
      </c>
      <c r="H11" s="36"/>
      <c r="I11" s="36"/>
      <c r="J11" s="36"/>
      <c r="K11" s="36"/>
      <c r="L11" s="36"/>
      <c r="M11" s="36"/>
      <c r="N11" s="36"/>
      <c r="O11" s="37"/>
      <c r="P11" s="2"/>
      <c r="Q11" s="2"/>
      <c r="R11" s="2"/>
      <c r="S11" s="2"/>
      <c r="T11" s="2"/>
      <c r="U11" s="2"/>
      <c r="V11" s="2"/>
      <c r="W11" s="2"/>
      <c r="X11" s="2"/>
      <c r="Y11" s="2"/>
    </row>
    <row r="12" spans="1:25" x14ac:dyDescent="0.25">
      <c r="A12" s="2"/>
      <c r="B12" s="399" t="s">
        <v>51</v>
      </c>
      <c r="C12" s="399"/>
      <c r="D12" s="400" t="s">
        <v>318</v>
      </c>
      <c r="E12" s="400"/>
      <c r="F12" s="2"/>
      <c r="G12" s="35"/>
      <c r="H12" s="36"/>
      <c r="I12" s="36"/>
      <c r="J12" s="36"/>
      <c r="K12" s="36"/>
      <c r="L12" s="36"/>
      <c r="M12" s="36"/>
      <c r="N12" s="36"/>
      <c r="O12" s="37"/>
      <c r="P12" s="2"/>
      <c r="Q12" s="2"/>
      <c r="R12" s="2"/>
      <c r="S12" s="2"/>
      <c r="T12" s="2"/>
      <c r="U12" s="2"/>
      <c r="V12" s="2"/>
      <c r="W12" s="2"/>
      <c r="X12" s="2"/>
      <c r="Y12" s="2"/>
    </row>
    <row r="13" spans="1:25" ht="12.75" customHeight="1" x14ac:dyDescent="0.25">
      <c r="A13" s="2"/>
      <c r="B13" s="399" t="s">
        <v>52</v>
      </c>
      <c r="C13" s="399"/>
      <c r="D13" s="400" t="s">
        <v>111</v>
      </c>
      <c r="E13" s="400"/>
      <c r="F13" s="2"/>
      <c r="G13" s="415" t="s">
        <v>655</v>
      </c>
      <c r="H13" s="416"/>
      <c r="I13" s="416"/>
      <c r="J13" s="416"/>
      <c r="K13" s="416"/>
      <c r="L13" s="416"/>
      <c r="M13" s="416"/>
      <c r="N13" s="416"/>
      <c r="O13" s="417"/>
      <c r="P13" s="2"/>
      <c r="Q13" s="2"/>
      <c r="R13" s="2"/>
      <c r="S13" s="2"/>
      <c r="T13" s="2"/>
      <c r="U13" s="2"/>
      <c r="V13" s="2"/>
      <c r="W13" s="2"/>
      <c r="X13" s="2"/>
      <c r="Y13" s="2"/>
    </row>
    <row r="14" spans="1:25" x14ac:dyDescent="0.25">
      <c r="A14" s="2"/>
      <c r="B14" s="399" t="s">
        <v>53</v>
      </c>
      <c r="C14" s="399"/>
      <c r="D14" s="400" t="s">
        <v>104</v>
      </c>
      <c r="E14" s="400"/>
      <c r="F14" s="2"/>
      <c r="G14" s="415"/>
      <c r="H14" s="416"/>
      <c r="I14" s="416"/>
      <c r="J14" s="416"/>
      <c r="K14" s="416"/>
      <c r="L14" s="416"/>
      <c r="M14" s="416"/>
      <c r="N14" s="416"/>
      <c r="O14" s="417"/>
      <c r="P14" s="2"/>
      <c r="Q14" s="2"/>
      <c r="R14" s="2"/>
      <c r="S14" s="2"/>
      <c r="T14" s="2"/>
      <c r="U14" s="2"/>
      <c r="V14" s="2"/>
      <c r="W14" s="2"/>
      <c r="X14" s="2"/>
      <c r="Y14" s="2"/>
    </row>
    <row r="15" spans="1:25" x14ac:dyDescent="0.25">
      <c r="A15" s="2"/>
      <c r="B15" s="399" t="s">
        <v>54</v>
      </c>
      <c r="C15" s="399"/>
      <c r="D15" s="400" t="s">
        <v>266</v>
      </c>
      <c r="E15" s="400"/>
      <c r="F15" s="2"/>
      <c r="G15" s="415"/>
      <c r="H15" s="416"/>
      <c r="I15" s="416"/>
      <c r="J15" s="416"/>
      <c r="K15" s="416"/>
      <c r="L15" s="416"/>
      <c r="M15" s="416"/>
      <c r="N15" s="416"/>
      <c r="O15" s="417"/>
      <c r="P15" s="2"/>
      <c r="Q15" s="2"/>
      <c r="R15" s="2"/>
      <c r="S15" s="2"/>
      <c r="T15" s="2"/>
      <c r="U15" s="2"/>
      <c r="V15" s="2"/>
      <c r="W15" s="2"/>
      <c r="X15" s="2"/>
      <c r="Y15" s="2"/>
    </row>
    <row r="16" spans="1:25" x14ac:dyDescent="0.25">
      <c r="A16" s="2"/>
      <c r="B16" s="399" t="s">
        <v>55</v>
      </c>
      <c r="C16" s="399"/>
      <c r="D16" s="400" t="s">
        <v>96</v>
      </c>
      <c r="E16" s="400"/>
      <c r="F16" s="2"/>
      <c r="G16" s="415"/>
      <c r="H16" s="416"/>
      <c r="I16" s="416"/>
      <c r="J16" s="416"/>
      <c r="K16" s="416"/>
      <c r="L16" s="416"/>
      <c r="M16" s="416"/>
      <c r="N16" s="416"/>
      <c r="O16" s="417"/>
      <c r="P16" s="2"/>
      <c r="Q16" s="2"/>
      <c r="R16" s="2"/>
      <c r="S16" s="2"/>
      <c r="T16" s="2"/>
      <c r="U16" s="2"/>
      <c r="V16" s="2"/>
      <c r="W16" s="2"/>
      <c r="X16" s="2"/>
      <c r="Y16" s="2"/>
    </row>
    <row r="17" spans="1:25" ht="23.45" customHeight="1" x14ac:dyDescent="0.25">
      <c r="A17" s="2"/>
      <c r="B17" s="418" t="s">
        <v>56</v>
      </c>
      <c r="C17" s="419"/>
      <c r="D17" s="420"/>
      <c r="E17" s="420"/>
      <c r="F17" s="2"/>
      <c r="G17" s="38" t="s">
        <v>455</v>
      </c>
      <c r="H17" s="39"/>
      <c r="I17" s="39"/>
      <c r="J17" s="39"/>
      <c r="K17" s="39"/>
      <c r="L17" s="39"/>
      <c r="M17" s="39"/>
      <c r="N17" s="39"/>
      <c r="O17" s="40"/>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1"/>
      <c r="B20" s="407" t="s">
        <v>57</v>
      </c>
      <c r="C20" s="408"/>
      <c r="D20" s="408"/>
      <c r="E20" s="408"/>
      <c r="F20" s="408"/>
      <c r="G20" s="408"/>
      <c r="H20" s="408"/>
      <c r="I20" s="408"/>
      <c r="J20" s="408"/>
      <c r="K20" s="408"/>
      <c r="L20" s="408"/>
      <c r="M20" s="408"/>
      <c r="N20" s="408"/>
      <c r="O20" s="408"/>
      <c r="P20" s="409"/>
      <c r="Q20" s="31"/>
      <c r="R20" s="31"/>
      <c r="S20" s="31"/>
      <c r="T20" s="31"/>
      <c r="U20" s="31"/>
      <c r="V20" s="31"/>
      <c r="W20" s="31"/>
      <c r="X20" s="31"/>
      <c r="Y20" s="31"/>
    </row>
    <row r="21" spans="1:25" x14ac:dyDescent="0.25">
      <c r="A21" s="2"/>
      <c r="B21" s="9"/>
      <c r="C21" s="2"/>
      <c r="D21" s="2"/>
      <c r="E21" s="2"/>
      <c r="F21" s="2"/>
      <c r="G21" s="41" t="s">
        <v>58</v>
      </c>
      <c r="H21" s="2"/>
      <c r="I21" s="2"/>
      <c r="J21" s="2"/>
      <c r="K21" s="2"/>
      <c r="L21" s="2"/>
      <c r="M21" s="2"/>
      <c r="N21" s="2"/>
      <c r="O21" s="2"/>
      <c r="P21" s="2"/>
      <c r="Q21" s="2"/>
      <c r="R21" s="2"/>
      <c r="S21" s="2"/>
      <c r="T21" s="2"/>
      <c r="U21" s="2"/>
      <c r="V21" s="2"/>
      <c r="W21" s="2"/>
      <c r="X21" s="2"/>
      <c r="Y21" s="2"/>
    </row>
    <row r="22" spans="1:25" x14ac:dyDescent="0.25">
      <c r="A22" s="2"/>
      <c r="B22" s="9"/>
      <c r="C22" s="42" t="s">
        <v>59</v>
      </c>
      <c r="D22" s="42" t="s">
        <v>60</v>
      </c>
      <c r="E22" s="42" t="s">
        <v>61</v>
      </c>
      <c r="F22" s="42" t="s">
        <v>62</v>
      </c>
      <c r="G22" s="42" t="s">
        <v>63</v>
      </c>
      <c r="H22" s="42" t="s">
        <v>64</v>
      </c>
      <c r="I22" s="42" t="s">
        <v>65</v>
      </c>
      <c r="J22" s="421" t="s">
        <v>66</v>
      </c>
      <c r="K22" s="422"/>
      <c r="L22" s="422"/>
      <c r="M22" s="422"/>
      <c r="N22" s="422"/>
      <c r="O22" s="422"/>
      <c r="P22" s="423"/>
      <c r="Q22" s="2"/>
      <c r="R22" s="2"/>
      <c r="S22" s="2"/>
      <c r="T22" s="2"/>
      <c r="U22" s="2"/>
      <c r="V22" s="2"/>
      <c r="W22" s="2"/>
      <c r="X22" s="2"/>
      <c r="Y22" s="2"/>
    </row>
    <row r="23" spans="1:25" ht="12.75" customHeight="1" x14ac:dyDescent="0.25">
      <c r="A23" s="241"/>
      <c r="B23" s="243">
        <f t="shared" ref="B23:B58" si="0">LEN(C23)</f>
        <v>13</v>
      </c>
      <c r="C23" s="244" t="s">
        <v>452</v>
      </c>
      <c r="D23" s="254"/>
      <c r="E23" s="207">
        <v>0</v>
      </c>
      <c r="F23" s="245">
        <v>0</v>
      </c>
      <c r="G23" s="246">
        <v>1</v>
      </c>
      <c r="H23" s="236"/>
      <c r="I23" s="246"/>
      <c r="J23" s="393" t="s">
        <v>549</v>
      </c>
      <c r="K23" s="394"/>
      <c r="L23" s="394"/>
      <c r="M23" s="394"/>
      <c r="N23" s="394"/>
      <c r="O23" s="394"/>
      <c r="P23" s="395"/>
      <c r="Q23" s="241"/>
      <c r="R23" s="241"/>
      <c r="S23" s="241"/>
      <c r="T23" s="241"/>
      <c r="U23" s="241"/>
      <c r="V23" s="241"/>
      <c r="W23" s="241"/>
      <c r="X23" s="241"/>
      <c r="Y23" s="241"/>
    </row>
    <row r="24" spans="1:25" ht="12.75" customHeight="1" x14ac:dyDescent="0.25">
      <c r="A24" s="241"/>
      <c r="B24" s="243">
        <f t="shared" si="0"/>
        <v>13</v>
      </c>
      <c r="C24" s="244" t="s">
        <v>559</v>
      </c>
      <c r="D24" s="254"/>
      <c r="E24" s="207">
        <f>Leachate!E108</f>
        <v>6.4152680418524879E-4</v>
      </c>
      <c r="F24" s="245"/>
      <c r="G24" s="246"/>
      <c r="H24" s="236" t="s">
        <v>350</v>
      </c>
      <c r="I24" s="246">
        <v>2</v>
      </c>
      <c r="J24" s="393" t="s">
        <v>460</v>
      </c>
      <c r="K24" s="394"/>
      <c r="L24" s="394"/>
      <c r="M24" s="394"/>
      <c r="N24" s="394"/>
      <c r="O24" s="394"/>
      <c r="P24" s="395"/>
      <c r="Q24" s="241"/>
      <c r="R24" s="241"/>
      <c r="S24" s="241"/>
      <c r="T24" s="241"/>
      <c r="U24" s="241"/>
      <c r="V24" s="241"/>
      <c r="W24" s="241"/>
      <c r="X24" s="241"/>
      <c r="Y24" s="241"/>
    </row>
    <row r="25" spans="1:25" ht="12.75" customHeight="1" x14ac:dyDescent="0.25">
      <c r="A25" s="241"/>
      <c r="B25" s="243">
        <f t="shared" si="0"/>
        <v>10</v>
      </c>
      <c r="C25" s="244" t="s">
        <v>560</v>
      </c>
      <c r="D25" s="254"/>
      <c r="E25" s="207">
        <f>Leachate!E109</f>
        <v>1.3162664558375632E-5</v>
      </c>
      <c r="F25" s="245"/>
      <c r="G25" s="246"/>
      <c r="H25" s="236" t="s">
        <v>350</v>
      </c>
      <c r="I25" s="246">
        <v>2</v>
      </c>
      <c r="J25" s="393" t="s">
        <v>418</v>
      </c>
      <c r="K25" s="394"/>
      <c r="L25" s="394"/>
      <c r="M25" s="394"/>
      <c r="N25" s="394" t="s">
        <v>461</v>
      </c>
      <c r="O25" s="394"/>
      <c r="P25" s="395"/>
      <c r="Q25" s="241"/>
      <c r="R25" s="241"/>
      <c r="S25" s="241"/>
      <c r="T25" s="241"/>
      <c r="U25" s="241"/>
      <c r="V25" s="241"/>
      <c r="W25" s="241"/>
      <c r="X25" s="241"/>
      <c r="Y25" s="241"/>
    </row>
    <row r="26" spans="1:25" ht="12.75" customHeight="1" x14ac:dyDescent="0.25">
      <c r="A26" s="241"/>
      <c r="B26" s="243">
        <f t="shared" si="0"/>
        <v>13</v>
      </c>
      <c r="C26" s="244" t="s">
        <v>561</v>
      </c>
      <c r="D26" s="254"/>
      <c r="E26" s="207">
        <f>Leachate!E110</f>
        <v>1.1206547385547268E-7</v>
      </c>
      <c r="F26" s="245"/>
      <c r="G26" s="246"/>
      <c r="H26" s="236" t="s">
        <v>350</v>
      </c>
      <c r="I26" s="246">
        <v>2</v>
      </c>
      <c r="J26" s="393" t="s">
        <v>462</v>
      </c>
      <c r="K26" s="394"/>
      <c r="L26" s="394"/>
      <c r="M26" s="394"/>
      <c r="N26" s="394"/>
      <c r="O26" s="394"/>
      <c r="P26" s="395"/>
      <c r="Q26" s="241"/>
      <c r="R26" s="241"/>
      <c r="S26" s="241"/>
      <c r="T26" s="241"/>
      <c r="U26" s="241"/>
      <c r="V26" s="241"/>
      <c r="W26" s="241"/>
      <c r="X26" s="241"/>
      <c r="Y26" s="241"/>
    </row>
    <row r="27" spans="1:25" ht="12.75" customHeight="1" x14ac:dyDescent="0.25">
      <c r="A27" s="241"/>
      <c r="B27" s="243">
        <f t="shared" si="0"/>
        <v>13</v>
      </c>
      <c r="C27" s="244" t="s">
        <v>562</v>
      </c>
      <c r="D27" s="254"/>
      <c r="E27" s="207">
        <f>Leachate!E111</f>
        <v>1.4907500000000001E-4</v>
      </c>
      <c r="F27" s="245"/>
      <c r="G27" s="246"/>
      <c r="H27" s="236" t="s">
        <v>350</v>
      </c>
      <c r="I27" s="246">
        <v>2</v>
      </c>
      <c r="J27" s="393" t="s">
        <v>463</v>
      </c>
      <c r="K27" s="394"/>
      <c r="L27" s="394"/>
      <c r="M27" s="394"/>
      <c r="N27" s="394"/>
      <c r="O27" s="394"/>
      <c r="P27" s="395"/>
      <c r="Q27" s="241"/>
      <c r="R27" s="241"/>
      <c r="S27" s="241"/>
      <c r="T27" s="241"/>
      <c r="U27" s="241"/>
      <c r="V27" s="241"/>
      <c r="W27" s="241"/>
      <c r="X27" s="241"/>
      <c r="Y27" s="241"/>
    </row>
    <row r="28" spans="1:25" ht="12.75" customHeight="1" x14ac:dyDescent="0.25">
      <c r="A28" s="241"/>
      <c r="B28" s="243">
        <f t="shared" si="0"/>
        <v>13</v>
      </c>
      <c r="C28" s="244" t="s">
        <v>563</v>
      </c>
      <c r="D28" s="254"/>
      <c r="E28" s="207">
        <f>Leachate!E112</f>
        <v>6.2310000000000012E-7</v>
      </c>
      <c r="F28" s="245"/>
      <c r="G28" s="246"/>
      <c r="H28" s="236" t="s">
        <v>350</v>
      </c>
      <c r="I28" s="246">
        <v>2</v>
      </c>
      <c r="J28" s="393" t="s">
        <v>464</v>
      </c>
      <c r="K28" s="394"/>
      <c r="L28" s="394"/>
      <c r="M28" s="394"/>
      <c r="N28" s="394"/>
      <c r="O28" s="394"/>
      <c r="P28" s="395"/>
      <c r="Q28" s="241"/>
      <c r="R28" s="241"/>
      <c r="S28" s="241"/>
      <c r="T28" s="241"/>
      <c r="U28" s="241"/>
      <c r="V28" s="241"/>
      <c r="W28" s="241"/>
      <c r="X28" s="241"/>
      <c r="Y28" s="241"/>
    </row>
    <row r="29" spans="1:25" ht="12.75" customHeight="1" x14ac:dyDescent="0.25">
      <c r="A29" s="241"/>
      <c r="B29" s="243">
        <f t="shared" si="0"/>
        <v>12</v>
      </c>
      <c r="C29" s="244" t="s">
        <v>564</v>
      </c>
      <c r="D29" s="254"/>
      <c r="E29" s="207">
        <f>Leachate!E113</f>
        <v>2.44614E-9</v>
      </c>
      <c r="F29" s="245"/>
      <c r="G29" s="246"/>
      <c r="H29" s="236" t="s">
        <v>350</v>
      </c>
      <c r="I29" s="246">
        <v>2</v>
      </c>
      <c r="J29" s="393" t="s">
        <v>465</v>
      </c>
      <c r="K29" s="394"/>
      <c r="L29" s="394"/>
      <c r="M29" s="394"/>
      <c r="N29" s="394"/>
      <c r="O29" s="394"/>
      <c r="P29" s="395"/>
      <c r="Q29" s="241"/>
      <c r="R29" s="241"/>
      <c r="S29" s="241"/>
      <c r="T29" s="241"/>
      <c r="U29" s="241"/>
      <c r="V29" s="241"/>
      <c r="W29" s="241"/>
      <c r="X29" s="241"/>
      <c r="Y29" s="241"/>
    </row>
    <row r="30" spans="1:25" ht="12.75" customHeight="1" x14ac:dyDescent="0.25">
      <c r="A30" s="241"/>
      <c r="B30" s="243">
        <f t="shared" si="0"/>
        <v>13</v>
      </c>
      <c r="C30" s="244" t="s">
        <v>565</v>
      </c>
      <c r="D30" s="254"/>
      <c r="E30" s="207">
        <f>Leachate!E114</f>
        <v>8.991019999999999E-9</v>
      </c>
      <c r="F30" s="245"/>
      <c r="G30" s="246"/>
      <c r="H30" s="236" t="s">
        <v>350</v>
      </c>
      <c r="I30" s="246">
        <v>2</v>
      </c>
      <c r="J30" s="393" t="s">
        <v>466</v>
      </c>
      <c r="K30" s="394"/>
      <c r="L30" s="394"/>
      <c r="M30" s="394"/>
      <c r="N30" s="394"/>
      <c r="O30" s="394"/>
      <c r="P30" s="395"/>
      <c r="Q30" s="241"/>
      <c r="R30" s="241"/>
      <c r="S30" s="241"/>
      <c r="T30" s="241"/>
      <c r="U30" s="241"/>
      <c r="V30" s="241"/>
      <c r="W30" s="241"/>
      <c r="X30" s="241"/>
      <c r="Y30" s="241"/>
    </row>
    <row r="31" spans="1:25" ht="12.75" customHeight="1" x14ac:dyDescent="0.25">
      <c r="A31" s="241"/>
      <c r="B31" s="243">
        <f t="shared" si="0"/>
        <v>12</v>
      </c>
      <c r="C31" s="244" t="s">
        <v>566</v>
      </c>
      <c r="D31" s="254"/>
      <c r="E31" s="207">
        <f>Leachate!E115</f>
        <v>8.3865599999999996E-8</v>
      </c>
      <c r="F31" s="245"/>
      <c r="G31" s="246"/>
      <c r="H31" s="236" t="s">
        <v>350</v>
      </c>
      <c r="I31" s="246">
        <v>2</v>
      </c>
      <c r="J31" s="393" t="s">
        <v>467</v>
      </c>
      <c r="K31" s="394"/>
      <c r="L31" s="394"/>
      <c r="M31" s="394"/>
      <c r="N31" s="394"/>
      <c r="O31" s="394"/>
      <c r="P31" s="395"/>
      <c r="Q31" s="241"/>
      <c r="R31" s="241"/>
      <c r="S31" s="241"/>
      <c r="T31" s="241"/>
      <c r="U31" s="241"/>
      <c r="V31" s="241"/>
      <c r="W31" s="241"/>
      <c r="X31" s="241"/>
      <c r="Y31" s="241"/>
    </row>
    <row r="32" spans="1:25" ht="12.75" customHeight="1" x14ac:dyDescent="0.25">
      <c r="A32" s="241"/>
      <c r="B32" s="243">
        <f t="shared" si="0"/>
        <v>13</v>
      </c>
      <c r="C32" s="244" t="s">
        <v>567</v>
      </c>
      <c r="D32" s="254"/>
      <c r="E32" s="207">
        <f>Leachate!E116</f>
        <v>1.8551300000000005E-8</v>
      </c>
      <c r="F32" s="245"/>
      <c r="G32" s="246"/>
      <c r="H32" s="236" t="s">
        <v>350</v>
      </c>
      <c r="I32" s="246">
        <v>2</v>
      </c>
      <c r="J32" s="393" t="s">
        <v>468</v>
      </c>
      <c r="K32" s="394"/>
      <c r="L32" s="394"/>
      <c r="M32" s="394"/>
      <c r="N32" s="394"/>
      <c r="O32" s="394"/>
      <c r="P32" s="395"/>
      <c r="Q32" s="241"/>
      <c r="R32" s="241"/>
      <c r="S32" s="241"/>
      <c r="T32" s="241"/>
      <c r="U32" s="241"/>
      <c r="V32" s="241"/>
      <c r="W32" s="241"/>
      <c r="X32" s="241"/>
      <c r="Y32" s="241"/>
    </row>
    <row r="33" spans="1:25" ht="12.75" customHeight="1" x14ac:dyDescent="0.25">
      <c r="A33" s="241"/>
      <c r="B33" s="243">
        <f t="shared" si="0"/>
        <v>12</v>
      </c>
      <c r="C33" s="244" t="s">
        <v>865</v>
      </c>
      <c r="D33" s="254"/>
      <c r="E33" s="207">
        <f>Leachate!E117</f>
        <v>3.8061900000000002E-8</v>
      </c>
      <c r="F33" s="245"/>
      <c r="G33" s="246"/>
      <c r="H33" s="236" t="s">
        <v>350</v>
      </c>
      <c r="I33" s="246">
        <v>2</v>
      </c>
      <c r="J33" s="393" t="s">
        <v>469</v>
      </c>
      <c r="K33" s="394"/>
      <c r="L33" s="394"/>
      <c r="M33" s="394"/>
      <c r="N33" s="394"/>
      <c r="O33" s="394"/>
      <c r="P33" s="395"/>
      <c r="Q33" s="241"/>
      <c r="R33" s="241"/>
      <c r="S33" s="241"/>
      <c r="T33" s="241"/>
      <c r="U33" s="241"/>
      <c r="V33" s="241"/>
      <c r="W33" s="241"/>
      <c r="X33" s="241"/>
      <c r="Y33" s="241"/>
    </row>
    <row r="34" spans="1:25" ht="12.75" customHeight="1" x14ac:dyDescent="0.25">
      <c r="A34" s="241"/>
      <c r="B34" s="243">
        <f t="shared" si="0"/>
        <v>13</v>
      </c>
      <c r="C34" s="244" t="s">
        <v>568</v>
      </c>
      <c r="D34" s="254"/>
      <c r="E34" s="207">
        <f>Leachate!E118</f>
        <v>8.7595199999999995E-9</v>
      </c>
      <c r="F34" s="245"/>
      <c r="G34" s="246"/>
      <c r="H34" s="236" t="s">
        <v>350</v>
      </c>
      <c r="I34" s="246">
        <v>2</v>
      </c>
      <c r="J34" s="393" t="s">
        <v>470</v>
      </c>
      <c r="K34" s="394"/>
      <c r="L34" s="394"/>
      <c r="M34" s="394"/>
      <c r="N34" s="394"/>
      <c r="O34" s="394"/>
      <c r="P34" s="395"/>
      <c r="Q34" s="241"/>
      <c r="R34" s="241"/>
      <c r="S34" s="241"/>
      <c r="T34" s="241"/>
      <c r="U34" s="241"/>
      <c r="V34" s="241"/>
      <c r="W34" s="241"/>
      <c r="X34" s="241"/>
      <c r="Y34" s="241"/>
    </row>
    <row r="35" spans="1:25" ht="12.75" customHeight="1" x14ac:dyDescent="0.25">
      <c r="A35" s="241"/>
      <c r="B35" s="243">
        <f t="shared" si="0"/>
        <v>12</v>
      </c>
      <c r="C35" s="244" t="s">
        <v>569</v>
      </c>
      <c r="D35" s="254"/>
      <c r="E35" s="207">
        <f>Leachate!E119</f>
        <v>1.869196E-8</v>
      </c>
      <c r="F35" s="245"/>
      <c r="G35" s="246"/>
      <c r="H35" s="236" t="s">
        <v>350</v>
      </c>
      <c r="I35" s="246">
        <v>2</v>
      </c>
      <c r="J35" s="393" t="s">
        <v>471</v>
      </c>
      <c r="K35" s="394"/>
      <c r="L35" s="394"/>
      <c r="M35" s="394"/>
      <c r="N35" s="394"/>
      <c r="O35" s="394"/>
      <c r="P35" s="395"/>
      <c r="Q35" s="241"/>
      <c r="R35" s="241"/>
      <c r="S35" s="241"/>
      <c r="T35" s="241"/>
      <c r="U35" s="241"/>
      <c r="V35" s="241"/>
      <c r="W35" s="241"/>
      <c r="X35" s="241"/>
      <c r="Y35" s="241"/>
    </row>
    <row r="36" spans="1:25" ht="12.75" customHeight="1" x14ac:dyDescent="0.25">
      <c r="A36" s="241"/>
      <c r="B36" s="243">
        <f t="shared" si="0"/>
        <v>13</v>
      </c>
      <c r="C36" s="244" t="s">
        <v>570</v>
      </c>
      <c r="D36" s="254"/>
      <c r="E36" s="207">
        <f>Leachate!E120</f>
        <v>5.8805999999999993E-10</v>
      </c>
      <c r="F36" s="245"/>
      <c r="G36" s="246"/>
      <c r="H36" s="236" t="s">
        <v>350</v>
      </c>
      <c r="I36" s="246">
        <v>2</v>
      </c>
      <c r="J36" s="393" t="s">
        <v>472</v>
      </c>
      <c r="K36" s="394"/>
      <c r="L36" s="394"/>
      <c r="M36" s="394"/>
      <c r="N36" s="394"/>
      <c r="O36" s="394"/>
      <c r="P36" s="395"/>
      <c r="Q36" s="241"/>
      <c r="R36" s="241"/>
      <c r="S36" s="241"/>
      <c r="T36" s="241"/>
      <c r="U36" s="241"/>
      <c r="V36" s="241"/>
      <c r="W36" s="241"/>
      <c r="X36" s="241"/>
      <c r="Y36" s="241"/>
    </row>
    <row r="37" spans="1:25" ht="12.75" customHeight="1" x14ac:dyDescent="0.25">
      <c r="A37" s="241"/>
      <c r="B37" s="243">
        <f t="shared" si="0"/>
        <v>13</v>
      </c>
      <c r="C37" s="244" t="s">
        <v>571</v>
      </c>
      <c r="D37" s="254"/>
      <c r="E37" s="207">
        <f>Leachate!E121</f>
        <v>3.7140480000000004E-6</v>
      </c>
      <c r="F37" s="245"/>
      <c r="G37" s="246"/>
      <c r="H37" s="236" t="s">
        <v>350</v>
      </c>
      <c r="I37" s="246">
        <v>2</v>
      </c>
      <c r="J37" s="393" t="s">
        <v>473</v>
      </c>
      <c r="K37" s="394"/>
      <c r="L37" s="394"/>
      <c r="M37" s="394"/>
      <c r="N37" s="394"/>
      <c r="O37" s="394"/>
      <c r="P37" s="395"/>
      <c r="Q37" s="241"/>
      <c r="R37" s="241"/>
      <c r="S37" s="241"/>
      <c r="T37" s="241"/>
      <c r="U37" s="241"/>
      <c r="V37" s="241"/>
      <c r="W37" s="241"/>
      <c r="X37" s="241"/>
      <c r="Y37" s="241"/>
    </row>
    <row r="38" spans="1:25" ht="12.75" customHeight="1" x14ac:dyDescent="0.25">
      <c r="A38" s="241"/>
      <c r="B38" s="243">
        <f t="shared" si="0"/>
        <v>13</v>
      </c>
      <c r="C38" s="244" t="s">
        <v>572</v>
      </c>
      <c r="D38" s="254"/>
      <c r="E38" s="207">
        <f>Leachate!E122</f>
        <v>2.2694999999999999E-8</v>
      </c>
      <c r="F38" s="245"/>
      <c r="G38" s="246"/>
      <c r="H38" s="236" t="s">
        <v>350</v>
      </c>
      <c r="I38" s="246">
        <v>2</v>
      </c>
      <c r="J38" s="393" t="s">
        <v>474</v>
      </c>
      <c r="K38" s="394"/>
      <c r="L38" s="394"/>
      <c r="M38" s="394"/>
      <c r="N38" s="394"/>
      <c r="O38" s="394"/>
      <c r="P38" s="395"/>
      <c r="Q38" s="241"/>
      <c r="R38" s="241"/>
      <c r="S38" s="241"/>
      <c r="T38" s="241"/>
      <c r="U38" s="241"/>
      <c r="V38" s="241"/>
      <c r="W38" s="241"/>
      <c r="X38" s="241"/>
      <c r="Y38" s="241"/>
    </row>
    <row r="39" spans="1:25" ht="12.75" customHeight="1" x14ac:dyDescent="0.25">
      <c r="A39" s="241"/>
      <c r="B39" s="243">
        <f t="shared" si="0"/>
        <v>12</v>
      </c>
      <c r="C39" s="244" t="s">
        <v>573</v>
      </c>
      <c r="D39" s="254"/>
      <c r="E39" s="207">
        <f>Leachate!E123</f>
        <v>1.7756099999999998E-7</v>
      </c>
      <c r="F39" s="245"/>
      <c r="G39" s="246"/>
      <c r="H39" s="236" t="s">
        <v>350</v>
      </c>
      <c r="I39" s="246">
        <v>2</v>
      </c>
      <c r="J39" s="393" t="s">
        <v>475</v>
      </c>
      <c r="K39" s="394"/>
      <c r="L39" s="394"/>
      <c r="M39" s="394"/>
      <c r="N39" s="394"/>
      <c r="O39" s="394"/>
      <c r="P39" s="395"/>
      <c r="Q39" s="241"/>
      <c r="R39" s="241"/>
      <c r="S39" s="241"/>
      <c r="T39" s="241"/>
      <c r="U39" s="241"/>
      <c r="V39" s="241"/>
      <c r="W39" s="241"/>
      <c r="X39" s="241"/>
      <c r="Y39" s="241"/>
    </row>
    <row r="40" spans="1:25" ht="12.75" customHeight="1" x14ac:dyDescent="0.25">
      <c r="A40" s="241"/>
      <c r="B40" s="243">
        <f t="shared" si="0"/>
        <v>10</v>
      </c>
      <c r="C40" s="244" t="s">
        <v>574</v>
      </c>
      <c r="D40" s="254"/>
      <c r="E40" s="207">
        <f>Leachate!E124</f>
        <v>1.4961319999999999E-9</v>
      </c>
      <c r="F40" s="245"/>
      <c r="G40" s="246"/>
      <c r="H40" s="236" t="s">
        <v>350</v>
      </c>
      <c r="I40" s="246">
        <v>2</v>
      </c>
      <c r="J40" s="393" t="s">
        <v>476</v>
      </c>
      <c r="K40" s="394"/>
      <c r="L40" s="394"/>
      <c r="M40" s="394"/>
      <c r="N40" s="394"/>
      <c r="O40" s="394"/>
      <c r="P40" s="395"/>
      <c r="Q40" s="241"/>
      <c r="R40" s="241"/>
      <c r="S40" s="241"/>
      <c r="T40" s="241"/>
      <c r="U40" s="241"/>
      <c r="V40" s="241"/>
      <c r="W40" s="241"/>
      <c r="X40" s="241"/>
      <c r="Y40" s="241"/>
    </row>
    <row r="41" spans="1:25" ht="12.75" customHeight="1" x14ac:dyDescent="0.25">
      <c r="A41" s="241"/>
      <c r="B41" s="243">
        <f t="shared" si="0"/>
        <v>13</v>
      </c>
      <c r="C41" s="244" t="s">
        <v>575</v>
      </c>
      <c r="D41" s="254"/>
      <c r="E41" s="207">
        <f>Leachate!E125</f>
        <v>2.2289399999999995E-9</v>
      </c>
      <c r="F41" s="245"/>
      <c r="G41" s="246"/>
      <c r="H41" s="236" t="s">
        <v>350</v>
      </c>
      <c r="I41" s="246">
        <v>2</v>
      </c>
      <c r="J41" s="393" t="s">
        <v>477</v>
      </c>
      <c r="K41" s="394"/>
      <c r="L41" s="394"/>
      <c r="M41" s="394"/>
      <c r="N41" s="394"/>
      <c r="O41" s="394"/>
      <c r="P41" s="395"/>
      <c r="Q41" s="241"/>
      <c r="R41" s="241"/>
      <c r="S41" s="241"/>
      <c r="T41" s="241"/>
      <c r="U41" s="241"/>
      <c r="V41" s="241"/>
      <c r="W41" s="241"/>
      <c r="X41" s="241"/>
      <c r="Y41" s="241"/>
    </row>
    <row r="42" spans="1:25" ht="12.75" customHeight="1" x14ac:dyDescent="0.25">
      <c r="A42" s="241"/>
      <c r="B42" s="243">
        <f t="shared" si="0"/>
        <v>13</v>
      </c>
      <c r="C42" s="244" t="s">
        <v>576</v>
      </c>
      <c r="D42" s="254"/>
      <c r="E42" s="207">
        <f>Leachate!E126</f>
        <v>8.3630399999999997E-9</v>
      </c>
      <c r="F42" s="245"/>
      <c r="G42" s="246"/>
      <c r="H42" s="236" t="s">
        <v>350</v>
      </c>
      <c r="I42" s="246">
        <v>2</v>
      </c>
      <c r="J42" s="393" t="s">
        <v>478</v>
      </c>
      <c r="K42" s="394"/>
      <c r="L42" s="394"/>
      <c r="M42" s="394"/>
      <c r="N42" s="394"/>
      <c r="O42" s="394"/>
      <c r="P42" s="395"/>
      <c r="Q42" s="241"/>
      <c r="R42" s="241"/>
      <c r="S42" s="241"/>
      <c r="T42" s="241"/>
      <c r="U42" s="241"/>
      <c r="V42" s="241"/>
      <c r="W42" s="241"/>
      <c r="X42" s="241"/>
      <c r="Y42" s="241"/>
    </row>
    <row r="43" spans="1:25" ht="12.75" customHeight="1" x14ac:dyDescent="0.25">
      <c r="A43" s="241"/>
      <c r="B43" s="243">
        <f t="shared" si="0"/>
        <v>9</v>
      </c>
      <c r="C43" s="244" t="s">
        <v>623</v>
      </c>
      <c r="D43" s="254"/>
      <c r="E43" s="207">
        <f>Leachate!E127</f>
        <v>1.678437E-7</v>
      </c>
      <c r="F43" s="245"/>
      <c r="G43" s="246"/>
      <c r="H43" s="236" t="s">
        <v>350</v>
      </c>
      <c r="I43" s="246">
        <v>2</v>
      </c>
      <c r="J43" s="393" t="s">
        <v>479</v>
      </c>
      <c r="K43" s="394"/>
      <c r="L43" s="394"/>
      <c r="M43" s="394"/>
      <c r="N43" s="394"/>
      <c r="O43" s="394"/>
      <c r="P43" s="395"/>
      <c r="Q43" s="241"/>
      <c r="R43" s="241"/>
      <c r="S43" s="241"/>
      <c r="T43" s="241"/>
      <c r="U43" s="241"/>
      <c r="V43" s="241"/>
      <c r="W43" s="241"/>
      <c r="X43" s="241"/>
      <c r="Y43" s="241"/>
    </row>
    <row r="44" spans="1:25" ht="12.75" customHeight="1" x14ac:dyDescent="0.25">
      <c r="A44" s="241"/>
      <c r="B44" s="243">
        <f t="shared" si="0"/>
        <v>13</v>
      </c>
      <c r="C44" s="244" t="s">
        <v>577</v>
      </c>
      <c r="D44" s="254"/>
      <c r="E44" s="207">
        <f>Leachate!E128</f>
        <v>2.4228359999999998E-9</v>
      </c>
      <c r="F44" s="245"/>
      <c r="G44" s="246"/>
      <c r="H44" s="236" t="s">
        <v>350</v>
      </c>
      <c r="I44" s="246">
        <v>2</v>
      </c>
      <c r="J44" s="393" t="s">
        <v>480</v>
      </c>
      <c r="K44" s="394"/>
      <c r="L44" s="394"/>
      <c r="M44" s="394"/>
      <c r="N44" s="394"/>
      <c r="O44" s="394"/>
      <c r="P44" s="395"/>
      <c r="Q44" s="241"/>
      <c r="R44" s="241"/>
      <c r="S44" s="241"/>
      <c r="T44" s="241"/>
      <c r="U44" s="241"/>
      <c r="V44" s="241"/>
      <c r="W44" s="241"/>
      <c r="X44" s="241"/>
      <c r="Y44" s="241"/>
    </row>
    <row r="45" spans="1:25" ht="12.75" customHeight="1" x14ac:dyDescent="0.25">
      <c r="A45" s="241"/>
      <c r="B45" s="243">
        <f t="shared" si="0"/>
        <v>10</v>
      </c>
      <c r="C45" s="244" t="s">
        <v>578</v>
      </c>
      <c r="D45" s="254"/>
      <c r="E45" s="207">
        <f>Leachate!E129</f>
        <v>3.7174950000000002E-7</v>
      </c>
      <c r="F45" s="245"/>
      <c r="G45" s="246"/>
      <c r="H45" s="236" t="s">
        <v>350</v>
      </c>
      <c r="I45" s="246">
        <v>2</v>
      </c>
      <c r="J45" s="393" t="s">
        <v>481</v>
      </c>
      <c r="K45" s="394"/>
      <c r="L45" s="394"/>
      <c r="M45" s="394"/>
      <c r="N45" s="394"/>
      <c r="O45" s="394"/>
      <c r="P45" s="395"/>
      <c r="Q45" s="241"/>
      <c r="R45" s="241"/>
      <c r="S45" s="241"/>
      <c r="T45" s="241"/>
      <c r="U45" s="241"/>
      <c r="V45" s="241"/>
      <c r="W45" s="241"/>
      <c r="X45" s="241"/>
      <c r="Y45" s="241"/>
    </row>
    <row r="46" spans="1:25" ht="12.75" customHeight="1" x14ac:dyDescent="0.25">
      <c r="A46" s="241"/>
      <c r="B46" s="243">
        <f t="shared" si="0"/>
        <v>13</v>
      </c>
      <c r="C46" s="244" t="s">
        <v>579</v>
      </c>
      <c r="D46" s="254"/>
      <c r="E46" s="207">
        <f>Leachate!E130</f>
        <v>1.3397279999999999E-8</v>
      </c>
      <c r="F46" s="245"/>
      <c r="G46" s="246"/>
      <c r="H46" s="236" t="s">
        <v>350</v>
      </c>
      <c r="I46" s="246">
        <v>2</v>
      </c>
      <c r="J46" s="393" t="s">
        <v>482</v>
      </c>
      <c r="K46" s="394"/>
      <c r="L46" s="394"/>
      <c r="M46" s="394"/>
      <c r="N46" s="394"/>
      <c r="O46" s="394"/>
      <c r="P46" s="395"/>
      <c r="Q46" s="241"/>
      <c r="R46" s="241"/>
      <c r="S46" s="241"/>
      <c r="T46" s="241"/>
      <c r="U46" s="241"/>
      <c r="V46" s="241"/>
      <c r="W46" s="241"/>
      <c r="X46" s="241"/>
      <c r="Y46" s="241"/>
    </row>
    <row r="47" spans="1:25" ht="12.75" customHeight="1" x14ac:dyDescent="0.25">
      <c r="A47" s="241"/>
      <c r="B47" s="243">
        <f t="shared" si="0"/>
        <v>13</v>
      </c>
      <c r="C47" s="244" t="s">
        <v>580</v>
      </c>
      <c r="D47" s="254"/>
      <c r="E47" s="207">
        <f>Leachate!E131</f>
        <v>2.8734080000000001E-9</v>
      </c>
      <c r="F47" s="245"/>
      <c r="G47" s="246"/>
      <c r="H47" s="236" t="s">
        <v>350</v>
      </c>
      <c r="I47" s="246">
        <v>2</v>
      </c>
      <c r="J47" s="393" t="s">
        <v>483</v>
      </c>
      <c r="K47" s="394"/>
      <c r="L47" s="394"/>
      <c r="M47" s="394"/>
      <c r="N47" s="394"/>
      <c r="O47" s="394"/>
      <c r="P47" s="395"/>
      <c r="Q47" s="241"/>
      <c r="R47" s="241"/>
      <c r="S47" s="241"/>
      <c r="T47" s="241"/>
      <c r="U47" s="241"/>
      <c r="V47" s="241"/>
      <c r="W47" s="241"/>
      <c r="X47" s="241"/>
      <c r="Y47" s="241"/>
    </row>
    <row r="48" spans="1:25" ht="12.75" customHeight="1" x14ac:dyDescent="0.25">
      <c r="A48" s="241"/>
      <c r="B48" s="243">
        <f t="shared" si="0"/>
        <v>13</v>
      </c>
      <c r="C48" s="244" t="s">
        <v>581</v>
      </c>
      <c r="D48" s="254"/>
      <c r="E48" s="207">
        <f>Leachate!E132</f>
        <v>6.2015999999999996E-7</v>
      </c>
      <c r="F48" s="245"/>
      <c r="G48" s="246"/>
      <c r="H48" s="236" t="s">
        <v>350</v>
      </c>
      <c r="I48" s="246">
        <v>2</v>
      </c>
      <c r="J48" s="393" t="s">
        <v>484</v>
      </c>
      <c r="K48" s="394"/>
      <c r="L48" s="394"/>
      <c r="M48" s="394"/>
      <c r="N48" s="394"/>
      <c r="O48" s="394"/>
      <c r="P48" s="395"/>
      <c r="Q48" s="241"/>
      <c r="R48" s="241"/>
      <c r="S48" s="241"/>
      <c r="T48" s="241"/>
      <c r="U48" s="241"/>
      <c r="V48" s="241"/>
      <c r="W48" s="241"/>
      <c r="X48" s="241"/>
      <c r="Y48" s="241"/>
    </row>
    <row r="49" spans="1:25" ht="12.75" customHeight="1" x14ac:dyDescent="0.25">
      <c r="A49" s="241"/>
      <c r="B49" s="243">
        <f t="shared" si="0"/>
        <v>13</v>
      </c>
      <c r="C49" s="244" t="s">
        <v>582</v>
      </c>
      <c r="D49" s="254"/>
      <c r="E49" s="207">
        <f>Leachate!E133</f>
        <v>5.5194600000000007E-9</v>
      </c>
      <c r="F49" s="245"/>
      <c r="G49" s="246"/>
      <c r="H49" s="236" t="s">
        <v>350</v>
      </c>
      <c r="I49" s="246">
        <v>2</v>
      </c>
      <c r="J49" s="393" t="s">
        <v>485</v>
      </c>
      <c r="K49" s="394"/>
      <c r="L49" s="394"/>
      <c r="M49" s="394"/>
      <c r="N49" s="394"/>
      <c r="O49" s="394"/>
      <c r="P49" s="395"/>
      <c r="Q49" s="241"/>
      <c r="R49" s="241"/>
      <c r="S49" s="241"/>
      <c r="T49" s="241"/>
      <c r="U49" s="241"/>
      <c r="V49" s="241"/>
      <c r="W49" s="241"/>
      <c r="X49" s="241"/>
      <c r="Y49" s="241"/>
    </row>
    <row r="50" spans="1:25" ht="12.75" customHeight="1" x14ac:dyDescent="0.25">
      <c r="A50" s="241"/>
      <c r="B50" s="243">
        <f t="shared" si="0"/>
        <v>13</v>
      </c>
      <c r="C50" s="244" t="s">
        <v>583</v>
      </c>
      <c r="D50" s="254"/>
      <c r="E50" s="207">
        <f>Leachate!E134</f>
        <v>1.257606E-10</v>
      </c>
      <c r="F50" s="245"/>
      <c r="G50" s="246"/>
      <c r="H50" s="236" t="s">
        <v>350</v>
      </c>
      <c r="I50" s="246">
        <v>2</v>
      </c>
      <c r="J50" s="393" t="s">
        <v>486</v>
      </c>
      <c r="K50" s="394"/>
      <c r="L50" s="394"/>
      <c r="M50" s="394"/>
      <c r="N50" s="394"/>
      <c r="O50" s="394"/>
      <c r="P50" s="395"/>
      <c r="Q50" s="241"/>
      <c r="R50" s="241"/>
      <c r="S50" s="241"/>
      <c r="T50" s="241"/>
      <c r="U50" s="241"/>
      <c r="V50" s="241"/>
      <c r="W50" s="241"/>
      <c r="X50" s="241"/>
      <c r="Y50" s="241"/>
    </row>
    <row r="51" spans="1:25" ht="12.75" customHeight="1" x14ac:dyDescent="0.25">
      <c r="A51" s="241"/>
      <c r="B51" s="243">
        <f t="shared" si="0"/>
        <v>13</v>
      </c>
      <c r="C51" s="244" t="s">
        <v>584</v>
      </c>
      <c r="D51" s="254"/>
      <c r="E51" s="207">
        <f>Leachate!E135</f>
        <v>2.6110000000000001E-10</v>
      </c>
      <c r="F51" s="245"/>
      <c r="G51" s="246"/>
      <c r="H51" s="236" t="s">
        <v>350</v>
      </c>
      <c r="I51" s="246">
        <v>2</v>
      </c>
      <c r="J51" s="393" t="s">
        <v>487</v>
      </c>
      <c r="K51" s="394"/>
      <c r="L51" s="394"/>
      <c r="M51" s="394"/>
      <c r="N51" s="394"/>
      <c r="O51" s="394"/>
      <c r="P51" s="395"/>
      <c r="Q51" s="241"/>
      <c r="R51" s="241"/>
      <c r="S51" s="241"/>
      <c r="T51" s="241"/>
      <c r="U51" s="241"/>
      <c r="V51" s="241"/>
      <c r="W51" s="241"/>
      <c r="X51" s="241"/>
      <c r="Y51" s="241"/>
    </row>
    <row r="52" spans="1:25" ht="12.75" customHeight="1" x14ac:dyDescent="0.25">
      <c r="A52" s="241"/>
      <c r="B52" s="243">
        <f t="shared" si="0"/>
        <v>13</v>
      </c>
      <c r="C52" s="244" t="s">
        <v>585</v>
      </c>
      <c r="D52" s="254"/>
      <c r="E52" s="207">
        <f>Leachate!E136</f>
        <v>1.4346E-6</v>
      </c>
      <c r="F52" s="245"/>
      <c r="G52" s="246"/>
      <c r="H52" s="236" t="s">
        <v>350</v>
      </c>
      <c r="I52" s="246">
        <v>2</v>
      </c>
      <c r="J52" s="393" t="s">
        <v>488</v>
      </c>
      <c r="K52" s="394"/>
      <c r="L52" s="394"/>
      <c r="M52" s="394"/>
      <c r="N52" s="394"/>
      <c r="O52" s="394"/>
      <c r="P52" s="395"/>
      <c r="Q52" s="241"/>
      <c r="R52" s="241"/>
      <c r="S52" s="241"/>
      <c r="T52" s="241"/>
      <c r="U52" s="241"/>
      <c r="V52" s="241"/>
      <c r="W52" s="241"/>
      <c r="X52" s="241"/>
      <c r="Y52" s="241"/>
    </row>
    <row r="53" spans="1:25" ht="12.75" customHeight="1" x14ac:dyDescent="0.25">
      <c r="A53" s="241"/>
      <c r="B53" s="243">
        <f t="shared" si="0"/>
        <v>10</v>
      </c>
      <c r="C53" s="244" t="s">
        <v>586</v>
      </c>
      <c r="D53" s="254"/>
      <c r="E53" s="207">
        <f>Leachate!E137</f>
        <v>2.5205389999999999E-6</v>
      </c>
      <c r="F53" s="245"/>
      <c r="G53" s="246"/>
      <c r="H53" s="236" t="s">
        <v>350</v>
      </c>
      <c r="I53" s="246">
        <v>2</v>
      </c>
      <c r="J53" s="393" t="s">
        <v>489</v>
      </c>
      <c r="K53" s="394"/>
      <c r="L53" s="394"/>
      <c r="M53" s="394"/>
      <c r="N53" s="394"/>
      <c r="O53" s="394"/>
      <c r="P53" s="395"/>
      <c r="Q53" s="241"/>
      <c r="R53" s="241"/>
      <c r="S53" s="241"/>
      <c r="T53" s="241"/>
      <c r="U53" s="241"/>
      <c r="V53" s="241"/>
      <c r="W53" s="241"/>
      <c r="X53" s="241"/>
      <c r="Y53" s="241"/>
    </row>
    <row r="54" spans="1:25" ht="12.75" customHeight="1" x14ac:dyDescent="0.25">
      <c r="A54" s="241"/>
      <c r="B54" s="243">
        <f t="shared" si="0"/>
        <v>13</v>
      </c>
      <c r="C54" s="244" t="s">
        <v>587</v>
      </c>
      <c r="D54" s="254"/>
      <c r="E54" s="207">
        <f>Leachate!E138</f>
        <v>8.7089099999999999E-5</v>
      </c>
      <c r="F54" s="245"/>
      <c r="G54" s="246"/>
      <c r="H54" s="236" t="s">
        <v>350</v>
      </c>
      <c r="I54" s="246">
        <v>2</v>
      </c>
      <c r="J54" s="393" t="s">
        <v>490</v>
      </c>
      <c r="K54" s="394"/>
      <c r="L54" s="394"/>
      <c r="M54" s="394"/>
      <c r="N54" s="394"/>
      <c r="O54" s="394"/>
      <c r="P54" s="395"/>
      <c r="Q54" s="241"/>
      <c r="R54" s="241"/>
      <c r="S54" s="241"/>
      <c r="T54" s="241"/>
      <c r="U54" s="241"/>
      <c r="V54" s="241"/>
      <c r="W54" s="241"/>
      <c r="X54" s="241"/>
      <c r="Y54" s="241"/>
    </row>
    <row r="55" spans="1:25" ht="12.75" customHeight="1" x14ac:dyDescent="0.25">
      <c r="A55" s="241"/>
      <c r="B55" s="243">
        <f t="shared" si="0"/>
        <v>13</v>
      </c>
      <c r="C55" s="244" t="s">
        <v>588</v>
      </c>
      <c r="D55" s="254"/>
      <c r="E55" s="207">
        <f>Leachate!E139</f>
        <v>6.7294999999999995E-7</v>
      </c>
      <c r="F55" s="245"/>
      <c r="G55" s="246"/>
      <c r="H55" s="236" t="s">
        <v>350</v>
      </c>
      <c r="I55" s="246">
        <v>2</v>
      </c>
      <c r="J55" s="393" t="s">
        <v>491</v>
      </c>
      <c r="K55" s="394"/>
      <c r="L55" s="394"/>
      <c r="M55" s="394"/>
      <c r="N55" s="394"/>
      <c r="O55" s="394"/>
      <c r="P55" s="395"/>
      <c r="Q55" s="241"/>
      <c r="R55" s="241"/>
      <c r="S55" s="241"/>
      <c r="T55" s="241"/>
      <c r="U55" s="241"/>
      <c r="V55" s="241"/>
      <c r="W55" s="241"/>
      <c r="X55" s="241"/>
      <c r="Y55" s="241"/>
    </row>
    <row r="56" spans="1:25" ht="12.75" customHeight="1" x14ac:dyDescent="0.25">
      <c r="A56" s="241"/>
      <c r="B56" s="243">
        <f t="shared" si="0"/>
        <v>13</v>
      </c>
      <c r="C56" s="244" t="s">
        <v>589</v>
      </c>
      <c r="D56" s="254"/>
      <c r="E56" s="207">
        <f>Leachate!E140</f>
        <v>1.3130489999999999E-3</v>
      </c>
      <c r="F56" s="245"/>
      <c r="G56" s="246"/>
      <c r="H56" s="236" t="s">
        <v>350</v>
      </c>
      <c r="I56" s="246">
        <v>2</v>
      </c>
      <c r="J56" s="393" t="s">
        <v>492</v>
      </c>
      <c r="K56" s="394"/>
      <c r="L56" s="394"/>
      <c r="M56" s="394"/>
      <c r="N56" s="394"/>
      <c r="O56" s="394"/>
      <c r="P56" s="395"/>
      <c r="Q56" s="241"/>
      <c r="R56" s="241"/>
      <c r="S56" s="241"/>
      <c r="T56" s="241"/>
      <c r="U56" s="241"/>
      <c r="V56" s="241"/>
      <c r="W56" s="241"/>
      <c r="X56" s="241"/>
      <c r="Y56" s="241"/>
    </row>
    <row r="57" spans="1:25" ht="12.75" customHeight="1" x14ac:dyDescent="0.25">
      <c r="A57" s="241"/>
      <c r="B57" s="243">
        <f t="shared" si="0"/>
        <v>13</v>
      </c>
      <c r="C57" s="244" t="s">
        <v>590</v>
      </c>
      <c r="D57" s="254"/>
      <c r="E57" s="207">
        <f>Leachate!E141</f>
        <v>4.2243120000000004E-5</v>
      </c>
      <c r="F57" s="245"/>
      <c r="G57" s="246"/>
      <c r="H57" s="236" t="s">
        <v>350</v>
      </c>
      <c r="I57" s="246">
        <v>2</v>
      </c>
      <c r="J57" s="393" t="s">
        <v>493</v>
      </c>
      <c r="K57" s="394"/>
      <c r="L57" s="394"/>
      <c r="M57" s="394"/>
      <c r="N57" s="394"/>
      <c r="O57" s="394"/>
      <c r="P57" s="395"/>
      <c r="Q57" s="241"/>
      <c r="R57" s="241"/>
      <c r="S57" s="241"/>
      <c r="T57" s="241"/>
      <c r="U57" s="241"/>
      <c r="V57" s="241"/>
      <c r="W57" s="241"/>
      <c r="X57" s="241"/>
      <c r="Y57" s="241"/>
    </row>
    <row r="58" spans="1:25" ht="12.75" customHeight="1" x14ac:dyDescent="0.25">
      <c r="A58" s="241"/>
      <c r="B58" s="243">
        <f t="shared" si="0"/>
        <v>12</v>
      </c>
      <c r="C58" s="244" t="s">
        <v>591</v>
      </c>
      <c r="D58" s="254"/>
      <c r="E58" s="207">
        <f>Leachate!E142</f>
        <v>1.089945E-4</v>
      </c>
      <c r="F58" s="245"/>
      <c r="G58" s="246"/>
      <c r="H58" s="236" t="s">
        <v>350</v>
      </c>
      <c r="I58" s="246">
        <v>2</v>
      </c>
      <c r="J58" s="393" t="s">
        <v>494</v>
      </c>
      <c r="K58" s="394"/>
      <c r="L58" s="394"/>
      <c r="M58" s="394"/>
      <c r="N58" s="394"/>
      <c r="O58" s="394"/>
      <c r="P58" s="395"/>
      <c r="Q58" s="241"/>
      <c r="R58" s="241"/>
      <c r="S58" s="241"/>
      <c r="T58" s="241"/>
      <c r="U58" s="241"/>
      <c r="V58" s="241"/>
      <c r="W58" s="241"/>
      <c r="X58" s="241"/>
      <c r="Y58" s="241"/>
    </row>
    <row r="59" spans="1:25" ht="12.75" customHeight="1" x14ac:dyDescent="0.25">
      <c r="A59" s="241"/>
      <c r="B59" s="243">
        <f t="shared" ref="B59:B122" si="1">LEN(C59)</f>
        <v>13</v>
      </c>
      <c r="C59" s="244" t="s">
        <v>592</v>
      </c>
      <c r="D59" s="254"/>
      <c r="E59" s="207">
        <f>Leachate!E143</f>
        <v>1.6663033874941526E-2</v>
      </c>
      <c r="F59" s="245"/>
      <c r="G59" s="246"/>
      <c r="H59" s="236" t="s">
        <v>350</v>
      </c>
      <c r="I59" s="246">
        <v>2</v>
      </c>
      <c r="J59" s="393" t="s">
        <v>495</v>
      </c>
      <c r="K59" s="394"/>
      <c r="L59" s="394"/>
      <c r="M59" s="394"/>
      <c r="N59" s="394"/>
      <c r="O59" s="394"/>
      <c r="P59" s="395"/>
      <c r="Q59" s="241"/>
      <c r="R59" s="241"/>
      <c r="S59" s="241"/>
      <c r="T59" s="241"/>
      <c r="U59" s="241"/>
      <c r="V59" s="241"/>
      <c r="W59" s="241"/>
      <c r="X59" s="241"/>
      <c r="Y59" s="241"/>
    </row>
    <row r="60" spans="1:25" ht="12.75" customHeight="1" x14ac:dyDescent="0.25">
      <c r="A60" s="241"/>
      <c r="B60" s="243">
        <f t="shared" si="1"/>
        <v>13</v>
      </c>
      <c r="C60" s="244" t="s">
        <v>593</v>
      </c>
      <c r="D60" s="254"/>
      <c r="E60" s="207">
        <f>Leachate!E144</f>
        <v>1.8884741116751265E-4</v>
      </c>
      <c r="F60" s="245"/>
      <c r="G60" s="246"/>
      <c r="H60" s="236" t="s">
        <v>350</v>
      </c>
      <c r="I60" s="246">
        <v>2</v>
      </c>
      <c r="J60" s="393" t="s">
        <v>656</v>
      </c>
      <c r="K60" s="394"/>
      <c r="L60" s="394"/>
      <c r="M60" s="394"/>
      <c r="N60" s="394" t="s">
        <v>529</v>
      </c>
      <c r="O60" s="394"/>
      <c r="P60" s="395"/>
      <c r="Q60" s="241"/>
      <c r="R60" s="241"/>
      <c r="S60" s="241"/>
      <c r="T60" s="241"/>
      <c r="U60" s="241"/>
      <c r="V60" s="241"/>
      <c r="W60" s="241"/>
      <c r="X60" s="241"/>
      <c r="Y60" s="241"/>
    </row>
    <row r="61" spans="1:25" ht="12.75" customHeight="1" x14ac:dyDescent="0.25">
      <c r="A61" s="241"/>
      <c r="B61" s="243">
        <f t="shared" si="1"/>
        <v>13</v>
      </c>
      <c r="C61" s="244" t="s">
        <v>594</v>
      </c>
      <c r="D61" s="254"/>
      <c r="E61" s="207">
        <f>Leachate!E145</f>
        <v>6.7239284313283621E-5</v>
      </c>
      <c r="F61" s="245"/>
      <c r="G61" s="246"/>
      <c r="H61" s="236" t="s">
        <v>350</v>
      </c>
      <c r="I61" s="246">
        <v>2</v>
      </c>
      <c r="J61" s="393" t="s">
        <v>496</v>
      </c>
      <c r="K61" s="394"/>
      <c r="L61" s="394"/>
      <c r="M61" s="394"/>
      <c r="N61" s="394"/>
      <c r="O61" s="394"/>
      <c r="P61" s="395"/>
      <c r="Q61" s="241"/>
      <c r="R61" s="241"/>
      <c r="S61" s="241"/>
      <c r="T61" s="241"/>
      <c r="U61" s="241"/>
      <c r="V61" s="241"/>
      <c r="W61" s="241"/>
      <c r="X61" s="241"/>
      <c r="Y61" s="241"/>
    </row>
    <row r="62" spans="1:25" ht="12.75" customHeight="1" x14ac:dyDescent="0.25">
      <c r="A62" s="241"/>
      <c r="B62" s="243">
        <f t="shared" si="1"/>
        <v>13</v>
      </c>
      <c r="C62" s="244" t="s">
        <v>595</v>
      </c>
      <c r="D62" s="254"/>
      <c r="E62" s="207">
        <f>Leachate!E146</f>
        <v>4.4500000000000003E-4</v>
      </c>
      <c r="F62" s="245"/>
      <c r="G62" s="246"/>
      <c r="H62" s="236" t="s">
        <v>350</v>
      </c>
      <c r="I62" s="246">
        <v>2</v>
      </c>
      <c r="J62" s="393" t="s">
        <v>497</v>
      </c>
      <c r="K62" s="394"/>
      <c r="L62" s="394"/>
      <c r="M62" s="394"/>
      <c r="N62" s="394"/>
      <c r="O62" s="394"/>
      <c r="P62" s="395"/>
      <c r="Q62" s="241"/>
      <c r="R62" s="241"/>
      <c r="S62" s="241"/>
      <c r="T62" s="241"/>
      <c r="U62" s="241"/>
      <c r="V62" s="241"/>
      <c r="W62" s="241"/>
      <c r="X62" s="241"/>
      <c r="Y62" s="241"/>
    </row>
    <row r="63" spans="1:25" ht="12.75" customHeight="1" x14ac:dyDescent="0.25">
      <c r="A63" s="241"/>
      <c r="B63" s="243">
        <f t="shared" si="1"/>
        <v>13</v>
      </c>
      <c r="C63" s="244" t="s">
        <v>596</v>
      </c>
      <c r="D63" s="254"/>
      <c r="E63" s="207">
        <f>Leachate!E147</f>
        <v>1.8600000000000002E-6</v>
      </c>
      <c r="F63" s="245"/>
      <c r="G63" s="246"/>
      <c r="H63" s="236" t="s">
        <v>350</v>
      </c>
      <c r="I63" s="246">
        <v>2</v>
      </c>
      <c r="J63" s="393" t="s">
        <v>498</v>
      </c>
      <c r="K63" s="394"/>
      <c r="L63" s="394"/>
      <c r="M63" s="394"/>
      <c r="N63" s="394"/>
      <c r="O63" s="394"/>
      <c r="P63" s="395"/>
      <c r="Q63" s="241"/>
      <c r="R63" s="241"/>
      <c r="S63" s="241"/>
      <c r="T63" s="241"/>
      <c r="U63" s="241"/>
      <c r="V63" s="241"/>
      <c r="W63" s="241"/>
      <c r="X63" s="241"/>
      <c r="Y63" s="241"/>
    </row>
    <row r="64" spans="1:25" ht="12.75" customHeight="1" x14ac:dyDescent="0.25">
      <c r="A64" s="241"/>
      <c r="B64" s="243">
        <f t="shared" si="1"/>
        <v>12</v>
      </c>
      <c r="C64" s="244" t="s">
        <v>617</v>
      </c>
      <c r="D64" s="254"/>
      <c r="E64" s="207">
        <f>Leachate!E148</f>
        <v>3.5400000000000006E-9</v>
      </c>
      <c r="F64" s="245"/>
      <c r="G64" s="246"/>
      <c r="H64" s="236" t="s">
        <v>350</v>
      </c>
      <c r="I64" s="246">
        <v>2</v>
      </c>
      <c r="J64" s="393" t="s">
        <v>499</v>
      </c>
      <c r="K64" s="394"/>
      <c r="L64" s="394"/>
      <c r="M64" s="394"/>
      <c r="N64" s="394"/>
      <c r="O64" s="394"/>
      <c r="P64" s="395"/>
      <c r="Q64" s="241"/>
      <c r="R64" s="241"/>
      <c r="S64" s="241"/>
      <c r="T64" s="241"/>
      <c r="U64" s="241"/>
      <c r="V64" s="241"/>
      <c r="W64" s="241"/>
      <c r="X64" s="241"/>
      <c r="Y64" s="241"/>
    </row>
    <row r="65" spans="1:25" ht="12.75" customHeight="1" x14ac:dyDescent="0.25">
      <c r="A65" s="241"/>
      <c r="B65" s="243">
        <f t="shared" si="1"/>
        <v>13</v>
      </c>
      <c r="C65" s="244" t="s">
        <v>597</v>
      </c>
      <c r="D65" s="254"/>
      <c r="E65" s="207">
        <f>Leachate!E149</f>
        <v>3.1290529999999996E-6</v>
      </c>
      <c r="F65" s="245"/>
      <c r="G65" s="246"/>
      <c r="H65" s="236" t="s">
        <v>350</v>
      </c>
      <c r="I65" s="246">
        <v>2</v>
      </c>
      <c r="J65" s="393" t="s">
        <v>500</v>
      </c>
      <c r="K65" s="394"/>
      <c r="L65" s="394"/>
      <c r="M65" s="394"/>
      <c r="N65" s="394"/>
      <c r="O65" s="394"/>
      <c r="P65" s="395"/>
      <c r="Q65" s="241"/>
      <c r="R65" s="241"/>
      <c r="S65" s="241"/>
      <c r="T65" s="241"/>
      <c r="U65" s="241"/>
      <c r="V65" s="241"/>
      <c r="W65" s="241"/>
      <c r="X65" s="241"/>
      <c r="Y65" s="241"/>
    </row>
    <row r="66" spans="1:25" ht="12.75" customHeight="1" x14ac:dyDescent="0.25">
      <c r="A66" s="241"/>
      <c r="B66" s="243">
        <f t="shared" si="1"/>
        <v>12</v>
      </c>
      <c r="C66" s="244" t="s">
        <v>866</v>
      </c>
      <c r="D66" s="254"/>
      <c r="E66" s="207">
        <f>Leachate!E150</f>
        <v>5.0450399999999994E-5</v>
      </c>
      <c r="F66" s="245"/>
      <c r="G66" s="246"/>
      <c r="H66" s="236" t="s">
        <v>350</v>
      </c>
      <c r="I66" s="246">
        <v>2</v>
      </c>
      <c r="J66" s="393" t="s">
        <v>501</v>
      </c>
      <c r="K66" s="394"/>
      <c r="L66" s="394"/>
      <c r="M66" s="394"/>
      <c r="N66" s="394"/>
      <c r="O66" s="394"/>
      <c r="P66" s="395"/>
      <c r="Q66" s="241"/>
      <c r="R66" s="241"/>
      <c r="S66" s="241"/>
      <c r="T66" s="241"/>
      <c r="U66" s="241"/>
      <c r="V66" s="241"/>
      <c r="W66" s="241"/>
      <c r="X66" s="241"/>
      <c r="Y66" s="241"/>
    </row>
    <row r="67" spans="1:25" ht="12.75" customHeight="1" x14ac:dyDescent="0.25">
      <c r="A67" s="241"/>
      <c r="B67" s="243">
        <f t="shared" si="1"/>
        <v>13</v>
      </c>
      <c r="C67" s="244" t="s">
        <v>598</v>
      </c>
      <c r="D67" s="254"/>
      <c r="E67" s="207">
        <f>Leachate!E151</f>
        <v>6.397000000000001E-7</v>
      </c>
      <c r="F67" s="245"/>
      <c r="G67" s="246"/>
      <c r="H67" s="236" t="s">
        <v>350</v>
      </c>
      <c r="I67" s="246">
        <v>2</v>
      </c>
      <c r="J67" s="393" t="s">
        <v>502</v>
      </c>
      <c r="K67" s="394"/>
      <c r="L67" s="394"/>
      <c r="M67" s="394"/>
      <c r="N67" s="394"/>
      <c r="O67" s="394"/>
      <c r="P67" s="395"/>
      <c r="Q67" s="241"/>
      <c r="R67" s="241"/>
      <c r="S67" s="241"/>
      <c r="T67" s="241"/>
      <c r="U67" s="241"/>
      <c r="V67" s="241"/>
      <c r="W67" s="241"/>
      <c r="X67" s="241"/>
      <c r="Y67" s="241"/>
    </row>
    <row r="68" spans="1:25" ht="12.75" customHeight="1" x14ac:dyDescent="0.25">
      <c r="A68" s="241"/>
      <c r="B68" s="243">
        <f t="shared" si="1"/>
        <v>12</v>
      </c>
      <c r="C68" s="244" t="s">
        <v>867</v>
      </c>
      <c r="D68" s="254"/>
      <c r="E68" s="207">
        <f>Leachate!E152</f>
        <v>3.4289999999999997E-6</v>
      </c>
      <c r="F68" s="245"/>
      <c r="G68" s="246"/>
      <c r="H68" s="236" t="s">
        <v>350</v>
      </c>
      <c r="I68" s="246">
        <v>2</v>
      </c>
      <c r="J68" s="393" t="s">
        <v>503</v>
      </c>
      <c r="K68" s="394"/>
      <c r="L68" s="394"/>
      <c r="M68" s="394"/>
      <c r="N68" s="394"/>
      <c r="O68" s="394"/>
      <c r="P68" s="395"/>
      <c r="Q68" s="241"/>
      <c r="R68" s="241"/>
      <c r="S68" s="241"/>
      <c r="T68" s="241"/>
      <c r="U68" s="241"/>
      <c r="V68" s="241"/>
      <c r="W68" s="241"/>
      <c r="X68" s="241"/>
      <c r="Y68" s="241"/>
    </row>
    <row r="69" spans="1:25" ht="12.75" customHeight="1" x14ac:dyDescent="0.25">
      <c r="A69" s="241"/>
      <c r="B69" s="243">
        <f t="shared" si="1"/>
        <v>13</v>
      </c>
      <c r="C69" s="244" t="s">
        <v>599</v>
      </c>
      <c r="D69" s="254"/>
      <c r="E69" s="207">
        <f>Leachate!E153</f>
        <v>4.7496000000000002E-6</v>
      </c>
      <c r="F69" s="245"/>
      <c r="G69" s="246"/>
      <c r="H69" s="236" t="s">
        <v>350</v>
      </c>
      <c r="I69" s="246">
        <v>2</v>
      </c>
      <c r="J69" s="393" t="s">
        <v>504</v>
      </c>
      <c r="K69" s="394"/>
      <c r="L69" s="394"/>
      <c r="M69" s="394"/>
      <c r="N69" s="394"/>
      <c r="O69" s="394"/>
      <c r="P69" s="395"/>
      <c r="Q69" s="241"/>
      <c r="R69" s="241"/>
      <c r="S69" s="241"/>
      <c r="T69" s="241"/>
      <c r="U69" s="241"/>
      <c r="V69" s="241"/>
      <c r="W69" s="241"/>
      <c r="X69" s="241"/>
      <c r="Y69" s="241"/>
    </row>
    <row r="70" spans="1:25" ht="12.75" customHeight="1" x14ac:dyDescent="0.25">
      <c r="A70" s="241"/>
      <c r="B70" s="243">
        <f t="shared" si="1"/>
        <v>12</v>
      </c>
      <c r="C70" s="244" t="s">
        <v>618</v>
      </c>
      <c r="D70" s="254"/>
      <c r="E70" s="207">
        <f>Leachate!E154</f>
        <v>1.1207419999999998E-5</v>
      </c>
      <c r="F70" s="245"/>
      <c r="G70" s="246"/>
      <c r="H70" s="236" t="s">
        <v>350</v>
      </c>
      <c r="I70" s="246">
        <v>2</v>
      </c>
      <c r="J70" s="393" t="s">
        <v>505</v>
      </c>
      <c r="K70" s="394"/>
      <c r="L70" s="394"/>
      <c r="M70" s="394"/>
      <c r="N70" s="394"/>
      <c r="O70" s="394"/>
      <c r="P70" s="395"/>
      <c r="Q70" s="241"/>
      <c r="R70" s="241"/>
      <c r="S70" s="241"/>
      <c r="T70" s="241"/>
      <c r="U70" s="241"/>
      <c r="V70" s="241"/>
      <c r="W70" s="241"/>
      <c r="X70" s="241"/>
      <c r="Y70" s="241"/>
    </row>
    <row r="71" spans="1:25" ht="12.75" customHeight="1" x14ac:dyDescent="0.25">
      <c r="A71" s="241"/>
      <c r="B71" s="243">
        <f t="shared" si="1"/>
        <v>13</v>
      </c>
      <c r="C71" s="244" t="s">
        <v>600</v>
      </c>
      <c r="D71" s="254"/>
      <c r="E71" s="207">
        <f>Leachate!E155</f>
        <v>4.8599999999999998E-8</v>
      </c>
      <c r="F71" s="245"/>
      <c r="G71" s="246"/>
      <c r="H71" s="236" t="s">
        <v>350</v>
      </c>
      <c r="I71" s="246">
        <v>2</v>
      </c>
      <c r="J71" s="393" t="s">
        <v>506</v>
      </c>
      <c r="K71" s="394"/>
      <c r="L71" s="394"/>
      <c r="M71" s="394"/>
      <c r="N71" s="394"/>
      <c r="O71" s="394"/>
      <c r="P71" s="395"/>
      <c r="Q71" s="241"/>
      <c r="R71" s="241"/>
      <c r="S71" s="241"/>
      <c r="T71" s="241"/>
      <c r="U71" s="241"/>
      <c r="V71" s="241"/>
      <c r="W71" s="241"/>
      <c r="X71" s="241"/>
      <c r="Y71" s="241"/>
    </row>
    <row r="72" spans="1:25" ht="12.75" customHeight="1" x14ac:dyDescent="0.25">
      <c r="A72" s="241"/>
      <c r="B72" s="243">
        <f t="shared" si="1"/>
        <v>13</v>
      </c>
      <c r="C72" s="244" t="s">
        <v>601</v>
      </c>
      <c r="D72" s="254"/>
      <c r="E72" s="207">
        <f>Leachate!E156</f>
        <v>7.2540000000000007E-5</v>
      </c>
      <c r="F72" s="245"/>
      <c r="G72" s="246"/>
      <c r="H72" s="236" t="s">
        <v>350</v>
      </c>
      <c r="I72" s="246">
        <v>2</v>
      </c>
      <c r="J72" s="393" t="s">
        <v>507</v>
      </c>
      <c r="K72" s="394"/>
      <c r="L72" s="394"/>
      <c r="M72" s="394"/>
      <c r="N72" s="394"/>
      <c r="O72" s="394"/>
      <c r="P72" s="395"/>
      <c r="Q72" s="241"/>
      <c r="R72" s="241"/>
      <c r="S72" s="241"/>
      <c r="T72" s="241"/>
      <c r="U72" s="241"/>
      <c r="V72" s="241"/>
      <c r="W72" s="241"/>
      <c r="X72" s="241"/>
      <c r="Y72" s="241"/>
    </row>
    <row r="73" spans="1:25" ht="12.75" customHeight="1" x14ac:dyDescent="0.25">
      <c r="A73" s="241"/>
      <c r="B73" s="243">
        <f t="shared" si="1"/>
        <v>13</v>
      </c>
      <c r="C73" s="244" t="s">
        <v>602</v>
      </c>
      <c r="D73" s="254"/>
      <c r="E73" s="207">
        <f>Leachate!E157</f>
        <v>1.3349999999999999E-6</v>
      </c>
      <c r="F73" s="245"/>
      <c r="G73" s="246"/>
      <c r="H73" s="236" t="s">
        <v>350</v>
      </c>
      <c r="I73" s="246">
        <v>2</v>
      </c>
      <c r="J73" s="393" t="s">
        <v>508</v>
      </c>
      <c r="K73" s="394"/>
      <c r="L73" s="394"/>
      <c r="M73" s="394"/>
      <c r="N73" s="394"/>
      <c r="O73" s="394"/>
      <c r="P73" s="395"/>
      <c r="Q73" s="241"/>
      <c r="R73" s="241"/>
      <c r="S73" s="241"/>
      <c r="T73" s="241"/>
      <c r="U73" s="241"/>
      <c r="V73" s="241"/>
      <c r="W73" s="241"/>
      <c r="X73" s="241"/>
      <c r="Y73" s="241"/>
    </row>
    <row r="74" spans="1:25" ht="12.75" customHeight="1" x14ac:dyDescent="0.25">
      <c r="A74" s="241"/>
      <c r="B74" s="243">
        <f t="shared" si="1"/>
        <v>12</v>
      </c>
      <c r="C74" s="244" t="s">
        <v>619</v>
      </c>
      <c r="D74" s="254"/>
      <c r="E74" s="207">
        <f>Leachate!E158</f>
        <v>1.6289999999999998E-5</v>
      </c>
      <c r="F74" s="245"/>
      <c r="G74" s="246"/>
      <c r="H74" s="236" t="s">
        <v>350</v>
      </c>
      <c r="I74" s="246">
        <v>2</v>
      </c>
      <c r="J74" s="393" t="s">
        <v>509</v>
      </c>
      <c r="K74" s="394"/>
      <c r="L74" s="394"/>
      <c r="M74" s="394"/>
      <c r="N74" s="394"/>
      <c r="O74" s="394"/>
      <c r="P74" s="395"/>
      <c r="Q74" s="241"/>
      <c r="R74" s="241"/>
      <c r="S74" s="241"/>
      <c r="T74" s="241"/>
      <c r="U74" s="241"/>
      <c r="V74" s="241"/>
      <c r="W74" s="241"/>
      <c r="X74" s="241"/>
      <c r="Y74" s="241"/>
    </row>
    <row r="75" spans="1:25" ht="12.75" customHeight="1" x14ac:dyDescent="0.25">
      <c r="A75" s="241"/>
      <c r="B75" s="243">
        <f t="shared" si="1"/>
        <v>10</v>
      </c>
      <c r="C75" s="244" t="s">
        <v>621</v>
      </c>
      <c r="D75" s="254"/>
      <c r="E75" s="207">
        <f>Leachate!E159</f>
        <v>8.9694399999999999E-7</v>
      </c>
      <c r="F75" s="245"/>
      <c r="G75" s="246"/>
      <c r="H75" s="236" t="s">
        <v>350</v>
      </c>
      <c r="I75" s="246">
        <v>2</v>
      </c>
      <c r="J75" s="393" t="s">
        <v>510</v>
      </c>
      <c r="K75" s="394"/>
      <c r="L75" s="394"/>
      <c r="M75" s="394"/>
      <c r="N75" s="394"/>
      <c r="O75" s="394"/>
      <c r="P75" s="395"/>
      <c r="Q75" s="241"/>
      <c r="R75" s="241"/>
      <c r="S75" s="241"/>
      <c r="T75" s="241"/>
      <c r="U75" s="241"/>
      <c r="V75" s="241"/>
      <c r="W75" s="241"/>
      <c r="X75" s="241"/>
      <c r="Y75" s="241"/>
    </row>
    <row r="76" spans="1:25" ht="12.75" customHeight="1" x14ac:dyDescent="0.25">
      <c r="A76" s="241"/>
      <c r="B76" s="243">
        <f t="shared" si="1"/>
        <v>13</v>
      </c>
      <c r="C76" s="244" t="s">
        <v>603</v>
      </c>
      <c r="D76" s="254"/>
      <c r="E76" s="207">
        <f>Leachate!E160</f>
        <v>1.2809999999999999E-7</v>
      </c>
      <c r="F76" s="245"/>
      <c r="G76" s="246"/>
      <c r="H76" s="236" t="s">
        <v>350</v>
      </c>
      <c r="I76" s="246">
        <v>2</v>
      </c>
      <c r="J76" s="393" t="s">
        <v>511</v>
      </c>
      <c r="K76" s="394"/>
      <c r="L76" s="394"/>
      <c r="M76" s="394"/>
      <c r="N76" s="394"/>
      <c r="O76" s="394"/>
      <c r="P76" s="395"/>
      <c r="Q76" s="241"/>
      <c r="R76" s="241"/>
      <c r="S76" s="241"/>
      <c r="T76" s="241"/>
      <c r="U76" s="241"/>
      <c r="V76" s="241"/>
      <c r="W76" s="241"/>
      <c r="X76" s="241"/>
      <c r="Y76" s="241"/>
    </row>
    <row r="77" spans="1:25" ht="12.75" customHeight="1" x14ac:dyDescent="0.25">
      <c r="A77" s="241"/>
      <c r="B77" s="243">
        <f t="shared" si="1"/>
        <v>13</v>
      </c>
      <c r="C77" s="244" t="s">
        <v>604</v>
      </c>
      <c r="D77" s="254"/>
      <c r="E77" s="207">
        <f>Leachate!E161</f>
        <v>7.4595330000000004E-7</v>
      </c>
      <c r="F77" s="245"/>
      <c r="G77" s="246"/>
      <c r="H77" s="236" t="s">
        <v>350</v>
      </c>
      <c r="I77" s="246">
        <v>2</v>
      </c>
      <c r="J77" s="393" t="s">
        <v>512</v>
      </c>
      <c r="K77" s="394"/>
      <c r="L77" s="394"/>
      <c r="M77" s="394"/>
      <c r="N77" s="394"/>
      <c r="O77" s="394"/>
      <c r="P77" s="395"/>
      <c r="Q77" s="241"/>
      <c r="R77" s="241"/>
      <c r="S77" s="241"/>
      <c r="T77" s="241"/>
      <c r="U77" s="241"/>
      <c r="V77" s="241"/>
      <c r="W77" s="241"/>
      <c r="X77" s="241"/>
      <c r="Y77" s="241"/>
    </row>
    <row r="78" spans="1:25" ht="12.75" customHeight="1" x14ac:dyDescent="0.25">
      <c r="A78" s="241"/>
      <c r="B78" s="243">
        <f t="shared" si="1"/>
        <v>9</v>
      </c>
      <c r="C78" s="244" t="s">
        <v>624</v>
      </c>
      <c r="D78" s="254"/>
      <c r="E78" s="207">
        <f>Leachate!E162</f>
        <v>1.7123219999999997E-5</v>
      </c>
      <c r="F78" s="245"/>
      <c r="G78" s="246"/>
      <c r="H78" s="236" t="s">
        <v>350</v>
      </c>
      <c r="I78" s="246">
        <v>2</v>
      </c>
      <c r="J78" s="393" t="s">
        <v>513</v>
      </c>
      <c r="K78" s="394"/>
      <c r="L78" s="394"/>
      <c r="M78" s="394"/>
      <c r="N78" s="394"/>
      <c r="O78" s="394"/>
      <c r="P78" s="395"/>
      <c r="Q78" s="241"/>
      <c r="R78" s="241"/>
      <c r="S78" s="241"/>
      <c r="T78" s="241"/>
      <c r="U78" s="241"/>
      <c r="V78" s="241"/>
      <c r="W78" s="241"/>
      <c r="X78" s="241"/>
      <c r="Y78" s="241"/>
    </row>
    <row r="79" spans="1:25" ht="12.75" customHeight="1" x14ac:dyDescent="0.25">
      <c r="A79" s="241"/>
      <c r="B79" s="243">
        <f t="shared" si="1"/>
        <v>13</v>
      </c>
      <c r="C79" s="244" t="s">
        <v>605</v>
      </c>
      <c r="D79" s="254"/>
      <c r="E79" s="207">
        <f>Leachate!E163</f>
        <v>1.3373359999999998E-6</v>
      </c>
      <c r="F79" s="245"/>
      <c r="G79" s="246"/>
      <c r="H79" s="236" t="s">
        <v>350</v>
      </c>
      <c r="I79" s="246">
        <v>2</v>
      </c>
      <c r="J79" s="393" t="s">
        <v>514</v>
      </c>
      <c r="K79" s="394"/>
      <c r="L79" s="394"/>
      <c r="M79" s="394"/>
      <c r="N79" s="394"/>
      <c r="O79" s="394"/>
      <c r="P79" s="395"/>
      <c r="Q79" s="241"/>
      <c r="R79" s="241"/>
      <c r="S79" s="241"/>
      <c r="T79" s="241"/>
      <c r="U79" s="241"/>
      <c r="V79" s="241"/>
      <c r="W79" s="241"/>
      <c r="X79" s="241"/>
      <c r="Y79" s="241"/>
    </row>
    <row r="80" spans="1:25" ht="12.75" customHeight="1" x14ac:dyDescent="0.25">
      <c r="A80" s="241"/>
      <c r="B80" s="243">
        <f t="shared" si="1"/>
        <v>12</v>
      </c>
      <c r="C80" s="244" t="s">
        <v>875</v>
      </c>
      <c r="D80" s="254"/>
      <c r="E80" s="207">
        <f>Leachate!E164</f>
        <v>5.4270000000000007E-5</v>
      </c>
      <c r="F80" s="245"/>
      <c r="G80" s="246"/>
      <c r="H80" s="236" t="s">
        <v>350</v>
      </c>
      <c r="I80" s="246">
        <v>2</v>
      </c>
      <c r="J80" s="393" t="s">
        <v>515</v>
      </c>
      <c r="K80" s="394"/>
      <c r="L80" s="394"/>
      <c r="M80" s="394"/>
      <c r="N80" s="394"/>
      <c r="O80" s="394"/>
      <c r="P80" s="395"/>
      <c r="Q80" s="241"/>
      <c r="R80" s="241"/>
      <c r="S80" s="241"/>
      <c r="T80" s="241"/>
      <c r="U80" s="241"/>
      <c r="V80" s="241"/>
      <c r="W80" s="241"/>
      <c r="X80" s="241"/>
      <c r="Y80" s="241"/>
    </row>
    <row r="81" spans="1:25" ht="12.75" customHeight="1" x14ac:dyDescent="0.25">
      <c r="A81" s="241"/>
      <c r="B81" s="243">
        <f t="shared" si="1"/>
        <v>13</v>
      </c>
      <c r="C81" s="244" t="s">
        <v>606</v>
      </c>
      <c r="D81" s="254"/>
      <c r="E81" s="207">
        <f>Leachate!E165</f>
        <v>5.9279999999999996E-7</v>
      </c>
      <c r="F81" s="245"/>
      <c r="G81" s="246"/>
      <c r="H81" s="236" t="s">
        <v>350</v>
      </c>
      <c r="I81" s="246">
        <v>2</v>
      </c>
      <c r="J81" s="393" t="s">
        <v>516</v>
      </c>
      <c r="K81" s="394"/>
      <c r="L81" s="394"/>
      <c r="M81" s="394"/>
      <c r="N81" s="394"/>
      <c r="O81" s="394"/>
      <c r="P81" s="395"/>
      <c r="Q81" s="241"/>
      <c r="R81" s="241"/>
      <c r="S81" s="241"/>
      <c r="T81" s="241"/>
      <c r="U81" s="241"/>
      <c r="V81" s="241"/>
      <c r="W81" s="241"/>
      <c r="X81" s="241"/>
      <c r="Y81" s="241"/>
    </row>
    <row r="82" spans="1:25" ht="12.75" customHeight="1" x14ac:dyDescent="0.25">
      <c r="A82" s="241"/>
      <c r="B82" s="243">
        <f t="shared" si="1"/>
        <v>13</v>
      </c>
      <c r="C82" s="244" t="s">
        <v>607</v>
      </c>
      <c r="D82" s="254"/>
      <c r="E82" s="207">
        <f>Leachate!E166</f>
        <v>2.8378239999999999E-7</v>
      </c>
      <c r="F82" s="245"/>
      <c r="G82" s="246"/>
      <c r="H82" s="236" t="s">
        <v>350</v>
      </c>
      <c r="I82" s="246">
        <v>2</v>
      </c>
      <c r="J82" s="393" t="s">
        <v>517</v>
      </c>
      <c r="K82" s="394"/>
      <c r="L82" s="394"/>
      <c r="M82" s="394"/>
      <c r="N82" s="394"/>
      <c r="O82" s="394"/>
      <c r="P82" s="395"/>
      <c r="Q82" s="241"/>
      <c r="R82" s="241"/>
      <c r="S82" s="241"/>
      <c r="T82" s="241"/>
      <c r="U82" s="241"/>
      <c r="V82" s="241"/>
      <c r="W82" s="241"/>
      <c r="X82" s="241"/>
      <c r="Y82" s="241"/>
    </row>
    <row r="83" spans="1:25" ht="12.75" customHeight="1" x14ac:dyDescent="0.25">
      <c r="A83" s="241"/>
      <c r="B83" s="243">
        <f t="shared" si="1"/>
        <v>13</v>
      </c>
      <c r="C83" s="244" t="s">
        <v>608</v>
      </c>
      <c r="D83" s="254"/>
      <c r="E83" s="207">
        <f>Leachate!E167</f>
        <v>1.9379999999999997E-5</v>
      </c>
      <c r="F83" s="245"/>
      <c r="G83" s="246"/>
      <c r="H83" s="236" t="s">
        <v>350</v>
      </c>
      <c r="I83" s="246">
        <v>2</v>
      </c>
      <c r="J83" s="393" t="s">
        <v>518</v>
      </c>
      <c r="K83" s="394"/>
      <c r="L83" s="394"/>
      <c r="M83" s="394"/>
      <c r="N83" s="394"/>
      <c r="O83" s="394"/>
      <c r="P83" s="395"/>
      <c r="Q83" s="241"/>
      <c r="R83" s="241"/>
      <c r="S83" s="241"/>
      <c r="T83" s="241"/>
      <c r="U83" s="241"/>
      <c r="V83" s="241"/>
      <c r="W83" s="241"/>
      <c r="X83" s="241"/>
      <c r="Y83" s="241"/>
    </row>
    <row r="84" spans="1:25" ht="12.75" customHeight="1" x14ac:dyDescent="0.25">
      <c r="A84" s="241"/>
      <c r="B84" s="243">
        <f t="shared" si="1"/>
        <v>13</v>
      </c>
      <c r="C84" s="244" t="s">
        <v>609</v>
      </c>
      <c r="D84" s="254"/>
      <c r="E84" s="207">
        <f>Leachate!E168</f>
        <v>3.3089300000000002E-6</v>
      </c>
      <c r="F84" s="245"/>
      <c r="G84" s="246"/>
      <c r="H84" s="236" t="s">
        <v>350</v>
      </c>
      <c r="I84" s="246">
        <v>2</v>
      </c>
      <c r="J84" s="393" t="s">
        <v>519</v>
      </c>
      <c r="K84" s="394"/>
      <c r="L84" s="394"/>
      <c r="M84" s="394"/>
      <c r="N84" s="394"/>
      <c r="O84" s="394"/>
      <c r="P84" s="395"/>
      <c r="Q84" s="241"/>
      <c r="R84" s="241"/>
      <c r="S84" s="241"/>
      <c r="T84" s="241"/>
      <c r="U84" s="241"/>
      <c r="V84" s="241"/>
      <c r="W84" s="241"/>
      <c r="X84" s="241"/>
      <c r="Y84" s="241"/>
    </row>
    <row r="85" spans="1:25" ht="12.75" customHeight="1" x14ac:dyDescent="0.25">
      <c r="A85" s="241"/>
      <c r="B85" s="243">
        <f t="shared" si="1"/>
        <v>13</v>
      </c>
      <c r="C85" s="244" t="s">
        <v>610</v>
      </c>
      <c r="D85" s="254"/>
      <c r="E85" s="207">
        <f>Leachate!E169</f>
        <v>1.280895E-8</v>
      </c>
      <c r="F85" s="245"/>
      <c r="G85" s="246"/>
      <c r="H85" s="236" t="s">
        <v>350</v>
      </c>
      <c r="I85" s="246">
        <v>2</v>
      </c>
      <c r="J85" s="393" t="s">
        <v>520</v>
      </c>
      <c r="K85" s="394"/>
      <c r="L85" s="394"/>
      <c r="M85" s="394"/>
      <c r="N85" s="394"/>
      <c r="O85" s="394"/>
      <c r="P85" s="395"/>
      <c r="Q85" s="241"/>
      <c r="R85" s="241"/>
      <c r="S85" s="241"/>
      <c r="T85" s="241"/>
      <c r="U85" s="241"/>
      <c r="V85" s="241"/>
      <c r="W85" s="241"/>
      <c r="X85" s="241"/>
      <c r="Y85" s="241"/>
    </row>
    <row r="86" spans="1:25" ht="12.75" customHeight="1" x14ac:dyDescent="0.25">
      <c r="A86" s="241"/>
      <c r="B86" s="243">
        <f t="shared" si="1"/>
        <v>13</v>
      </c>
      <c r="C86" s="244" t="s">
        <v>611</v>
      </c>
      <c r="D86" s="254"/>
      <c r="E86" s="207">
        <f>Leachate!E170</f>
        <v>1.8690000000000004E-8</v>
      </c>
      <c r="F86" s="245"/>
      <c r="G86" s="246"/>
      <c r="H86" s="236" t="s">
        <v>350</v>
      </c>
      <c r="I86" s="246">
        <v>2</v>
      </c>
      <c r="J86" s="393" t="s">
        <v>521</v>
      </c>
      <c r="K86" s="394"/>
      <c r="L86" s="394"/>
      <c r="M86" s="394"/>
      <c r="N86" s="394"/>
      <c r="O86" s="394"/>
      <c r="P86" s="395"/>
      <c r="Q86" s="241"/>
      <c r="R86" s="241"/>
      <c r="S86" s="241"/>
      <c r="T86" s="241"/>
      <c r="U86" s="241"/>
      <c r="V86" s="241"/>
      <c r="W86" s="241"/>
      <c r="X86" s="241"/>
      <c r="Y86" s="241"/>
    </row>
    <row r="87" spans="1:25" ht="12.75" customHeight="1" x14ac:dyDescent="0.25">
      <c r="A87" s="241"/>
      <c r="B87" s="243">
        <f t="shared" si="1"/>
        <v>13</v>
      </c>
      <c r="C87" s="244" t="s">
        <v>612</v>
      </c>
      <c r="D87" s="254"/>
      <c r="E87" s="207">
        <f>Leachate!E171</f>
        <v>2.3910000000000001E-4</v>
      </c>
      <c r="F87" s="245"/>
      <c r="G87" s="246"/>
      <c r="H87" s="236" t="s">
        <v>350</v>
      </c>
      <c r="I87" s="246">
        <v>2</v>
      </c>
      <c r="J87" s="393" t="s">
        <v>522</v>
      </c>
      <c r="K87" s="394"/>
      <c r="L87" s="394"/>
      <c r="M87" s="394"/>
      <c r="N87" s="394"/>
      <c r="O87" s="394"/>
      <c r="P87" s="395"/>
      <c r="Q87" s="241"/>
      <c r="R87" s="241"/>
      <c r="S87" s="241"/>
      <c r="T87" s="241"/>
      <c r="U87" s="241"/>
      <c r="V87" s="241"/>
      <c r="W87" s="241"/>
      <c r="X87" s="241"/>
      <c r="Y87" s="241"/>
    </row>
    <row r="88" spans="1:25" ht="12.75" customHeight="1" x14ac:dyDescent="0.25">
      <c r="A88" s="241"/>
      <c r="B88" s="243">
        <f t="shared" si="1"/>
        <v>12</v>
      </c>
      <c r="C88" s="244" t="s">
        <v>872</v>
      </c>
      <c r="D88" s="254"/>
      <c r="E88" s="207">
        <f>Leachate!E172</f>
        <v>1.5135439999999999E-3</v>
      </c>
      <c r="F88" s="245"/>
      <c r="G88" s="246"/>
      <c r="H88" s="236" t="s">
        <v>350</v>
      </c>
      <c r="I88" s="246">
        <v>2</v>
      </c>
      <c r="J88" s="393" t="s">
        <v>523</v>
      </c>
      <c r="K88" s="394"/>
      <c r="L88" s="394"/>
      <c r="M88" s="394"/>
      <c r="N88" s="394"/>
      <c r="O88" s="394"/>
      <c r="P88" s="395"/>
      <c r="Q88" s="241"/>
      <c r="R88" s="241"/>
      <c r="S88" s="241"/>
      <c r="T88" s="241"/>
      <c r="U88" s="241"/>
      <c r="V88" s="241"/>
      <c r="W88" s="241"/>
      <c r="X88" s="241"/>
      <c r="Y88" s="241"/>
    </row>
    <row r="89" spans="1:25" ht="12.75" customHeight="1" x14ac:dyDescent="0.25">
      <c r="A89" s="241"/>
      <c r="B89" s="243">
        <f t="shared" si="1"/>
        <v>13</v>
      </c>
      <c r="C89" s="244" t="s">
        <v>613</v>
      </c>
      <c r="D89" s="254"/>
      <c r="E89" s="207">
        <f>Leachate!E173</f>
        <v>1.101E-3</v>
      </c>
      <c r="F89" s="245"/>
      <c r="G89" s="246"/>
      <c r="H89" s="236" t="s">
        <v>350</v>
      </c>
      <c r="I89" s="246">
        <v>2</v>
      </c>
      <c r="J89" s="393" t="s">
        <v>524</v>
      </c>
      <c r="K89" s="394"/>
      <c r="L89" s="394"/>
      <c r="M89" s="394"/>
      <c r="N89" s="394"/>
      <c r="O89" s="394"/>
      <c r="P89" s="395"/>
      <c r="Q89" s="241"/>
      <c r="R89" s="241"/>
      <c r="S89" s="241"/>
      <c r="T89" s="241"/>
      <c r="U89" s="241"/>
      <c r="V89" s="241"/>
      <c r="W89" s="241"/>
      <c r="X89" s="241"/>
      <c r="Y89" s="241"/>
    </row>
    <row r="90" spans="1:25" ht="12.75" customHeight="1" x14ac:dyDescent="0.25">
      <c r="A90" s="241"/>
      <c r="B90" s="243">
        <f t="shared" si="1"/>
        <v>13</v>
      </c>
      <c r="C90" s="244" t="s">
        <v>614</v>
      </c>
      <c r="D90" s="254"/>
      <c r="E90" s="207">
        <f>Leachate!E174</f>
        <v>4.0377000000000002E-4</v>
      </c>
      <c r="F90" s="245"/>
      <c r="G90" s="246"/>
      <c r="H90" s="236" t="s">
        <v>350</v>
      </c>
      <c r="I90" s="246">
        <v>2</v>
      </c>
      <c r="J90" s="393" t="s">
        <v>525</v>
      </c>
      <c r="K90" s="394"/>
      <c r="L90" s="394"/>
      <c r="M90" s="394"/>
      <c r="N90" s="394"/>
      <c r="O90" s="394"/>
      <c r="P90" s="395"/>
      <c r="Q90" s="241"/>
      <c r="R90" s="241"/>
      <c r="S90" s="241"/>
      <c r="T90" s="241"/>
      <c r="U90" s="241"/>
      <c r="V90" s="241"/>
      <c r="W90" s="241"/>
      <c r="X90" s="241"/>
      <c r="Y90" s="241"/>
    </row>
    <row r="91" spans="1:25" ht="12.75" customHeight="1" x14ac:dyDescent="0.25">
      <c r="A91" s="241"/>
      <c r="B91" s="243">
        <f t="shared" si="1"/>
        <v>13</v>
      </c>
      <c r="C91" s="244" t="s">
        <v>615</v>
      </c>
      <c r="D91" s="254"/>
      <c r="E91" s="207">
        <f>Leachate!E175</f>
        <v>1.3130489999999999E-3</v>
      </c>
      <c r="F91" s="245"/>
      <c r="G91" s="246"/>
      <c r="H91" s="236" t="s">
        <v>350</v>
      </c>
      <c r="I91" s="246">
        <v>2</v>
      </c>
      <c r="J91" s="393" t="s">
        <v>526</v>
      </c>
      <c r="K91" s="394"/>
      <c r="L91" s="394"/>
      <c r="M91" s="394"/>
      <c r="N91" s="394"/>
      <c r="O91" s="394"/>
      <c r="P91" s="395"/>
      <c r="Q91" s="241"/>
      <c r="R91" s="241"/>
      <c r="S91" s="241"/>
      <c r="T91" s="241"/>
      <c r="U91" s="241"/>
      <c r="V91" s="241"/>
      <c r="W91" s="241"/>
      <c r="X91" s="241"/>
      <c r="Y91" s="241"/>
    </row>
    <row r="92" spans="1:25" ht="12.75" customHeight="1" x14ac:dyDescent="0.25">
      <c r="A92" s="241"/>
      <c r="B92" s="243">
        <f t="shared" si="1"/>
        <v>13</v>
      </c>
      <c r="C92" s="244" t="s">
        <v>616</v>
      </c>
      <c r="D92" s="254"/>
      <c r="E92" s="207">
        <f>Leachate!E176</f>
        <v>8.5860000000000005E-4</v>
      </c>
      <c r="F92" s="245"/>
      <c r="G92" s="246"/>
      <c r="H92" s="236" t="s">
        <v>350</v>
      </c>
      <c r="I92" s="246">
        <v>2</v>
      </c>
      <c r="J92" s="393" t="s">
        <v>527</v>
      </c>
      <c r="K92" s="394"/>
      <c r="L92" s="394"/>
      <c r="M92" s="394"/>
      <c r="N92" s="394"/>
      <c r="O92" s="394"/>
      <c r="P92" s="395"/>
      <c r="Q92" s="241"/>
      <c r="R92" s="241"/>
      <c r="S92" s="241"/>
      <c r="T92" s="241"/>
      <c r="U92" s="241"/>
      <c r="V92" s="241"/>
      <c r="W92" s="241"/>
      <c r="X92" s="241"/>
      <c r="Y92" s="241"/>
    </row>
    <row r="93" spans="1:25" ht="12.75" customHeight="1" x14ac:dyDescent="0.25">
      <c r="A93" s="241"/>
      <c r="B93" s="243">
        <f t="shared" si="1"/>
        <v>12</v>
      </c>
      <c r="C93" s="244" t="s">
        <v>620</v>
      </c>
      <c r="D93" s="254"/>
      <c r="E93" s="207">
        <f>Leachate!E177</f>
        <v>6.8550000000000002E-4</v>
      </c>
      <c r="F93" s="245"/>
      <c r="G93" s="246"/>
      <c r="H93" s="236" t="s">
        <v>350</v>
      </c>
      <c r="I93" s="246">
        <v>2</v>
      </c>
      <c r="J93" s="393" t="s">
        <v>528</v>
      </c>
      <c r="K93" s="394"/>
      <c r="L93" s="394"/>
      <c r="M93" s="394"/>
      <c r="N93" s="394"/>
      <c r="O93" s="394"/>
      <c r="P93" s="395"/>
      <c r="Q93" s="241"/>
      <c r="R93" s="241"/>
      <c r="S93" s="241"/>
      <c r="T93" s="241"/>
      <c r="U93" s="241"/>
      <c r="V93" s="241"/>
      <c r="W93" s="241"/>
      <c r="X93" s="241"/>
      <c r="Y93" s="241"/>
    </row>
    <row r="94" spans="1:25" s="240" customFormat="1" ht="12.75" customHeight="1" x14ac:dyDescent="0.25">
      <c r="A94" s="241"/>
      <c r="B94" s="243">
        <f t="shared" si="1"/>
        <v>12</v>
      </c>
      <c r="C94" s="244" t="s">
        <v>658</v>
      </c>
      <c r="D94" s="254"/>
      <c r="E94" s="207">
        <v>0.99</v>
      </c>
      <c r="F94" s="245"/>
      <c r="G94" s="246"/>
      <c r="H94" s="236" t="s">
        <v>350</v>
      </c>
      <c r="I94" s="246"/>
      <c r="J94" s="393" t="s">
        <v>659</v>
      </c>
      <c r="K94" s="394"/>
      <c r="L94" s="394"/>
      <c r="M94" s="394"/>
      <c r="N94" s="394"/>
      <c r="O94" s="394"/>
      <c r="P94" s="395"/>
      <c r="Q94" s="241"/>
      <c r="R94" s="241"/>
      <c r="S94" s="241"/>
      <c r="T94" s="241"/>
      <c r="U94" s="241"/>
      <c r="V94" s="241"/>
      <c r="W94" s="241"/>
      <c r="X94" s="241"/>
      <c r="Y94" s="241"/>
    </row>
    <row r="95" spans="1:25" x14ac:dyDescent="0.25">
      <c r="A95" s="241"/>
      <c r="B95" s="243">
        <f t="shared" si="1"/>
        <v>11</v>
      </c>
      <c r="C95" s="244" t="s">
        <v>420</v>
      </c>
      <c r="D95" s="254" t="s">
        <v>660</v>
      </c>
      <c r="E95" s="207">
        <f>IF($E$23=0,E24,E59)*$E$94</f>
        <v>6.3511153614339633E-4</v>
      </c>
      <c r="F95" s="245"/>
      <c r="G95" s="246"/>
      <c r="H95" s="236" t="s">
        <v>350</v>
      </c>
      <c r="I95" s="246">
        <v>2</v>
      </c>
      <c r="J95" s="393" t="s">
        <v>723</v>
      </c>
      <c r="K95" s="394"/>
      <c r="L95" s="394"/>
      <c r="M95" s="394"/>
      <c r="N95" s="394"/>
      <c r="O95" s="394"/>
      <c r="P95" s="395"/>
      <c r="Q95" s="241"/>
      <c r="R95" s="241"/>
      <c r="S95" s="241"/>
      <c r="T95" s="241"/>
      <c r="U95" s="241"/>
      <c r="V95" s="241"/>
      <c r="W95" s="241"/>
      <c r="X95" s="241"/>
      <c r="Y95" s="241"/>
    </row>
    <row r="96" spans="1:25" x14ac:dyDescent="0.25">
      <c r="A96" s="241"/>
      <c r="B96" s="243">
        <f t="shared" si="1"/>
        <v>11</v>
      </c>
      <c r="C96" s="244" t="s">
        <v>530</v>
      </c>
      <c r="D96" s="254" t="s">
        <v>661</v>
      </c>
      <c r="E96" s="207">
        <f t="shared" ref="E96:E129" si="2">IF($E$23=0,E25,E60)*$E$94</f>
        <v>1.3031037912791875E-5</v>
      </c>
      <c r="F96" s="245"/>
      <c r="G96" s="246"/>
      <c r="H96" s="236" t="s">
        <v>350</v>
      </c>
      <c r="I96" s="246">
        <v>2</v>
      </c>
      <c r="J96" s="393" t="s">
        <v>724</v>
      </c>
      <c r="K96" s="394"/>
      <c r="L96" s="394"/>
      <c r="M96" s="394"/>
      <c r="N96" s="394"/>
      <c r="O96" s="394"/>
      <c r="P96" s="395"/>
      <c r="Q96" s="241"/>
      <c r="R96" s="241"/>
      <c r="S96" s="241"/>
      <c r="T96" s="241"/>
      <c r="U96" s="241"/>
      <c r="V96" s="241"/>
      <c r="W96" s="241"/>
      <c r="X96" s="241"/>
      <c r="Y96" s="241"/>
    </row>
    <row r="97" spans="1:25" ht="15.75" customHeight="1" x14ac:dyDescent="0.25">
      <c r="A97" s="241"/>
      <c r="B97" s="243">
        <f t="shared" si="1"/>
        <v>13</v>
      </c>
      <c r="C97" s="244" t="s">
        <v>531</v>
      </c>
      <c r="D97" s="254" t="s">
        <v>662</v>
      </c>
      <c r="E97" s="207">
        <f t="shared" si="2"/>
        <v>1.1094481911691795E-7</v>
      </c>
      <c r="F97" s="245"/>
      <c r="G97" s="246"/>
      <c r="H97" s="236" t="s">
        <v>350</v>
      </c>
      <c r="I97" s="246">
        <v>2</v>
      </c>
      <c r="J97" s="393" t="s">
        <v>725</v>
      </c>
      <c r="K97" s="394"/>
      <c r="L97" s="394"/>
      <c r="M97" s="394"/>
      <c r="N97" s="394"/>
      <c r="O97" s="394"/>
      <c r="P97" s="395"/>
      <c r="Q97" s="241"/>
      <c r="R97" s="241"/>
      <c r="S97" s="241"/>
      <c r="T97" s="241"/>
      <c r="U97" s="241"/>
      <c r="V97" s="241"/>
      <c r="W97" s="241"/>
      <c r="X97" s="241"/>
      <c r="Y97" s="241"/>
    </row>
    <row r="98" spans="1:25" ht="15.75" customHeight="1" x14ac:dyDescent="0.25">
      <c r="A98" s="241"/>
      <c r="B98" s="243">
        <f t="shared" si="1"/>
        <v>12</v>
      </c>
      <c r="C98" s="244" t="s">
        <v>532</v>
      </c>
      <c r="D98" s="254" t="s">
        <v>663</v>
      </c>
      <c r="E98" s="207">
        <f t="shared" si="2"/>
        <v>1.4758425000000001E-4</v>
      </c>
      <c r="F98" s="245"/>
      <c r="G98" s="246"/>
      <c r="H98" s="236" t="s">
        <v>350</v>
      </c>
      <c r="I98" s="246">
        <v>2</v>
      </c>
      <c r="J98" s="393" t="s">
        <v>726</v>
      </c>
      <c r="K98" s="394"/>
      <c r="L98" s="394"/>
      <c r="M98" s="394"/>
      <c r="N98" s="394"/>
      <c r="O98" s="394"/>
      <c r="P98" s="395"/>
      <c r="Q98" s="241"/>
      <c r="R98" s="241"/>
      <c r="S98" s="241"/>
      <c r="T98" s="241"/>
      <c r="U98" s="241"/>
      <c r="V98" s="241"/>
      <c r="W98" s="241"/>
      <c r="X98" s="241"/>
      <c r="Y98" s="241"/>
    </row>
    <row r="99" spans="1:25" ht="15.75" customHeight="1" x14ac:dyDescent="0.25">
      <c r="A99" s="241"/>
      <c r="B99" s="243">
        <f t="shared" si="1"/>
        <v>12</v>
      </c>
      <c r="C99" s="244" t="s">
        <v>533</v>
      </c>
      <c r="D99" s="254" t="s">
        <v>664</v>
      </c>
      <c r="E99" s="207">
        <f t="shared" si="2"/>
        <v>6.1686900000000007E-7</v>
      </c>
      <c r="F99" s="245"/>
      <c r="G99" s="246"/>
      <c r="H99" s="236" t="s">
        <v>350</v>
      </c>
      <c r="I99" s="246">
        <v>2</v>
      </c>
      <c r="J99" s="393" t="s">
        <v>727</v>
      </c>
      <c r="K99" s="394"/>
      <c r="L99" s="394"/>
      <c r="M99" s="394"/>
      <c r="N99" s="394"/>
      <c r="O99" s="394"/>
      <c r="P99" s="395"/>
      <c r="Q99" s="241"/>
      <c r="R99" s="241"/>
      <c r="S99" s="241"/>
      <c r="T99" s="241"/>
      <c r="U99" s="241"/>
      <c r="V99" s="241"/>
      <c r="W99" s="241"/>
      <c r="X99" s="241"/>
      <c r="Y99" s="241"/>
    </row>
    <row r="100" spans="1:25" ht="15.75" customHeight="1" x14ac:dyDescent="0.25">
      <c r="A100" s="241"/>
      <c r="B100" s="243">
        <f t="shared" si="1"/>
        <v>10</v>
      </c>
      <c r="C100" s="244" t="s">
        <v>421</v>
      </c>
      <c r="D100" s="254" t="s">
        <v>665</v>
      </c>
      <c r="E100" s="207">
        <f t="shared" si="2"/>
        <v>2.4216785999999998E-9</v>
      </c>
      <c r="F100" s="245"/>
      <c r="G100" s="246"/>
      <c r="H100" s="236" t="s">
        <v>350</v>
      </c>
      <c r="I100" s="246">
        <v>2</v>
      </c>
      <c r="J100" s="393" t="s">
        <v>728</v>
      </c>
      <c r="K100" s="394"/>
      <c r="L100" s="394"/>
      <c r="M100" s="394"/>
      <c r="N100" s="394"/>
      <c r="O100" s="394"/>
      <c r="P100" s="395"/>
      <c r="Q100" s="241"/>
      <c r="R100" s="241"/>
      <c r="S100" s="241"/>
      <c r="T100" s="241"/>
      <c r="U100" s="241"/>
      <c r="V100" s="241"/>
      <c r="W100" s="241"/>
      <c r="X100" s="241"/>
      <c r="Y100" s="241"/>
    </row>
    <row r="101" spans="1:25" ht="15.75" customHeight="1" x14ac:dyDescent="0.25">
      <c r="A101" s="241"/>
      <c r="B101" s="243">
        <f t="shared" si="1"/>
        <v>11</v>
      </c>
      <c r="C101" s="322" t="s">
        <v>391</v>
      </c>
      <c r="D101" s="254" t="s">
        <v>666</v>
      </c>
      <c r="E101" s="207">
        <f t="shared" si="2"/>
        <v>8.9011097999999984E-9</v>
      </c>
      <c r="F101" s="245"/>
      <c r="G101" s="246"/>
      <c r="H101" s="236" t="s">
        <v>350</v>
      </c>
      <c r="I101" s="246">
        <v>2</v>
      </c>
      <c r="J101" s="393" t="s">
        <v>729</v>
      </c>
      <c r="K101" s="394"/>
      <c r="L101" s="394"/>
      <c r="M101" s="394"/>
      <c r="N101" s="394"/>
      <c r="O101" s="394"/>
      <c r="P101" s="395"/>
      <c r="Q101" s="241"/>
      <c r="R101" s="241"/>
      <c r="S101" s="241"/>
      <c r="T101" s="241"/>
      <c r="U101" s="241"/>
      <c r="V101" s="241"/>
      <c r="W101" s="241"/>
      <c r="X101" s="241"/>
      <c r="Y101" s="241"/>
    </row>
    <row r="102" spans="1:25" ht="15.75" customHeight="1" x14ac:dyDescent="0.25">
      <c r="A102" s="241"/>
      <c r="B102" s="243">
        <f t="shared" si="1"/>
        <v>10</v>
      </c>
      <c r="C102" s="244" t="s">
        <v>422</v>
      </c>
      <c r="D102" s="254" t="s">
        <v>868</v>
      </c>
      <c r="E102" s="207">
        <f t="shared" si="2"/>
        <v>8.3026944000000002E-8</v>
      </c>
      <c r="F102" s="245"/>
      <c r="G102" s="246"/>
      <c r="H102" s="236" t="s">
        <v>350</v>
      </c>
      <c r="I102" s="246">
        <v>2</v>
      </c>
      <c r="J102" s="393" t="s">
        <v>730</v>
      </c>
      <c r="K102" s="394"/>
      <c r="L102" s="394"/>
      <c r="M102" s="394"/>
      <c r="N102" s="394"/>
      <c r="O102" s="394"/>
      <c r="P102" s="395"/>
      <c r="Q102" s="241"/>
      <c r="R102" s="241"/>
      <c r="S102" s="241"/>
      <c r="T102" s="241"/>
      <c r="U102" s="241"/>
      <c r="V102" s="241"/>
      <c r="W102" s="241"/>
      <c r="X102" s="241"/>
      <c r="Y102" s="241"/>
    </row>
    <row r="103" spans="1:25" ht="15.75" customHeight="1" x14ac:dyDescent="0.25">
      <c r="A103" s="241"/>
      <c r="B103" s="243">
        <f t="shared" si="1"/>
        <v>11</v>
      </c>
      <c r="C103" s="244" t="s">
        <v>423</v>
      </c>
      <c r="D103" s="254" t="s">
        <v>667</v>
      </c>
      <c r="E103" s="207">
        <f t="shared" si="2"/>
        <v>1.8365787000000005E-8</v>
      </c>
      <c r="F103" s="245"/>
      <c r="G103" s="246"/>
      <c r="H103" s="236" t="s">
        <v>350</v>
      </c>
      <c r="I103" s="246">
        <v>2</v>
      </c>
      <c r="J103" s="393" t="s">
        <v>731</v>
      </c>
      <c r="K103" s="394"/>
      <c r="L103" s="394"/>
      <c r="M103" s="394"/>
      <c r="N103" s="394"/>
      <c r="O103" s="394"/>
      <c r="P103" s="395"/>
      <c r="Q103" s="241"/>
      <c r="R103" s="241"/>
      <c r="S103" s="241"/>
      <c r="T103" s="241"/>
      <c r="U103" s="241"/>
      <c r="V103" s="241"/>
      <c r="W103" s="241"/>
      <c r="X103" s="241"/>
      <c r="Y103" s="241"/>
    </row>
    <row r="104" spans="1:25" ht="15.75" customHeight="1" x14ac:dyDescent="0.25">
      <c r="A104" s="241"/>
      <c r="B104" s="243">
        <f t="shared" si="1"/>
        <v>11</v>
      </c>
      <c r="C104" s="244" t="s">
        <v>424</v>
      </c>
      <c r="D104" s="254" t="s">
        <v>869</v>
      </c>
      <c r="E104" s="207">
        <f t="shared" si="2"/>
        <v>3.7681280999999999E-8</v>
      </c>
      <c r="F104" s="245"/>
      <c r="G104" s="246"/>
      <c r="H104" s="236" t="s">
        <v>350</v>
      </c>
      <c r="I104" s="246">
        <v>2</v>
      </c>
      <c r="J104" s="393" t="s">
        <v>732</v>
      </c>
      <c r="K104" s="394"/>
      <c r="L104" s="394"/>
      <c r="M104" s="394"/>
      <c r="N104" s="394"/>
      <c r="O104" s="394"/>
      <c r="P104" s="395"/>
      <c r="Q104" s="241"/>
      <c r="R104" s="241"/>
      <c r="S104" s="241"/>
      <c r="T104" s="241"/>
      <c r="U104" s="241"/>
      <c r="V104" s="241"/>
      <c r="W104" s="241"/>
      <c r="X104" s="241"/>
      <c r="Y104" s="241"/>
    </row>
    <row r="105" spans="1:25" ht="15.75" customHeight="1" x14ac:dyDescent="0.25">
      <c r="A105" s="241"/>
      <c r="B105" s="243">
        <f t="shared" si="1"/>
        <v>12</v>
      </c>
      <c r="C105" s="244" t="s">
        <v>534</v>
      </c>
      <c r="D105" s="254" t="s">
        <v>668</v>
      </c>
      <c r="E105" s="207">
        <f t="shared" si="2"/>
        <v>8.671924799999999E-9</v>
      </c>
      <c r="F105" s="245"/>
      <c r="G105" s="246"/>
      <c r="H105" s="236" t="s">
        <v>350</v>
      </c>
      <c r="I105" s="246">
        <v>2</v>
      </c>
      <c r="J105" s="393" t="s">
        <v>733</v>
      </c>
      <c r="K105" s="394"/>
      <c r="L105" s="394"/>
      <c r="M105" s="394"/>
      <c r="N105" s="394"/>
      <c r="O105" s="394"/>
      <c r="P105" s="395"/>
      <c r="Q105" s="241"/>
      <c r="R105" s="241"/>
      <c r="S105" s="241"/>
      <c r="T105" s="241"/>
      <c r="U105" s="241"/>
      <c r="V105" s="241"/>
      <c r="W105" s="241"/>
      <c r="X105" s="241"/>
      <c r="Y105" s="241"/>
    </row>
    <row r="106" spans="1:25" ht="15.75" customHeight="1" x14ac:dyDescent="0.25">
      <c r="A106" s="241"/>
      <c r="B106" s="243">
        <f t="shared" si="1"/>
        <v>10</v>
      </c>
      <c r="C106" s="244" t="s">
        <v>425</v>
      </c>
      <c r="D106" s="254" t="s">
        <v>669</v>
      </c>
      <c r="E106" s="207">
        <f t="shared" si="2"/>
        <v>1.8505040399999999E-8</v>
      </c>
      <c r="F106" s="245"/>
      <c r="G106" s="246"/>
      <c r="H106" s="236" t="s">
        <v>350</v>
      </c>
      <c r="I106" s="246">
        <v>2</v>
      </c>
      <c r="J106" s="393" t="s">
        <v>734</v>
      </c>
      <c r="K106" s="394"/>
      <c r="L106" s="394"/>
      <c r="M106" s="394"/>
      <c r="N106" s="394"/>
      <c r="O106" s="394"/>
      <c r="P106" s="395"/>
      <c r="Q106" s="241"/>
      <c r="R106" s="241"/>
      <c r="S106" s="241"/>
      <c r="T106" s="241"/>
      <c r="U106" s="241"/>
      <c r="V106" s="241"/>
      <c r="W106" s="241"/>
      <c r="X106" s="241"/>
      <c r="Y106" s="241"/>
    </row>
    <row r="107" spans="1:25" ht="15.75" customHeight="1" x14ac:dyDescent="0.25">
      <c r="A107" s="241"/>
      <c r="B107" s="243">
        <f t="shared" si="1"/>
        <v>11</v>
      </c>
      <c r="C107" s="244" t="s">
        <v>426</v>
      </c>
      <c r="D107" s="254" t="s">
        <v>670</v>
      </c>
      <c r="E107" s="207">
        <f t="shared" si="2"/>
        <v>5.8217939999999996E-10</v>
      </c>
      <c r="F107" s="245"/>
      <c r="G107" s="246"/>
      <c r="H107" s="236" t="s">
        <v>350</v>
      </c>
      <c r="I107" s="246">
        <v>2</v>
      </c>
      <c r="J107" s="393" t="s">
        <v>735</v>
      </c>
      <c r="K107" s="394"/>
      <c r="L107" s="394"/>
      <c r="M107" s="394"/>
      <c r="N107" s="394"/>
      <c r="O107" s="394"/>
      <c r="P107" s="395"/>
      <c r="Q107" s="241"/>
      <c r="R107" s="241"/>
      <c r="S107" s="241"/>
      <c r="T107" s="241"/>
      <c r="U107" s="241"/>
      <c r="V107" s="241"/>
      <c r="W107" s="241"/>
      <c r="X107" s="241"/>
      <c r="Y107" s="241"/>
    </row>
    <row r="108" spans="1:25" ht="15.75" customHeight="1" x14ac:dyDescent="0.25">
      <c r="A108" s="241"/>
      <c r="B108" s="243">
        <f t="shared" si="1"/>
        <v>13</v>
      </c>
      <c r="C108" s="244" t="s">
        <v>535</v>
      </c>
      <c r="D108" s="254" t="s">
        <v>671</v>
      </c>
      <c r="E108" s="207">
        <f t="shared" si="2"/>
        <v>3.6769075200000005E-6</v>
      </c>
      <c r="F108" s="245"/>
      <c r="G108" s="246"/>
      <c r="H108" s="236" t="s">
        <v>350</v>
      </c>
      <c r="I108" s="246">
        <v>2</v>
      </c>
      <c r="J108" s="393" t="s">
        <v>736</v>
      </c>
      <c r="K108" s="394"/>
      <c r="L108" s="394"/>
      <c r="M108" s="394"/>
      <c r="N108" s="394"/>
      <c r="O108" s="394"/>
      <c r="P108" s="395"/>
      <c r="Q108" s="241"/>
      <c r="R108" s="241"/>
      <c r="S108" s="241"/>
      <c r="T108" s="241"/>
      <c r="U108" s="241"/>
      <c r="V108" s="241"/>
      <c r="W108" s="241"/>
      <c r="X108" s="241"/>
      <c r="Y108" s="241"/>
    </row>
    <row r="109" spans="1:25" ht="15.75" customHeight="1" x14ac:dyDescent="0.25">
      <c r="A109" s="241"/>
      <c r="B109" s="243">
        <f t="shared" si="1"/>
        <v>14</v>
      </c>
      <c r="C109" s="244" t="s">
        <v>536</v>
      </c>
      <c r="D109" s="254" t="s">
        <v>672</v>
      </c>
      <c r="E109" s="207">
        <f t="shared" si="2"/>
        <v>2.2468049999999999E-8</v>
      </c>
      <c r="F109" s="245"/>
      <c r="G109" s="246"/>
      <c r="H109" s="236" t="s">
        <v>350</v>
      </c>
      <c r="I109" s="246">
        <v>2</v>
      </c>
      <c r="J109" s="393" t="s">
        <v>737</v>
      </c>
      <c r="K109" s="394"/>
      <c r="L109" s="394"/>
      <c r="M109" s="394"/>
      <c r="N109" s="394"/>
      <c r="O109" s="394"/>
      <c r="P109" s="395"/>
      <c r="Q109" s="241"/>
      <c r="R109" s="241"/>
      <c r="S109" s="241"/>
      <c r="T109" s="241"/>
      <c r="U109" s="241"/>
      <c r="V109" s="241"/>
      <c r="W109" s="241"/>
      <c r="X109" s="241"/>
      <c r="Y109" s="241"/>
    </row>
    <row r="110" spans="1:25" ht="15.75" customHeight="1" x14ac:dyDescent="0.25">
      <c r="A110" s="241"/>
      <c r="B110" s="243">
        <f t="shared" si="1"/>
        <v>10</v>
      </c>
      <c r="C110" s="244" t="s">
        <v>427</v>
      </c>
      <c r="D110" s="254" t="s">
        <v>673</v>
      </c>
      <c r="E110" s="207">
        <f t="shared" si="2"/>
        <v>1.7578538999999999E-7</v>
      </c>
      <c r="F110" s="245"/>
      <c r="G110" s="246"/>
      <c r="H110" s="236" t="s">
        <v>350</v>
      </c>
      <c r="I110" s="246">
        <v>2</v>
      </c>
      <c r="J110" s="393" t="s">
        <v>738</v>
      </c>
      <c r="K110" s="394"/>
      <c r="L110" s="394"/>
      <c r="M110" s="394"/>
      <c r="N110" s="394"/>
      <c r="O110" s="394"/>
      <c r="P110" s="395"/>
      <c r="Q110" s="241"/>
      <c r="R110" s="241"/>
      <c r="S110" s="241"/>
      <c r="T110" s="241"/>
      <c r="U110" s="241"/>
      <c r="V110" s="241"/>
      <c r="W110" s="241"/>
      <c r="X110" s="241"/>
      <c r="Y110" s="241"/>
    </row>
    <row r="111" spans="1:25" ht="15.75" customHeight="1" x14ac:dyDescent="0.25">
      <c r="A111" s="241"/>
      <c r="B111" s="243">
        <f t="shared" si="1"/>
        <v>9</v>
      </c>
      <c r="C111" s="244" t="s">
        <v>428</v>
      </c>
      <c r="D111" s="254" t="s">
        <v>674</v>
      </c>
      <c r="E111" s="207">
        <f t="shared" si="2"/>
        <v>1.4811706799999999E-9</v>
      </c>
      <c r="F111" s="245"/>
      <c r="G111" s="246"/>
      <c r="H111" s="236" t="s">
        <v>350</v>
      </c>
      <c r="I111" s="246">
        <v>2</v>
      </c>
      <c r="J111" s="393" t="s">
        <v>739</v>
      </c>
      <c r="K111" s="394"/>
      <c r="L111" s="394"/>
      <c r="M111" s="394"/>
      <c r="N111" s="394"/>
      <c r="O111" s="394"/>
      <c r="P111" s="395"/>
      <c r="Q111" s="241"/>
      <c r="R111" s="241"/>
      <c r="S111" s="241"/>
      <c r="T111" s="241"/>
      <c r="U111" s="241"/>
      <c r="V111" s="241"/>
      <c r="W111" s="241"/>
      <c r="X111" s="241"/>
      <c r="Y111" s="241"/>
    </row>
    <row r="112" spans="1:25" ht="15.75" customHeight="1" x14ac:dyDescent="0.25">
      <c r="A112" s="241"/>
      <c r="B112" s="243">
        <f t="shared" si="1"/>
        <v>12</v>
      </c>
      <c r="C112" s="244" t="s">
        <v>537</v>
      </c>
      <c r="D112" s="254" t="s">
        <v>675</v>
      </c>
      <c r="E112" s="207">
        <f t="shared" si="2"/>
        <v>2.2066505999999994E-9</v>
      </c>
      <c r="F112" s="245"/>
      <c r="G112" s="246"/>
      <c r="H112" s="236" t="s">
        <v>350</v>
      </c>
      <c r="I112" s="246">
        <v>2</v>
      </c>
      <c r="J112" s="393" t="s">
        <v>740</v>
      </c>
      <c r="K112" s="394"/>
      <c r="L112" s="394"/>
      <c r="M112" s="394"/>
      <c r="N112" s="394"/>
      <c r="O112" s="394"/>
      <c r="P112" s="395"/>
      <c r="Q112" s="241"/>
      <c r="R112" s="241"/>
      <c r="S112" s="241"/>
      <c r="T112" s="241"/>
      <c r="U112" s="241"/>
      <c r="V112" s="241"/>
      <c r="W112" s="241"/>
      <c r="X112" s="241"/>
      <c r="Y112" s="241"/>
    </row>
    <row r="113" spans="1:25" ht="15.75" customHeight="1" x14ac:dyDescent="0.25">
      <c r="A113" s="241"/>
      <c r="B113" s="243">
        <f t="shared" si="1"/>
        <v>12</v>
      </c>
      <c r="C113" s="244" t="s">
        <v>538</v>
      </c>
      <c r="D113" s="254" t="s">
        <v>676</v>
      </c>
      <c r="E113" s="207">
        <f t="shared" si="2"/>
        <v>8.2794095999999991E-9</v>
      </c>
      <c r="F113" s="245"/>
      <c r="G113" s="246"/>
      <c r="H113" s="236" t="s">
        <v>350</v>
      </c>
      <c r="I113" s="246">
        <v>2</v>
      </c>
      <c r="J113" s="393" t="s">
        <v>741</v>
      </c>
      <c r="K113" s="394"/>
      <c r="L113" s="394"/>
      <c r="M113" s="394"/>
      <c r="N113" s="394"/>
      <c r="O113" s="394"/>
      <c r="P113" s="395"/>
      <c r="Q113" s="241"/>
      <c r="R113" s="241"/>
      <c r="S113" s="241"/>
      <c r="T113" s="241"/>
      <c r="U113" s="241"/>
      <c r="V113" s="241"/>
      <c r="W113" s="241"/>
      <c r="X113" s="241"/>
      <c r="Y113" s="241"/>
    </row>
    <row r="114" spans="1:25" ht="15.75" customHeight="1" x14ac:dyDescent="0.25">
      <c r="A114" s="241"/>
      <c r="B114" s="243">
        <f t="shared" si="1"/>
        <v>7</v>
      </c>
      <c r="C114" s="244" t="s">
        <v>622</v>
      </c>
      <c r="D114" s="254" t="s">
        <v>677</v>
      </c>
      <c r="E114" s="207">
        <f t="shared" si="2"/>
        <v>1.6616526300000001E-7</v>
      </c>
      <c r="F114" s="245"/>
      <c r="G114" s="246"/>
      <c r="H114" s="236" t="s">
        <v>350</v>
      </c>
      <c r="I114" s="246">
        <v>2</v>
      </c>
      <c r="J114" s="393" t="s">
        <v>742</v>
      </c>
      <c r="K114" s="394"/>
      <c r="L114" s="394"/>
      <c r="M114" s="394"/>
      <c r="N114" s="394"/>
      <c r="O114" s="394"/>
      <c r="P114" s="395"/>
      <c r="Q114" s="241"/>
      <c r="R114" s="241"/>
      <c r="S114" s="241"/>
      <c r="T114" s="241"/>
      <c r="U114" s="241"/>
      <c r="V114" s="241"/>
      <c r="W114" s="241"/>
      <c r="X114" s="241"/>
      <c r="Y114" s="241"/>
    </row>
    <row r="115" spans="1:25" ht="15.75" customHeight="1" x14ac:dyDescent="0.25">
      <c r="A115" s="241"/>
      <c r="B115" s="243">
        <f t="shared" si="1"/>
        <v>12</v>
      </c>
      <c r="C115" s="244" t="s">
        <v>539</v>
      </c>
      <c r="D115" s="254" t="s">
        <v>678</v>
      </c>
      <c r="E115" s="207">
        <f t="shared" si="2"/>
        <v>2.3986076399999997E-9</v>
      </c>
      <c r="F115" s="245"/>
      <c r="G115" s="246"/>
      <c r="H115" s="236" t="s">
        <v>350</v>
      </c>
      <c r="I115" s="246">
        <v>2</v>
      </c>
      <c r="J115" s="393" t="s">
        <v>743</v>
      </c>
      <c r="K115" s="394"/>
      <c r="L115" s="394"/>
      <c r="M115" s="394"/>
      <c r="N115" s="394"/>
      <c r="O115" s="394"/>
      <c r="P115" s="395"/>
      <c r="Q115" s="241"/>
      <c r="R115" s="241"/>
      <c r="S115" s="241"/>
      <c r="T115" s="241"/>
      <c r="U115" s="241"/>
      <c r="V115" s="241"/>
      <c r="W115" s="241"/>
      <c r="X115" s="241"/>
      <c r="Y115" s="241"/>
    </row>
    <row r="116" spans="1:25" ht="15.75" customHeight="1" x14ac:dyDescent="0.25">
      <c r="A116" s="241"/>
      <c r="B116" s="243">
        <f t="shared" si="1"/>
        <v>8</v>
      </c>
      <c r="C116" s="244" t="s">
        <v>429</v>
      </c>
      <c r="D116" s="254" t="s">
        <v>679</v>
      </c>
      <c r="E116" s="207">
        <f t="shared" si="2"/>
        <v>3.6803200500000001E-7</v>
      </c>
      <c r="F116" s="245"/>
      <c r="G116" s="246"/>
      <c r="H116" s="236" t="s">
        <v>350</v>
      </c>
      <c r="I116" s="246">
        <v>2</v>
      </c>
      <c r="J116" s="393" t="s">
        <v>744</v>
      </c>
      <c r="K116" s="394"/>
      <c r="L116" s="394"/>
      <c r="M116" s="394"/>
      <c r="N116" s="394"/>
      <c r="O116" s="394"/>
      <c r="P116" s="395"/>
      <c r="Q116" s="241"/>
      <c r="R116" s="241"/>
      <c r="S116" s="241"/>
      <c r="T116" s="241"/>
      <c r="U116" s="241"/>
      <c r="V116" s="241"/>
      <c r="W116" s="241"/>
      <c r="X116" s="241"/>
      <c r="Y116" s="241"/>
    </row>
    <row r="117" spans="1:25" ht="15.75" customHeight="1" x14ac:dyDescent="0.25">
      <c r="A117" s="241"/>
      <c r="B117" s="243">
        <f t="shared" si="1"/>
        <v>13</v>
      </c>
      <c r="C117" s="244" t="s">
        <v>540</v>
      </c>
      <c r="D117" s="254" t="s">
        <v>680</v>
      </c>
      <c r="E117" s="207">
        <f t="shared" si="2"/>
        <v>1.32633072E-8</v>
      </c>
      <c r="F117" s="245"/>
      <c r="G117" s="246"/>
      <c r="H117" s="236" t="s">
        <v>350</v>
      </c>
      <c r="I117" s="246">
        <v>2</v>
      </c>
      <c r="J117" s="393" t="s">
        <v>745</v>
      </c>
      <c r="K117" s="394"/>
      <c r="L117" s="394"/>
      <c r="M117" s="394"/>
      <c r="N117" s="394"/>
      <c r="O117" s="394"/>
      <c r="P117" s="395"/>
      <c r="Q117" s="241"/>
      <c r="R117" s="241"/>
      <c r="S117" s="241"/>
      <c r="T117" s="241"/>
      <c r="U117" s="241"/>
      <c r="V117" s="241"/>
      <c r="W117" s="241"/>
      <c r="X117" s="241"/>
      <c r="Y117" s="241"/>
    </row>
    <row r="118" spans="1:25" ht="15.75" customHeight="1" x14ac:dyDescent="0.25">
      <c r="A118" s="241"/>
      <c r="B118" s="243">
        <f t="shared" si="1"/>
        <v>12</v>
      </c>
      <c r="C118" s="244" t="s">
        <v>541</v>
      </c>
      <c r="D118" s="254" t="s">
        <v>681</v>
      </c>
      <c r="E118" s="207">
        <f t="shared" si="2"/>
        <v>2.8446739199999999E-9</v>
      </c>
      <c r="F118" s="245"/>
      <c r="G118" s="246"/>
      <c r="H118" s="236" t="s">
        <v>350</v>
      </c>
      <c r="I118" s="246">
        <v>2</v>
      </c>
      <c r="J118" s="393" t="s">
        <v>746</v>
      </c>
      <c r="K118" s="394"/>
      <c r="L118" s="394"/>
      <c r="M118" s="394"/>
      <c r="N118" s="394"/>
      <c r="O118" s="394"/>
      <c r="P118" s="395"/>
      <c r="Q118" s="241"/>
      <c r="R118" s="241"/>
      <c r="S118" s="241"/>
      <c r="T118" s="241"/>
      <c r="U118" s="241"/>
      <c r="V118" s="241"/>
      <c r="W118" s="241"/>
      <c r="X118" s="241"/>
      <c r="Y118" s="241"/>
    </row>
    <row r="119" spans="1:25" ht="15.75" customHeight="1" x14ac:dyDescent="0.25">
      <c r="A119" s="241"/>
      <c r="B119" s="243">
        <f t="shared" si="1"/>
        <v>13</v>
      </c>
      <c r="C119" s="244" t="s">
        <v>542</v>
      </c>
      <c r="D119" s="254" t="s">
        <v>682</v>
      </c>
      <c r="E119" s="207">
        <f t="shared" si="2"/>
        <v>6.1395839999999994E-7</v>
      </c>
      <c r="F119" s="245"/>
      <c r="G119" s="246"/>
      <c r="H119" s="236" t="s">
        <v>350</v>
      </c>
      <c r="I119" s="246">
        <v>2</v>
      </c>
      <c r="J119" s="393" t="s">
        <v>747</v>
      </c>
      <c r="K119" s="394"/>
      <c r="L119" s="394"/>
      <c r="M119" s="394"/>
      <c r="N119" s="394"/>
      <c r="O119" s="394"/>
      <c r="P119" s="395"/>
      <c r="Q119" s="241"/>
      <c r="R119" s="241"/>
      <c r="S119" s="241"/>
      <c r="T119" s="241"/>
      <c r="U119" s="241"/>
      <c r="V119" s="241"/>
      <c r="W119" s="241"/>
      <c r="X119" s="241"/>
      <c r="Y119" s="241"/>
    </row>
    <row r="120" spans="1:25" ht="15.75" customHeight="1" x14ac:dyDescent="0.25">
      <c r="A120" s="241"/>
      <c r="B120" s="243">
        <f t="shared" si="1"/>
        <v>12</v>
      </c>
      <c r="C120" s="244" t="s">
        <v>543</v>
      </c>
      <c r="D120" s="254" t="s">
        <v>683</v>
      </c>
      <c r="E120" s="207">
        <f t="shared" si="2"/>
        <v>5.4642654000000004E-9</v>
      </c>
      <c r="F120" s="245"/>
      <c r="G120" s="246"/>
      <c r="H120" s="236" t="s">
        <v>350</v>
      </c>
      <c r="I120" s="246">
        <v>2</v>
      </c>
      <c r="J120" s="393" t="s">
        <v>748</v>
      </c>
      <c r="K120" s="394"/>
      <c r="L120" s="394"/>
      <c r="M120" s="394"/>
      <c r="N120" s="394"/>
      <c r="O120" s="394"/>
      <c r="P120" s="395"/>
      <c r="Q120" s="241"/>
      <c r="R120" s="241"/>
      <c r="S120" s="241"/>
      <c r="T120" s="241"/>
      <c r="U120" s="241"/>
      <c r="V120" s="241"/>
      <c r="W120" s="241"/>
      <c r="X120" s="241"/>
      <c r="Y120" s="241"/>
    </row>
    <row r="121" spans="1:25" ht="15.75" customHeight="1" x14ac:dyDescent="0.25">
      <c r="A121" s="241"/>
      <c r="B121" s="243">
        <f t="shared" si="1"/>
        <v>12</v>
      </c>
      <c r="C121" s="244" t="s">
        <v>544</v>
      </c>
      <c r="D121" s="254" t="s">
        <v>684</v>
      </c>
      <c r="E121" s="207">
        <f t="shared" si="2"/>
        <v>1.2450299399999999E-10</v>
      </c>
      <c r="F121" s="245"/>
      <c r="G121" s="246"/>
      <c r="H121" s="236" t="s">
        <v>350</v>
      </c>
      <c r="I121" s="246">
        <v>2</v>
      </c>
      <c r="J121" s="393" t="s">
        <v>749</v>
      </c>
      <c r="K121" s="394"/>
      <c r="L121" s="394"/>
      <c r="M121" s="394"/>
      <c r="N121" s="394"/>
      <c r="O121" s="394"/>
      <c r="P121" s="395"/>
      <c r="Q121" s="241"/>
      <c r="R121" s="241"/>
      <c r="S121" s="241"/>
      <c r="T121" s="241"/>
      <c r="U121" s="241"/>
      <c r="V121" s="241"/>
      <c r="W121" s="241"/>
      <c r="X121" s="241"/>
      <c r="Y121" s="241"/>
    </row>
    <row r="122" spans="1:25" ht="15.75" customHeight="1" x14ac:dyDescent="0.25">
      <c r="A122" s="241"/>
      <c r="B122" s="243">
        <f t="shared" si="1"/>
        <v>12</v>
      </c>
      <c r="C122" s="244" t="s">
        <v>545</v>
      </c>
      <c r="D122" s="254" t="s">
        <v>685</v>
      </c>
      <c r="E122" s="207">
        <f t="shared" si="2"/>
        <v>2.58489E-10</v>
      </c>
      <c r="F122" s="245"/>
      <c r="G122" s="246"/>
      <c r="H122" s="236" t="s">
        <v>350</v>
      </c>
      <c r="I122" s="246">
        <v>2</v>
      </c>
      <c r="J122" s="393" t="s">
        <v>750</v>
      </c>
      <c r="K122" s="394"/>
      <c r="L122" s="394"/>
      <c r="M122" s="394"/>
      <c r="N122" s="394"/>
      <c r="O122" s="394"/>
      <c r="P122" s="395"/>
      <c r="Q122" s="241"/>
      <c r="R122" s="241"/>
      <c r="S122" s="241"/>
      <c r="T122" s="241"/>
      <c r="U122" s="241"/>
      <c r="V122" s="241"/>
      <c r="W122" s="241"/>
      <c r="X122" s="241"/>
      <c r="Y122" s="241"/>
    </row>
    <row r="123" spans="1:25" ht="15.75" customHeight="1" x14ac:dyDescent="0.25">
      <c r="A123" s="241"/>
      <c r="B123" s="243">
        <f t="shared" ref="B123:B164" si="3">LEN(C123)</f>
        <v>11</v>
      </c>
      <c r="C123" s="244" t="s">
        <v>433</v>
      </c>
      <c r="D123" s="254" t="s">
        <v>686</v>
      </c>
      <c r="E123" s="207">
        <f t="shared" si="2"/>
        <v>1.420254E-6</v>
      </c>
      <c r="F123" s="245"/>
      <c r="G123" s="246"/>
      <c r="H123" s="236" t="s">
        <v>350</v>
      </c>
      <c r="I123" s="246">
        <v>2</v>
      </c>
      <c r="J123" s="393" t="s">
        <v>751</v>
      </c>
      <c r="K123" s="394"/>
      <c r="L123" s="394"/>
      <c r="M123" s="394"/>
      <c r="N123" s="394"/>
      <c r="O123" s="394"/>
      <c r="P123" s="395"/>
      <c r="Q123" s="241"/>
      <c r="R123" s="241"/>
      <c r="S123" s="241"/>
      <c r="T123" s="241"/>
      <c r="U123" s="241"/>
      <c r="V123" s="241"/>
      <c r="W123" s="241"/>
      <c r="X123" s="241"/>
      <c r="Y123" s="241"/>
    </row>
    <row r="124" spans="1:25" ht="15.75" customHeight="1" x14ac:dyDescent="0.25">
      <c r="A124" s="241"/>
      <c r="B124" s="243">
        <f t="shared" si="3"/>
        <v>8</v>
      </c>
      <c r="C124" s="244" t="s">
        <v>432</v>
      </c>
      <c r="D124" s="254" t="s">
        <v>873</v>
      </c>
      <c r="E124" s="207">
        <f t="shared" si="2"/>
        <v>2.4953336099999998E-6</v>
      </c>
      <c r="F124" s="245"/>
      <c r="G124" s="246"/>
      <c r="H124" s="236" t="s">
        <v>350</v>
      </c>
      <c r="I124" s="246">
        <v>2</v>
      </c>
      <c r="J124" s="393" t="s">
        <v>752</v>
      </c>
      <c r="K124" s="394"/>
      <c r="L124" s="394"/>
      <c r="M124" s="394"/>
      <c r="N124" s="394"/>
      <c r="O124" s="394"/>
      <c r="P124" s="395"/>
      <c r="Q124" s="241"/>
      <c r="R124" s="241"/>
      <c r="S124" s="241"/>
      <c r="T124" s="241"/>
      <c r="U124" s="241"/>
      <c r="V124" s="241"/>
      <c r="W124" s="241"/>
      <c r="X124" s="241"/>
      <c r="Y124" s="241"/>
    </row>
    <row r="125" spans="1:25" ht="15.75" customHeight="1" x14ac:dyDescent="0.25">
      <c r="A125" s="241"/>
      <c r="B125" s="243">
        <f t="shared" si="3"/>
        <v>11</v>
      </c>
      <c r="C125" s="244" t="s">
        <v>431</v>
      </c>
      <c r="D125" s="254" t="s">
        <v>687</v>
      </c>
      <c r="E125" s="207">
        <f t="shared" si="2"/>
        <v>8.6218208999999999E-5</v>
      </c>
      <c r="F125" s="245"/>
      <c r="G125" s="246"/>
      <c r="H125" s="236" t="s">
        <v>350</v>
      </c>
      <c r="I125" s="246">
        <v>2</v>
      </c>
      <c r="J125" s="393" t="s">
        <v>753</v>
      </c>
      <c r="K125" s="394"/>
      <c r="L125" s="394"/>
      <c r="M125" s="394"/>
      <c r="N125" s="394"/>
      <c r="O125" s="394"/>
      <c r="P125" s="395"/>
      <c r="Q125" s="241"/>
      <c r="R125" s="241"/>
      <c r="S125" s="241"/>
      <c r="T125" s="241"/>
      <c r="U125" s="241"/>
      <c r="V125" s="241"/>
      <c r="W125" s="241"/>
      <c r="X125" s="241"/>
      <c r="Y125" s="241"/>
    </row>
    <row r="126" spans="1:25" ht="15.75" customHeight="1" x14ac:dyDescent="0.25">
      <c r="A126" s="241"/>
      <c r="B126" s="243">
        <f t="shared" si="3"/>
        <v>12</v>
      </c>
      <c r="C126" s="244" t="s">
        <v>546</v>
      </c>
      <c r="D126" s="254" t="s">
        <v>688</v>
      </c>
      <c r="E126" s="207">
        <f t="shared" si="2"/>
        <v>6.662204999999999E-7</v>
      </c>
      <c r="F126" s="245"/>
      <c r="G126" s="246"/>
      <c r="H126" s="236" t="s">
        <v>350</v>
      </c>
      <c r="I126" s="246">
        <v>2</v>
      </c>
      <c r="J126" s="393" t="s">
        <v>754</v>
      </c>
      <c r="K126" s="394"/>
      <c r="L126" s="394"/>
      <c r="M126" s="394"/>
      <c r="N126" s="394"/>
      <c r="O126" s="394"/>
      <c r="P126" s="395"/>
      <c r="Q126" s="241"/>
      <c r="R126" s="241"/>
      <c r="S126" s="241"/>
      <c r="T126" s="241"/>
      <c r="U126" s="241"/>
      <c r="V126" s="241"/>
      <c r="W126" s="241"/>
      <c r="X126" s="241"/>
      <c r="Y126" s="241"/>
    </row>
    <row r="127" spans="1:25" ht="15.75" customHeight="1" x14ac:dyDescent="0.25">
      <c r="A127" s="241"/>
      <c r="B127" s="243">
        <f t="shared" si="3"/>
        <v>13</v>
      </c>
      <c r="C127" s="244" t="s">
        <v>547</v>
      </c>
      <c r="D127" s="254" t="s">
        <v>689</v>
      </c>
      <c r="E127" s="207">
        <f t="shared" si="2"/>
        <v>1.2999185099999999E-3</v>
      </c>
      <c r="F127" s="245"/>
      <c r="G127" s="246"/>
      <c r="H127" s="236" t="s">
        <v>350</v>
      </c>
      <c r="I127" s="246">
        <v>2</v>
      </c>
      <c r="J127" s="393" t="s">
        <v>755</v>
      </c>
      <c r="K127" s="394"/>
      <c r="L127" s="394"/>
      <c r="M127" s="394"/>
      <c r="N127" s="394"/>
      <c r="O127" s="394"/>
      <c r="P127" s="395"/>
      <c r="Q127" s="241"/>
      <c r="R127" s="241"/>
      <c r="S127" s="241"/>
      <c r="T127" s="241"/>
      <c r="U127" s="241"/>
      <c r="V127" s="241"/>
      <c r="W127" s="241"/>
      <c r="X127" s="241"/>
      <c r="Y127" s="241"/>
    </row>
    <row r="128" spans="1:25" ht="15.75" customHeight="1" x14ac:dyDescent="0.25">
      <c r="A128" s="241"/>
      <c r="B128" s="243">
        <f t="shared" si="3"/>
        <v>13</v>
      </c>
      <c r="C128" s="244" t="s">
        <v>548</v>
      </c>
      <c r="D128" s="254" t="s">
        <v>690</v>
      </c>
      <c r="E128" s="207">
        <f t="shared" si="2"/>
        <v>4.1820688800000004E-5</v>
      </c>
      <c r="F128" s="245"/>
      <c r="G128" s="246"/>
      <c r="H128" s="236" t="s">
        <v>350</v>
      </c>
      <c r="I128" s="246">
        <v>2</v>
      </c>
      <c r="J128" s="393" t="s">
        <v>756</v>
      </c>
      <c r="K128" s="394"/>
      <c r="L128" s="394"/>
      <c r="M128" s="394"/>
      <c r="N128" s="394"/>
      <c r="O128" s="394"/>
      <c r="P128" s="395"/>
      <c r="Q128" s="241"/>
      <c r="R128" s="241"/>
      <c r="S128" s="241"/>
      <c r="T128" s="241"/>
      <c r="U128" s="241"/>
      <c r="V128" s="241"/>
      <c r="W128" s="241"/>
      <c r="X128" s="241"/>
      <c r="Y128" s="241"/>
    </row>
    <row r="129" spans="1:25" ht="15.75" customHeight="1" x14ac:dyDescent="0.25">
      <c r="A129" s="241"/>
      <c r="B129" s="243">
        <f t="shared" si="3"/>
        <v>10</v>
      </c>
      <c r="C129" s="244" t="s">
        <v>430</v>
      </c>
      <c r="D129" s="254" t="s">
        <v>691</v>
      </c>
      <c r="E129" s="207">
        <f t="shared" si="2"/>
        <v>1.0790455499999999E-4</v>
      </c>
      <c r="F129" s="245"/>
      <c r="G129" s="246"/>
      <c r="H129" s="236" t="s">
        <v>350</v>
      </c>
      <c r="I129" s="246">
        <v>2</v>
      </c>
      <c r="J129" s="393" t="s">
        <v>757</v>
      </c>
      <c r="K129" s="394"/>
      <c r="L129" s="394"/>
      <c r="M129" s="394"/>
      <c r="N129" s="394"/>
      <c r="O129" s="394"/>
      <c r="P129" s="395"/>
      <c r="Q129" s="241"/>
      <c r="R129" s="241"/>
      <c r="S129" s="241"/>
      <c r="T129" s="241"/>
      <c r="U129" s="241"/>
      <c r="V129" s="241"/>
      <c r="W129" s="241"/>
      <c r="X129" s="241"/>
      <c r="Y129" s="241"/>
    </row>
    <row r="130" spans="1:25" s="240" customFormat="1" x14ac:dyDescent="0.25">
      <c r="A130" s="241"/>
      <c r="B130" s="243">
        <f t="shared" si="3"/>
        <v>11</v>
      </c>
      <c r="C130" s="244" t="str">
        <f>"wst_"&amp;RIGHT(C95,LEN(C95)-4)</f>
        <v>wst_Sulfate</v>
      </c>
      <c r="D130" s="254" t="s">
        <v>692</v>
      </c>
      <c r="E130" s="207">
        <f>IF($E$23=0,E24,E59)*(1-$E$94)</f>
        <v>6.4152680418524936E-6</v>
      </c>
      <c r="F130" s="245"/>
      <c r="G130" s="246"/>
      <c r="H130" s="236" t="s">
        <v>350</v>
      </c>
      <c r="I130" s="246">
        <v>2</v>
      </c>
      <c r="J130" s="393" t="s">
        <v>758</v>
      </c>
      <c r="K130" s="394"/>
      <c r="L130" s="394"/>
      <c r="M130" s="394"/>
      <c r="N130" s="394"/>
      <c r="O130" s="394"/>
      <c r="P130" s="395"/>
      <c r="Q130" s="241"/>
      <c r="R130" s="241"/>
      <c r="S130" s="241"/>
      <c r="T130" s="241"/>
      <c r="U130" s="241"/>
      <c r="V130" s="241"/>
      <c r="W130" s="241"/>
      <c r="X130" s="241"/>
      <c r="Y130" s="241"/>
    </row>
    <row r="131" spans="1:25" s="240" customFormat="1" x14ac:dyDescent="0.25">
      <c r="A131" s="241"/>
      <c r="B131" s="243">
        <f t="shared" si="3"/>
        <v>11</v>
      </c>
      <c r="C131" s="244" t="str">
        <f t="shared" ref="C131:C164" si="4">"wst_"&amp;RIGHT(C96,LEN(C96)-4)</f>
        <v>wst_Nitrate</v>
      </c>
      <c r="D131" s="254" t="s">
        <v>693</v>
      </c>
      <c r="E131" s="207">
        <f t="shared" ref="E131:E164" si="5">IF($E$23=0,E25,E60)*(1-$E$94)</f>
        <v>1.3162664558375645E-7</v>
      </c>
      <c r="F131" s="245"/>
      <c r="G131" s="246"/>
      <c r="H131" s="236" t="s">
        <v>350</v>
      </c>
      <c r="I131" s="246">
        <v>2</v>
      </c>
      <c r="J131" s="393" t="s">
        <v>759</v>
      </c>
      <c r="K131" s="394"/>
      <c r="L131" s="394"/>
      <c r="M131" s="394"/>
      <c r="N131" s="394"/>
      <c r="O131" s="394"/>
      <c r="P131" s="395"/>
      <c r="Q131" s="241"/>
      <c r="R131" s="241"/>
      <c r="S131" s="241"/>
      <c r="T131" s="241"/>
      <c r="U131" s="241"/>
      <c r="V131" s="241"/>
      <c r="W131" s="241"/>
      <c r="X131" s="241"/>
      <c r="Y131" s="241"/>
    </row>
    <row r="132" spans="1:25" s="240" customFormat="1" ht="26.25" x14ac:dyDescent="0.25">
      <c r="A132" s="241"/>
      <c r="B132" s="243">
        <f t="shared" si="3"/>
        <v>13</v>
      </c>
      <c r="C132" s="244" t="str">
        <f t="shared" si="4"/>
        <v>wst_Phosphate</v>
      </c>
      <c r="D132" s="254" t="s">
        <v>694</v>
      </c>
      <c r="E132" s="207">
        <f t="shared" si="5"/>
        <v>1.1206547385547278E-9</v>
      </c>
      <c r="F132" s="245"/>
      <c r="G132" s="246"/>
      <c r="H132" s="236" t="s">
        <v>350</v>
      </c>
      <c r="I132" s="246">
        <v>2</v>
      </c>
      <c r="J132" s="393" t="s">
        <v>760</v>
      </c>
      <c r="K132" s="394"/>
      <c r="L132" s="394"/>
      <c r="M132" s="394"/>
      <c r="N132" s="394"/>
      <c r="O132" s="394"/>
      <c r="P132" s="395"/>
      <c r="Q132" s="241"/>
      <c r="R132" s="241"/>
      <c r="S132" s="241"/>
      <c r="T132" s="241"/>
      <c r="U132" s="241"/>
      <c r="V132" s="241"/>
      <c r="W132" s="241"/>
      <c r="X132" s="241"/>
      <c r="Y132" s="241"/>
    </row>
    <row r="133" spans="1:25" s="240" customFormat="1" x14ac:dyDescent="0.25">
      <c r="A133" s="241"/>
      <c r="B133" s="243">
        <f t="shared" si="3"/>
        <v>12</v>
      </c>
      <c r="C133" s="244" t="str">
        <f t="shared" si="4"/>
        <v>wst_Chloride</v>
      </c>
      <c r="D133" s="254" t="s">
        <v>695</v>
      </c>
      <c r="E133" s="207">
        <f t="shared" si="5"/>
        <v>1.4907500000000014E-6</v>
      </c>
      <c r="F133" s="245"/>
      <c r="G133" s="246"/>
      <c r="H133" s="236" t="s">
        <v>350</v>
      </c>
      <c r="I133" s="246">
        <v>2</v>
      </c>
      <c r="J133" s="393" t="s">
        <v>761</v>
      </c>
      <c r="K133" s="394"/>
      <c r="L133" s="394"/>
      <c r="M133" s="394"/>
      <c r="N133" s="394"/>
      <c r="O133" s="394"/>
      <c r="P133" s="395"/>
      <c r="Q133" s="241"/>
      <c r="R133" s="241"/>
      <c r="S133" s="241"/>
      <c r="T133" s="241"/>
      <c r="U133" s="241"/>
      <c r="V133" s="241"/>
      <c r="W133" s="241"/>
      <c r="X133" s="241"/>
      <c r="Y133" s="241"/>
    </row>
    <row r="134" spans="1:25" s="240" customFormat="1" x14ac:dyDescent="0.25">
      <c r="A134" s="241"/>
      <c r="B134" s="243">
        <f t="shared" si="3"/>
        <v>12</v>
      </c>
      <c r="C134" s="244" t="str">
        <f t="shared" si="4"/>
        <v>wst_Fluoride</v>
      </c>
      <c r="D134" s="254" t="s">
        <v>696</v>
      </c>
      <c r="E134" s="207">
        <f t="shared" si="5"/>
        <v>6.2310000000000071E-9</v>
      </c>
      <c r="F134" s="245"/>
      <c r="G134" s="246"/>
      <c r="H134" s="236" t="s">
        <v>350</v>
      </c>
      <c r="I134" s="246">
        <v>2</v>
      </c>
      <c r="J134" s="393" t="s">
        <v>762</v>
      </c>
      <c r="K134" s="394"/>
      <c r="L134" s="394"/>
      <c r="M134" s="394"/>
      <c r="N134" s="394"/>
      <c r="O134" s="394"/>
      <c r="P134" s="395"/>
      <c r="Q134" s="241"/>
      <c r="R134" s="241"/>
      <c r="S134" s="241"/>
      <c r="T134" s="241"/>
      <c r="U134" s="241"/>
      <c r="V134" s="241"/>
      <c r="W134" s="241"/>
      <c r="X134" s="241"/>
      <c r="Y134" s="241"/>
    </row>
    <row r="135" spans="1:25" s="240" customFormat="1" x14ac:dyDescent="0.25">
      <c r="A135" s="241"/>
      <c r="B135" s="243">
        <f t="shared" si="3"/>
        <v>10</v>
      </c>
      <c r="C135" s="244" t="str">
        <f t="shared" si="4"/>
        <v>wst_Silver</v>
      </c>
      <c r="D135" s="254" t="s">
        <v>697</v>
      </c>
      <c r="E135" s="207">
        <f t="shared" si="5"/>
        <v>2.4461400000000022E-11</v>
      </c>
      <c r="F135" s="245"/>
      <c r="G135" s="246"/>
      <c r="H135" s="236" t="s">
        <v>350</v>
      </c>
      <c r="I135" s="246">
        <v>2</v>
      </c>
      <c r="J135" s="393" t="s">
        <v>763</v>
      </c>
      <c r="K135" s="394"/>
      <c r="L135" s="394"/>
      <c r="M135" s="394"/>
      <c r="N135" s="394"/>
      <c r="O135" s="394"/>
      <c r="P135" s="395"/>
      <c r="Q135" s="241"/>
      <c r="R135" s="241"/>
      <c r="S135" s="241"/>
      <c r="T135" s="241"/>
      <c r="U135" s="241"/>
      <c r="V135" s="241"/>
      <c r="W135" s="241"/>
      <c r="X135" s="241"/>
      <c r="Y135" s="241"/>
    </row>
    <row r="136" spans="1:25" s="240" customFormat="1" ht="26.25" x14ac:dyDescent="0.25">
      <c r="A136" s="241"/>
      <c r="B136" s="243">
        <f t="shared" si="3"/>
        <v>11</v>
      </c>
      <c r="C136" s="244" t="str">
        <f t="shared" si="4"/>
        <v>wst_Arsenic</v>
      </c>
      <c r="D136" s="254" t="s">
        <v>698</v>
      </c>
      <c r="E136" s="207">
        <f t="shared" si="5"/>
        <v>8.9910200000000067E-11</v>
      </c>
      <c r="F136" s="245"/>
      <c r="G136" s="246"/>
      <c r="H136" s="236" t="s">
        <v>350</v>
      </c>
      <c r="I136" s="246">
        <v>2</v>
      </c>
      <c r="J136" s="393" t="s">
        <v>764</v>
      </c>
      <c r="K136" s="394"/>
      <c r="L136" s="394"/>
      <c r="M136" s="394"/>
      <c r="N136" s="394"/>
      <c r="O136" s="394"/>
      <c r="P136" s="395"/>
      <c r="Q136" s="241"/>
      <c r="R136" s="241"/>
      <c r="S136" s="241"/>
      <c r="T136" s="241"/>
      <c r="U136" s="241"/>
      <c r="V136" s="241"/>
      <c r="W136" s="241"/>
      <c r="X136" s="241"/>
      <c r="Y136" s="241"/>
    </row>
    <row r="137" spans="1:25" s="240" customFormat="1" x14ac:dyDescent="0.25">
      <c r="A137" s="241"/>
      <c r="B137" s="243">
        <f t="shared" si="3"/>
        <v>10</v>
      </c>
      <c r="C137" s="244" t="str">
        <f t="shared" si="4"/>
        <v>wst_Barium</v>
      </c>
      <c r="D137" s="254" t="s">
        <v>870</v>
      </c>
      <c r="E137" s="207">
        <f t="shared" si="5"/>
        <v>8.3865600000000067E-10</v>
      </c>
      <c r="F137" s="245"/>
      <c r="G137" s="246"/>
      <c r="H137" s="236" t="s">
        <v>350</v>
      </c>
      <c r="I137" s="246">
        <v>2</v>
      </c>
      <c r="J137" s="393" t="s">
        <v>765</v>
      </c>
      <c r="K137" s="394"/>
      <c r="L137" s="394"/>
      <c r="M137" s="394"/>
      <c r="N137" s="394"/>
      <c r="O137" s="394"/>
      <c r="P137" s="395"/>
      <c r="Q137" s="241"/>
      <c r="R137" s="241"/>
      <c r="S137" s="241"/>
      <c r="T137" s="241"/>
      <c r="U137" s="241"/>
      <c r="V137" s="241"/>
      <c r="W137" s="241"/>
      <c r="X137" s="241"/>
      <c r="Y137" s="241"/>
    </row>
    <row r="138" spans="1:25" s="240" customFormat="1" ht="26.25" x14ac:dyDescent="0.25">
      <c r="A138" s="241"/>
      <c r="B138" s="243">
        <f t="shared" si="3"/>
        <v>11</v>
      </c>
      <c r="C138" s="244" t="str">
        <f t="shared" si="4"/>
        <v>wst_Cadmium</v>
      </c>
      <c r="D138" s="254" t="s">
        <v>699</v>
      </c>
      <c r="E138" s="207">
        <f t="shared" si="5"/>
        <v>1.8551300000000022E-10</v>
      </c>
      <c r="F138" s="245"/>
      <c r="G138" s="246"/>
      <c r="H138" s="236" t="s">
        <v>350</v>
      </c>
      <c r="I138" s="246">
        <v>2</v>
      </c>
      <c r="J138" s="393" t="s">
        <v>766</v>
      </c>
      <c r="K138" s="394"/>
      <c r="L138" s="394"/>
      <c r="M138" s="394"/>
      <c r="N138" s="394"/>
      <c r="O138" s="394"/>
      <c r="P138" s="395"/>
      <c r="Q138" s="241"/>
      <c r="R138" s="241"/>
      <c r="S138" s="241"/>
      <c r="T138" s="241"/>
      <c r="U138" s="241"/>
      <c r="V138" s="241"/>
      <c r="W138" s="241"/>
      <c r="X138" s="241"/>
      <c r="Y138" s="241"/>
    </row>
    <row r="139" spans="1:25" s="240" customFormat="1" x14ac:dyDescent="0.25">
      <c r="A139" s="241"/>
      <c r="B139" s="243">
        <f t="shared" si="3"/>
        <v>11</v>
      </c>
      <c r="C139" s="244" t="str">
        <f t="shared" si="4"/>
        <v xml:space="preserve">wst_Cobalt </v>
      </c>
      <c r="D139" s="254" t="s">
        <v>871</v>
      </c>
      <c r="E139" s="207">
        <f t="shared" si="5"/>
        <v>3.8061900000000033E-10</v>
      </c>
      <c r="F139" s="245"/>
      <c r="G139" s="246"/>
      <c r="H139" s="236" t="s">
        <v>350</v>
      </c>
      <c r="I139" s="246">
        <v>2</v>
      </c>
      <c r="J139" s="393" t="s">
        <v>767</v>
      </c>
      <c r="K139" s="394"/>
      <c r="L139" s="394"/>
      <c r="M139" s="394"/>
      <c r="N139" s="394"/>
      <c r="O139" s="394"/>
      <c r="P139" s="395"/>
      <c r="Q139" s="241"/>
      <c r="R139" s="241"/>
      <c r="S139" s="241"/>
      <c r="T139" s="241"/>
      <c r="U139" s="241"/>
      <c r="V139" s="241"/>
      <c r="W139" s="241"/>
      <c r="X139" s="241"/>
      <c r="Y139" s="241"/>
    </row>
    <row r="140" spans="1:25" s="240" customFormat="1" ht="26.25" x14ac:dyDescent="0.25">
      <c r="A140" s="241"/>
      <c r="B140" s="243">
        <f t="shared" si="3"/>
        <v>12</v>
      </c>
      <c r="C140" s="244" t="str">
        <f t="shared" si="4"/>
        <v>wst_Chromium</v>
      </c>
      <c r="D140" s="254" t="s">
        <v>700</v>
      </c>
      <c r="E140" s="207">
        <f t="shared" si="5"/>
        <v>8.7595200000000072E-11</v>
      </c>
      <c r="F140" s="245"/>
      <c r="G140" s="246"/>
      <c r="H140" s="236" t="s">
        <v>350</v>
      </c>
      <c r="I140" s="246">
        <v>2</v>
      </c>
      <c r="J140" s="393" t="s">
        <v>768</v>
      </c>
      <c r="K140" s="394"/>
      <c r="L140" s="394"/>
      <c r="M140" s="394"/>
      <c r="N140" s="394"/>
      <c r="O140" s="394"/>
      <c r="P140" s="395"/>
      <c r="Q140" s="241"/>
      <c r="R140" s="241"/>
      <c r="S140" s="241"/>
      <c r="T140" s="241"/>
      <c r="U140" s="241"/>
      <c r="V140" s="241"/>
      <c r="W140" s="241"/>
      <c r="X140" s="241"/>
      <c r="Y140" s="241"/>
    </row>
    <row r="141" spans="1:25" s="240" customFormat="1" x14ac:dyDescent="0.25">
      <c r="A141" s="241"/>
      <c r="B141" s="243">
        <f t="shared" si="3"/>
        <v>10</v>
      </c>
      <c r="C141" s="244" t="str">
        <f t="shared" si="4"/>
        <v>wst_Copper</v>
      </c>
      <c r="D141" s="254" t="s">
        <v>701</v>
      </c>
      <c r="E141" s="207">
        <f t="shared" si="5"/>
        <v>1.8691960000000017E-10</v>
      </c>
      <c r="F141" s="245"/>
      <c r="G141" s="246"/>
      <c r="H141" s="236" t="s">
        <v>350</v>
      </c>
      <c r="I141" s="246">
        <v>2</v>
      </c>
      <c r="J141" s="393" t="s">
        <v>769</v>
      </c>
      <c r="K141" s="394"/>
      <c r="L141" s="394"/>
      <c r="M141" s="394"/>
      <c r="N141" s="394"/>
      <c r="O141" s="394"/>
      <c r="P141" s="395"/>
      <c r="Q141" s="241"/>
      <c r="R141" s="241"/>
      <c r="S141" s="241"/>
      <c r="T141" s="241"/>
      <c r="U141" s="241"/>
      <c r="V141" s="241"/>
      <c r="W141" s="241"/>
      <c r="X141" s="241"/>
      <c r="Y141" s="241"/>
    </row>
    <row r="142" spans="1:25" s="240" customFormat="1" ht="26.25" x14ac:dyDescent="0.25">
      <c r="A142" s="241"/>
      <c r="B142" s="243">
        <f t="shared" si="3"/>
        <v>11</v>
      </c>
      <c r="C142" s="244" t="str">
        <f t="shared" si="4"/>
        <v>wst_Mercury</v>
      </c>
      <c r="D142" s="254" t="s">
        <v>702</v>
      </c>
      <c r="E142" s="207">
        <f t="shared" si="5"/>
        <v>5.8806000000000046E-12</v>
      </c>
      <c r="F142" s="245"/>
      <c r="G142" s="246"/>
      <c r="H142" s="236" t="s">
        <v>350</v>
      </c>
      <c r="I142" s="246">
        <v>2</v>
      </c>
      <c r="J142" s="393" t="s">
        <v>770</v>
      </c>
      <c r="K142" s="394"/>
      <c r="L142" s="394"/>
      <c r="M142" s="394"/>
      <c r="N142" s="394"/>
      <c r="O142" s="394"/>
      <c r="P142" s="395"/>
      <c r="Q142" s="241"/>
      <c r="R142" s="241"/>
      <c r="S142" s="241"/>
      <c r="T142" s="241"/>
      <c r="U142" s="241"/>
      <c r="V142" s="241"/>
      <c r="W142" s="241"/>
      <c r="X142" s="241"/>
      <c r="Y142" s="241"/>
    </row>
    <row r="143" spans="1:25" s="240" customFormat="1" ht="26.25" x14ac:dyDescent="0.25">
      <c r="A143" s="241"/>
      <c r="B143" s="243">
        <f t="shared" si="3"/>
        <v>13</v>
      </c>
      <c r="C143" s="244" t="str">
        <f t="shared" si="4"/>
        <v>wst_Manganese</v>
      </c>
      <c r="D143" s="254" t="s">
        <v>703</v>
      </c>
      <c r="E143" s="207">
        <f t="shared" si="5"/>
        <v>3.7140480000000034E-8</v>
      </c>
      <c r="F143" s="245"/>
      <c r="G143" s="246"/>
      <c r="H143" s="236" t="s">
        <v>350</v>
      </c>
      <c r="I143" s="246">
        <v>2</v>
      </c>
      <c r="J143" s="393" t="s">
        <v>771</v>
      </c>
      <c r="K143" s="394"/>
      <c r="L143" s="394"/>
      <c r="M143" s="394"/>
      <c r="N143" s="394"/>
      <c r="O143" s="394"/>
      <c r="P143" s="395"/>
      <c r="Q143" s="241"/>
      <c r="R143" s="241"/>
      <c r="S143" s="241"/>
      <c r="T143" s="241"/>
      <c r="U143" s="241"/>
      <c r="V143" s="241"/>
      <c r="W143" s="241"/>
      <c r="X143" s="241"/>
      <c r="Y143" s="241"/>
    </row>
    <row r="144" spans="1:25" s="240" customFormat="1" ht="26.25" x14ac:dyDescent="0.25">
      <c r="A144" s="241"/>
      <c r="B144" s="243">
        <f t="shared" si="3"/>
        <v>14</v>
      </c>
      <c r="C144" s="244" t="str">
        <f t="shared" si="4"/>
        <v>wst_Molybdenum</v>
      </c>
      <c r="D144" s="254" t="s">
        <v>704</v>
      </c>
      <c r="E144" s="207">
        <f t="shared" si="5"/>
        <v>2.2695000000000018E-10</v>
      </c>
      <c r="F144" s="245"/>
      <c r="G144" s="246"/>
      <c r="H144" s="236" t="s">
        <v>350</v>
      </c>
      <c r="I144" s="246">
        <v>2</v>
      </c>
      <c r="J144" s="393" t="s">
        <v>772</v>
      </c>
      <c r="K144" s="394"/>
      <c r="L144" s="394"/>
      <c r="M144" s="394"/>
      <c r="N144" s="394"/>
      <c r="O144" s="394"/>
      <c r="P144" s="395"/>
      <c r="Q144" s="241"/>
      <c r="R144" s="241"/>
      <c r="S144" s="241"/>
      <c r="T144" s="241"/>
      <c r="U144" s="241"/>
      <c r="V144" s="241"/>
      <c r="W144" s="241"/>
      <c r="X144" s="241"/>
      <c r="Y144" s="241"/>
    </row>
    <row r="145" spans="1:25" s="240" customFormat="1" x14ac:dyDescent="0.25">
      <c r="A145" s="241"/>
      <c r="B145" s="243">
        <f t="shared" si="3"/>
        <v>10</v>
      </c>
      <c r="C145" s="244" t="str">
        <f t="shared" si="4"/>
        <v>wst_Nickel</v>
      </c>
      <c r="D145" s="254" t="s">
        <v>705</v>
      </c>
      <c r="E145" s="207">
        <f t="shared" si="5"/>
        <v>1.7756100000000015E-9</v>
      </c>
      <c r="F145" s="245"/>
      <c r="G145" s="246"/>
      <c r="H145" s="236" t="s">
        <v>350</v>
      </c>
      <c r="I145" s="246">
        <v>2</v>
      </c>
      <c r="J145" s="393" t="s">
        <v>773</v>
      </c>
      <c r="K145" s="394"/>
      <c r="L145" s="394"/>
      <c r="M145" s="394"/>
      <c r="N145" s="394"/>
      <c r="O145" s="394"/>
      <c r="P145" s="395"/>
      <c r="Q145" s="241"/>
      <c r="R145" s="241"/>
      <c r="S145" s="241"/>
      <c r="T145" s="241"/>
      <c r="U145" s="241"/>
      <c r="V145" s="241"/>
      <c r="W145" s="241"/>
      <c r="X145" s="241"/>
      <c r="Y145" s="241"/>
    </row>
    <row r="146" spans="1:25" s="240" customFormat="1" x14ac:dyDescent="0.25">
      <c r="A146" s="241"/>
      <c r="B146" s="243">
        <f t="shared" si="3"/>
        <v>9</v>
      </c>
      <c r="C146" s="244" t="str">
        <f t="shared" si="4"/>
        <v xml:space="preserve">wst_Lead </v>
      </c>
      <c r="D146" s="254" t="s">
        <v>706</v>
      </c>
      <c r="E146" s="207">
        <f t="shared" si="5"/>
        <v>1.4961320000000012E-11</v>
      </c>
      <c r="F146" s="245"/>
      <c r="G146" s="246"/>
      <c r="H146" s="236" t="s">
        <v>350</v>
      </c>
      <c r="I146" s="246">
        <v>2</v>
      </c>
      <c r="J146" s="393" t="s">
        <v>774</v>
      </c>
      <c r="K146" s="394"/>
      <c r="L146" s="394"/>
      <c r="M146" s="394"/>
      <c r="N146" s="394"/>
      <c r="O146" s="394"/>
      <c r="P146" s="395"/>
      <c r="Q146" s="241"/>
      <c r="R146" s="241"/>
      <c r="S146" s="241"/>
      <c r="T146" s="241"/>
      <c r="U146" s="241"/>
      <c r="V146" s="241"/>
      <c r="W146" s="241"/>
      <c r="X146" s="241"/>
      <c r="Y146" s="241"/>
    </row>
    <row r="147" spans="1:25" s="240" customFormat="1" ht="26.25" x14ac:dyDescent="0.25">
      <c r="A147" s="241"/>
      <c r="B147" s="243">
        <f t="shared" si="3"/>
        <v>12</v>
      </c>
      <c r="C147" s="244" t="str">
        <f t="shared" si="4"/>
        <v>wst_Antimony</v>
      </c>
      <c r="D147" s="254" t="s">
        <v>707</v>
      </c>
      <c r="E147" s="207">
        <f t="shared" si="5"/>
        <v>2.2289400000000014E-11</v>
      </c>
      <c r="F147" s="245"/>
      <c r="G147" s="246"/>
      <c r="H147" s="236" t="s">
        <v>350</v>
      </c>
      <c r="I147" s="246">
        <v>2</v>
      </c>
      <c r="J147" s="393" t="s">
        <v>775</v>
      </c>
      <c r="K147" s="394"/>
      <c r="L147" s="394"/>
      <c r="M147" s="394"/>
      <c r="N147" s="394"/>
      <c r="O147" s="394"/>
      <c r="P147" s="395"/>
      <c r="Q147" s="241"/>
      <c r="R147" s="241"/>
      <c r="S147" s="241"/>
      <c r="T147" s="241"/>
      <c r="U147" s="241"/>
      <c r="V147" s="241"/>
      <c r="W147" s="241"/>
      <c r="X147" s="241"/>
      <c r="Y147" s="241"/>
    </row>
    <row r="148" spans="1:25" s="240" customFormat="1" ht="26.25" x14ac:dyDescent="0.25">
      <c r="A148" s="241"/>
      <c r="B148" s="243">
        <f t="shared" si="3"/>
        <v>12</v>
      </c>
      <c r="C148" s="244" t="str">
        <f t="shared" si="4"/>
        <v>wst_Selenium</v>
      </c>
      <c r="D148" s="254" t="s">
        <v>708</v>
      </c>
      <c r="E148" s="207">
        <f t="shared" si="5"/>
        <v>8.3630400000000075E-11</v>
      </c>
      <c r="F148" s="245"/>
      <c r="G148" s="246"/>
      <c r="H148" s="236" t="s">
        <v>350</v>
      </c>
      <c r="I148" s="246">
        <v>2</v>
      </c>
      <c r="J148" s="393" t="s">
        <v>776</v>
      </c>
      <c r="K148" s="394"/>
      <c r="L148" s="394"/>
      <c r="M148" s="394"/>
      <c r="N148" s="394"/>
      <c r="O148" s="394"/>
      <c r="P148" s="395"/>
      <c r="Q148" s="241"/>
      <c r="R148" s="241"/>
      <c r="S148" s="241"/>
      <c r="T148" s="241"/>
      <c r="U148" s="241"/>
      <c r="V148" s="241"/>
      <c r="W148" s="241"/>
      <c r="X148" s="241"/>
      <c r="Y148" s="241"/>
    </row>
    <row r="149" spans="1:25" s="240" customFormat="1" x14ac:dyDescent="0.25">
      <c r="A149" s="241"/>
      <c r="B149" s="243">
        <f t="shared" si="3"/>
        <v>7</v>
      </c>
      <c r="C149" s="244" t="str">
        <f t="shared" si="4"/>
        <v>wst_Tin</v>
      </c>
      <c r="D149" s="254" t="s">
        <v>709</v>
      </c>
      <c r="E149" s="207">
        <f t="shared" si="5"/>
        <v>1.6784370000000016E-9</v>
      </c>
      <c r="F149" s="245"/>
      <c r="G149" s="246"/>
      <c r="H149" s="236" t="s">
        <v>350</v>
      </c>
      <c r="I149" s="246">
        <v>2</v>
      </c>
      <c r="J149" s="393" t="s">
        <v>777</v>
      </c>
      <c r="K149" s="394"/>
      <c r="L149" s="394"/>
      <c r="M149" s="394"/>
      <c r="N149" s="394"/>
      <c r="O149" s="394"/>
      <c r="P149" s="395"/>
      <c r="Q149" s="241"/>
      <c r="R149" s="241"/>
      <c r="S149" s="241"/>
      <c r="T149" s="241"/>
      <c r="U149" s="241"/>
      <c r="V149" s="241"/>
      <c r="W149" s="241"/>
      <c r="X149" s="241"/>
      <c r="Y149" s="241"/>
    </row>
    <row r="150" spans="1:25" s="240" customFormat="1" ht="26.25" x14ac:dyDescent="0.25">
      <c r="A150" s="241"/>
      <c r="B150" s="243">
        <f t="shared" si="3"/>
        <v>12</v>
      </c>
      <c r="C150" s="244" t="str">
        <f t="shared" si="4"/>
        <v>wst_Vanadium</v>
      </c>
      <c r="D150" s="254" t="s">
        <v>710</v>
      </c>
      <c r="E150" s="207">
        <f t="shared" si="5"/>
        <v>2.4228360000000019E-11</v>
      </c>
      <c r="F150" s="245"/>
      <c r="G150" s="246"/>
      <c r="H150" s="236" t="s">
        <v>350</v>
      </c>
      <c r="I150" s="246">
        <v>2</v>
      </c>
      <c r="J150" s="393" t="s">
        <v>778</v>
      </c>
      <c r="K150" s="394"/>
      <c r="L150" s="394"/>
      <c r="M150" s="394"/>
      <c r="N150" s="394"/>
      <c r="O150" s="394"/>
      <c r="P150" s="395"/>
      <c r="Q150" s="241"/>
      <c r="R150" s="241"/>
      <c r="S150" s="241"/>
      <c r="T150" s="241"/>
      <c r="U150" s="241"/>
      <c r="V150" s="241"/>
      <c r="W150" s="241"/>
      <c r="X150" s="241"/>
      <c r="Y150" s="241"/>
    </row>
    <row r="151" spans="1:25" s="240" customFormat="1" x14ac:dyDescent="0.25">
      <c r="A151" s="241"/>
      <c r="B151" s="243">
        <f t="shared" si="3"/>
        <v>8</v>
      </c>
      <c r="C151" s="244" t="str">
        <f t="shared" si="4"/>
        <v>wst_Zinc</v>
      </c>
      <c r="D151" s="254" t="s">
        <v>874</v>
      </c>
      <c r="E151" s="207">
        <f t="shared" si="5"/>
        <v>3.7174950000000034E-9</v>
      </c>
      <c r="F151" s="245"/>
      <c r="G151" s="246"/>
      <c r="H151" s="236" t="s">
        <v>350</v>
      </c>
      <c r="I151" s="246">
        <v>2</v>
      </c>
      <c r="J151" s="393" t="s">
        <v>779</v>
      </c>
      <c r="K151" s="394"/>
      <c r="L151" s="394"/>
      <c r="M151" s="394"/>
      <c r="N151" s="394"/>
      <c r="O151" s="394"/>
      <c r="P151" s="395"/>
      <c r="Q151" s="241"/>
      <c r="R151" s="241"/>
      <c r="S151" s="241"/>
      <c r="T151" s="241"/>
      <c r="U151" s="241"/>
      <c r="V151" s="241"/>
      <c r="W151" s="241"/>
      <c r="X151" s="241"/>
      <c r="Y151" s="241"/>
    </row>
    <row r="152" spans="1:25" s="240" customFormat="1" x14ac:dyDescent="0.25">
      <c r="A152" s="241"/>
      <c r="B152" s="243">
        <f t="shared" si="3"/>
        <v>13</v>
      </c>
      <c r="C152" s="244" t="str">
        <f t="shared" si="4"/>
        <v>wst_Beryllium</v>
      </c>
      <c r="D152" s="254" t="s">
        <v>711</v>
      </c>
      <c r="E152" s="207">
        <f t="shared" si="5"/>
        <v>1.3397280000000012E-10</v>
      </c>
      <c r="F152" s="245"/>
      <c r="G152" s="246"/>
      <c r="H152" s="236" t="s">
        <v>350</v>
      </c>
      <c r="I152" s="246">
        <v>2</v>
      </c>
      <c r="J152" s="393" t="s">
        <v>780</v>
      </c>
      <c r="K152" s="394"/>
      <c r="L152" s="394"/>
      <c r="M152" s="394"/>
      <c r="N152" s="394"/>
      <c r="O152" s="394"/>
      <c r="P152" s="395"/>
      <c r="Q152" s="241"/>
      <c r="R152" s="241"/>
      <c r="S152" s="241"/>
      <c r="T152" s="241"/>
      <c r="U152" s="241"/>
      <c r="V152" s="241"/>
      <c r="W152" s="241"/>
      <c r="X152" s="241"/>
      <c r="Y152" s="241"/>
    </row>
    <row r="153" spans="1:25" s="240" customFormat="1" ht="26.25" x14ac:dyDescent="0.25">
      <c r="A153" s="241"/>
      <c r="B153" s="243">
        <f t="shared" si="3"/>
        <v>12</v>
      </c>
      <c r="C153" s="244" t="str">
        <f t="shared" si="4"/>
        <v>wst_Scandium</v>
      </c>
      <c r="D153" s="254" t="s">
        <v>712</v>
      </c>
      <c r="E153" s="207">
        <f t="shared" si="5"/>
        <v>2.8734080000000026E-11</v>
      </c>
      <c r="F153" s="245"/>
      <c r="G153" s="246"/>
      <c r="H153" s="236" t="s">
        <v>350</v>
      </c>
      <c r="I153" s="246">
        <v>2</v>
      </c>
      <c r="J153" s="393" t="s">
        <v>781</v>
      </c>
      <c r="K153" s="394"/>
      <c r="L153" s="394"/>
      <c r="M153" s="394"/>
      <c r="N153" s="394"/>
      <c r="O153" s="394"/>
      <c r="P153" s="395"/>
      <c r="Q153" s="241"/>
      <c r="R153" s="241"/>
      <c r="S153" s="241"/>
      <c r="T153" s="241"/>
      <c r="U153" s="241"/>
      <c r="V153" s="241"/>
      <c r="W153" s="241"/>
      <c r="X153" s="241"/>
      <c r="Y153" s="241"/>
    </row>
    <row r="154" spans="1:25" s="240" customFormat="1" x14ac:dyDescent="0.25">
      <c r="A154" s="241"/>
      <c r="B154" s="243">
        <f t="shared" si="3"/>
        <v>13</v>
      </c>
      <c r="C154" s="244" t="str">
        <f t="shared" si="4"/>
        <v>wst_Strontium</v>
      </c>
      <c r="D154" s="254" t="s">
        <v>713</v>
      </c>
      <c r="E154" s="207">
        <f t="shared" si="5"/>
        <v>6.2016000000000047E-9</v>
      </c>
      <c r="F154" s="245"/>
      <c r="G154" s="246"/>
      <c r="H154" s="236" t="s">
        <v>350</v>
      </c>
      <c r="I154" s="246">
        <v>2</v>
      </c>
      <c r="J154" s="393" t="s">
        <v>782</v>
      </c>
      <c r="K154" s="394"/>
      <c r="L154" s="394"/>
      <c r="M154" s="394"/>
      <c r="N154" s="394"/>
      <c r="O154" s="394"/>
      <c r="P154" s="395"/>
      <c r="Q154" s="241"/>
      <c r="R154" s="241"/>
      <c r="S154" s="241"/>
      <c r="T154" s="241"/>
      <c r="U154" s="241"/>
      <c r="V154" s="241"/>
      <c r="W154" s="241"/>
      <c r="X154" s="241"/>
      <c r="Y154" s="241"/>
    </row>
    <row r="155" spans="1:25" s="240" customFormat="1" x14ac:dyDescent="0.25">
      <c r="A155" s="241"/>
      <c r="B155" s="243">
        <f t="shared" si="3"/>
        <v>12</v>
      </c>
      <c r="C155" s="244" t="str">
        <f t="shared" si="4"/>
        <v>wst_Titanium</v>
      </c>
      <c r="D155" s="254" t="s">
        <v>714</v>
      </c>
      <c r="E155" s="207">
        <f t="shared" si="5"/>
        <v>5.5194600000000056E-11</v>
      </c>
      <c r="F155" s="245"/>
      <c r="G155" s="246"/>
      <c r="H155" s="236" t="s">
        <v>350</v>
      </c>
      <c r="I155" s="246">
        <v>2</v>
      </c>
      <c r="J155" s="393" t="s">
        <v>783</v>
      </c>
      <c r="K155" s="394"/>
      <c r="L155" s="394"/>
      <c r="M155" s="394"/>
      <c r="N155" s="394"/>
      <c r="O155" s="394"/>
      <c r="P155" s="395"/>
      <c r="Q155" s="241"/>
      <c r="R155" s="241"/>
      <c r="S155" s="241"/>
      <c r="T155" s="241"/>
      <c r="U155" s="241"/>
      <c r="V155" s="241"/>
      <c r="W155" s="241"/>
      <c r="X155" s="241"/>
      <c r="Y155" s="241"/>
    </row>
    <row r="156" spans="1:25" s="240" customFormat="1" x14ac:dyDescent="0.25">
      <c r="A156" s="241"/>
      <c r="B156" s="243">
        <f t="shared" si="3"/>
        <v>12</v>
      </c>
      <c r="C156" s="244" t="str">
        <f t="shared" si="4"/>
        <v>wst_Thallium</v>
      </c>
      <c r="D156" s="254" t="s">
        <v>715</v>
      </c>
      <c r="E156" s="207">
        <f t="shared" si="5"/>
        <v>1.2576060000000011E-12</v>
      </c>
      <c r="F156" s="245"/>
      <c r="G156" s="246"/>
      <c r="H156" s="236" t="s">
        <v>350</v>
      </c>
      <c r="I156" s="246">
        <v>2</v>
      </c>
      <c r="J156" s="393" t="s">
        <v>784</v>
      </c>
      <c r="K156" s="394"/>
      <c r="L156" s="394"/>
      <c r="M156" s="394"/>
      <c r="N156" s="394"/>
      <c r="O156" s="394"/>
      <c r="P156" s="395"/>
      <c r="Q156" s="241"/>
      <c r="R156" s="241"/>
      <c r="S156" s="241"/>
      <c r="T156" s="241"/>
      <c r="U156" s="241"/>
      <c r="V156" s="241"/>
      <c r="W156" s="241"/>
      <c r="X156" s="241"/>
      <c r="Y156" s="241"/>
    </row>
    <row r="157" spans="1:25" s="240" customFormat="1" ht="26.25" x14ac:dyDescent="0.25">
      <c r="A157" s="241"/>
      <c r="B157" s="243">
        <f t="shared" si="3"/>
        <v>12</v>
      </c>
      <c r="C157" s="244" t="str">
        <f t="shared" si="4"/>
        <v>wst_Tungsten</v>
      </c>
      <c r="D157" s="254" t="s">
        <v>716</v>
      </c>
      <c r="E157" s="207">
        <f t="shared" si="5"/>
        <v>2.6110000000000025E-12</v>
      </c>
      <c r="F157" s="245"/>
      <c r="G157" s="246"/>
      <c r="H157" s="236" t="s">
        <v>350</v>
      </c>
      <c r="I157" s="246">
        <v>2</v>
      </c>
      <c r="J157" s="393" t="s">
        <v>785</v>
      </c>
      <c r="K157" s="394"/>
      <c r="L157" s="394"/>
      <c r="M157" s="394"/>
      <c r="N157" s="394"/>
      <c r="O157" s="394"/>
      <c r="P157" s="395"/>
      <c r="Q157" s="241"/>
      <c r="R157" s="241"/>
      <c r="S157" s="241"/>
      <c r="T157" s="241"/>
      <c r="U157" s="241"/>
      <c r="V157" s="241"/>
      <c r="W157" s="241"/>
      <c r="X157" s="241"/>
      <c r="Y157" s="241"/>
    </row>
    <row r="158" spans="1:25" s="240" customFormat="1" x14ac:dyDescent="0.25">
      <c r="A158" s="241"/>
      <c r="B158" s="243">
        <f t="shared" si="3"/>
        <v>11</v>
      </c>
      <c r="C158" s="244" t="str">
        <f t="shared" si="4"/>
        <v>wst_Silicon</v>
      </c>
      <c r="D158" s="254" t="s">
        <v>717</v>
      </c>
      <c r="E158" s="207">
        <f t="shared" si="5"/>
        <v>1.4346000000000013E-8</v>
      </c>
      <c r="F158" s="245"/>
      <c r="G158" s="246"/>
      <c r="H158" s="236" t="s">
        <v>350</v>
      </c>
      <c r="I158" s="246">
        <v>2</v>
      </c>
      <c r="J158" s="393" t="s">
        <v>786</v>
      </c>
      <c r="K158" s="394"/>
      <c r="L158" s="394"/>
      <c r="M158" s="394"/>
      <c r="N158" s="394"/>
      <c r="O158" s="394"/>
      <c r="P158" s="395"/>
      <c r="Q158" s="241"/>
      <c r="R158" s="241"/>
      <c r="S158" s="241"/>
      <c r="T158" s="241"/>
      <c r="U158" s="241"/>
      <c r="V158" s="241"/>
      <c r="W158" s="241"/>
      <c r="X158" s="241"/>
      <c r="Y158" s="241"/>
    </row>
    <row r="159" spans="1:25" s="240" customFormat="1" x14ac:dyDescent="0.25">
      <c r="A159" s="241"/>
      <c r="B159" s="243">
        <f t="shared" si="3"/>
        <v>8</v>
      </c>
      <c r="C159" s="244" t="str">
        <f t="shared" si="4"/>
        <v>wst_Iron</v>
      </c>
      <c r="D159" s="254" t="s">
        <v>876</v>
      </c>
      <c r="E159" s="207">
        <f t="shared" si="5"/>
        <v>2.5205390000000021E-8</v>
      </c>
      <c r="F159" s="245"/>
      <c r="G159" s="246"/>
      <c r="H159" s="236" t="s">
        <v>350</v>
      </c>
      <c r="I159" s="246">
        <v>2</v>
      </c>
      <c r="J159" s="393" t="s">
        <v>787</v>
      </c>
      <c r="K159" s="394"/>
      <c r="L159" s="394"/>
      <c r="M159" s="394"/>
      <c r="N159" s="394"/>
      <c r="O159" s="394"/>
      <c r="P159" s="395"/>
      <c r="Q159" s="241"/>
      <c r="R159" s="241"/>
      <c r="S159" s="241"/>
      <c r="T159" s="241"/>
      <c r="U159" s="241"/>
      <c r="V159" s="241"/>
      <c r="W159" s="241"/>
      <c r="X159" s="241"/>
      <c r="Y159" s="241"/>
    </row>
    <row r="160" spans="1:25" s="240" customFormat="1" ht="26.25" x14ac:dyDescent="0.25">
      <c r="A160" s="241"/>
      <c r="B160" s="243">
        <f t="shared" si="3"/>
        <v>11</v>
      </c>
      <c r="C160" s="244" t="str">
        <f t="shared" si="4"/>
        <v>wst_Calcium</v>
      </c>
      <c r="D160" s="254" t="s">
        <v>718</v>
      </c>
      <c r="E160" s="207">
        <f t="shared" si="5"/>
        <v>8.7089100000000081E-7</v>
      </c>
      <c r="F160" s="245"/>
      <c r="G160" s="246"/>
      <c r="H160" s="236" t="s">
        <v>350</v>
      </c>
      <c r="I160" s="246">
        <v>2</v>
      </c>
      <c r="J160" s="393" t="s">
        <v>788</v>
      </c>
      <c r="K160" s="394"/>
      <c r="L160" s="394"/>
      <c r="M160" s="394"/>
      <c r="N160" s="394"/>
      <c r="O160" s="394"/>
      <c r="P160" s="395"/>
      <c r="Q160" s="241"/>
      <c r="R160" s="241"/>
      <c r="S160" s="241"/>
      <c r="T160" s="241"/>
      <c r="U160" s="241"/>
      <c r="V160" s="241"/>
      <c r="W160" s="241"/>
      <c r="X160" s="241"/>
      <c r="Y160" s="241"/>
    </row>
    <row r="161" spans="1:25" s="240" customFormat="1" ht="26.25" x14ac:dyDescent="0.25">
      <c r="A161" s="241"/>
      <c r="B161" s="243">
        <f t="shared" si="3"/>
        <v>12</v>
      </c>
      <c r="C161" s="244" t="str">
        <f t="shared" si="4"/>
        <v>wst_Aluminum</v>
      </c>
      <c r="D161" s="254" t="s">
        <v>719</v>
      </c>
      <c r="E161" s="207">
        <f t="shared" si="5"/>
        <v>6.7295000000000058E-9</v>
      </c>
      <c r="F161" s="245"/>
      <c r="G161" s="246"/>
      <c r="H161" s="236" t="s">
        <v>350</v>
      </c>
      <c r="I161" s="246">
        <v>2</v>
      </c>
      <c r="J161" s="393" t="s">
        <v>789</v>
      </c>
      <c r="K161" s="394"/>
      <c r="L161" s="394"/>
      <c r="M161" s="394"/>
      <c r="N161" s="394"/>
      <c r="O161" s="394"/>
      <c r="P161" s="395"/>
      <c r="Q161" s="241"/>
      <c r="R161" s="241"/>
      <c r="S161" s="241"/>
      <c r="T161" s="241"/>
      <c r="U161" s="241"/>
      <c r="V161" s="241"/>
      <c r="W161" s="241"/>
      <c r="X161" s="241"/>
      <c r="Y161" s="241"/>
    </row>
    <row r="162" spans="1:25" s="240" customFormat="1" ht="26.25" x14ac:dyDescent="0.25">
      <c r="A162" s="241"/>
      <c r="B162" s="243">
        <f t="shared" si="3"/>
        <v>13</v>
      </c>
      <c r="C162" s="244" t="str">
        <f t="shared" si="4"/>
        <v>wst_Potassium</v>
      </c>
      <c r="D162" s="254" t="s">
        <v>720</v>
      </c>
      <c r="E162" s="207">
        <f t="shared" si="5"/>
        <v>1.3130490000000012E-5</v>
      </c>
      <c r="F162" s="245"/>
      <c r="G162" s="246"/>
      <c r="H162" s="236" t="s">
        <v>350</v>
      </c>
      <c r="I162" s="246">
        <v>2</v>
      </c>
      <c r="J162" s="393" t="s">
        <v>790</v>
      </c>
      <c r="K162" s="394"/>
      <c r="L162" s="394"/>
      <c r="M162" s="394"/>
      <c r="N162" s="394"/>
      <c r="O162" s="394"/>
      <c r="P162" s="395"/>
      <c r="Q162" s="241"/>
      <c r="R162" s="241"/>
      <c r="S162" s="241"/>
      <c r="T162" s="241"/>
      <c r="U162" s="241"/>
      <c r="V162" s="241"/>
      <c r="W162" s="241"/>
      <c r="X162" s="241"/>
      <c r="Y162" s="241"/>
    </row>
    <row r="163" spans="1:25" s="240" customFormat="1" ht="26.25" x14ac:dyDescent="0.25">
      <c r="A163" s="241"/>
      <c r="B163" s="243">
        <f t="shared" si="3"/>
        <v>13</v>
      </c>
      <c r="C163" s="244" t="str">
        <f t="shared" si="4"/>
        <v>wst_Magnesium</v>
      </c>
      <c r="D163" s="254" t="s">
        <v>721</v>
      </c>
      <c r="E163" s="207">
        <f t="shared" si="5"/>
        <v>4.2243120000000039E-7</v>
      </c>
      <c r="F163" s="245"/>
      <c r="G163" s="246"/>
      <c r="H163" s="236" t="s">
        <v>350</v>
      </c>
      <c r="I163" s="246">
        <v>2</v>
      </c>
      <c r="J163" s="393" t="s">
        <v>791</v>
      </c>
      <c r="K163" s="394"/>
      <c r="L163" s="394"/>
      <c r="M163" s="394"/>
      <c r="N163" s="394"/>
      <c r="O163" s="394"/>
      <c r="P163" s="395"/>
      <c r="Q163" s="241"/>
      <c r="R163" s="241"/>
      <c r="S163" s="241"/>
      <c r="T163" s="241"/>
      <c r="U163" s="241"/>
      <c r="V163" s="241"/>
      <c r="W163" s="241"/>
      <c r="X163" s="241"/>
      <c r="Y163" s="241"/>
    </row>
    <row r="164" spans="1:25" s="240" customFormat="1" ht="26.25" x14ac:dyDescent="0.25">
      <c r="A164" s="241"/>
      <c r="B164" s="243">
        <f t="shared" si="3"/>
        <v>10</v>
      </c>
      <c r="C164" s="244" t="str">
        <f t="shared" si="4"/>
        <v>wst_Sodium</v>
      </c>
      <c r="D164" s="254" t="s">
        <v>722</v>
      </c>
      <c r="E164" s="207">
        <f t="shared" si="5"/>
        <v>1.089945000000001E-6</v>
      </c>
      <c r="F164" s="245"/>
      <c r="G164" s="246"/>
      <c r="H164" s="236" t="s">
        <v>350</v>
      </c>
      <c r="I164" s="246">
        <v>2</v>
      </c>
      <c r="J164" s="393" t="s">
        <v>792</v>
      </c>
      <c r="K164" s="394"/>
      <c r="L164" s="394"/>
      <c r="M164" s="394"/>
      <c r="N164" s="394"/>
      <c r="O164" s="394"/>
      <c r="P164" s="395"/>
      <c r="Q164" s="241"/>
      <c r="R164" s="241"/>
      <c r="S164" s="241"/>
      <c r="T164" s="241"/>
      <c r="U164" s="241"/>
      <c r="V164" s="241"/>
      <c r="W164" s="241"/>
      <c r="X164" s="241"/>
      <c r="Y164" s="241"/>
    </row>
    <row r="165" spans="1:25" s="240" customFormat="1" x14ac:dyDescent="0.25">
      <c r="A165" s="241"/>
      <c r="B165" s="243"/>
      <c r="C165" s="244"/>
      <c r="D165" s="254"/>
      <c r="E165" s="207"/>
      <c r="F165" s="245"/>
      <c r="G165" s="246"/>
      <c r="H165" s="236"/>
      <c r="I165" s="246"/>
      <c r="J165" s="393"/>
      <c r="K165" s="394"/>
      <c r="L165" s="394"/>
      <c r="M165" s="394"/>
      <c r="N165" s="394"/>
      <c r="O165" s="394"/>
      <c r="P165" s="395"/>
      <c r="Q165" s="241"/>
      <c r="R165" s="241"/>
      <c r="S165" s="241"/>
      <c r="T165" s="241"/>
      <c r="U165" s="241"/>
      <c r="V165" s="241"/>
      <c r="W165" s="241"/>
      <c r="X165" s="241"/>
      <c r="Y165" s="241"/>
    </row>
    <row r="166" spans="1:25" s="240" customFormat="1" x14ac:dyDescent="0.25">
      <c r="A166" s="241"/>
      <c r="B166" s="243"/>
      <c r="C166" s="244"/>
      <c r="D166" s="254"/>
      <c r="E166" s="207"/>
      <c r="F166" s="245"/>
      <c r="G166" s="246"/>
      <c r="H166" s="236"/>
      <c r="I166" s="246"/>
      <c r="J166" s="393"/>
      <c r="K166" s="394"/>
      <c r="L166" s="394"/>
      <c r="M166" s="394"/>
      <c r="N166" s="394"/>
      <c r="O166" s="394"/>
      <c r="P166" s="395"/>
      <c r="Q166" s="241"/>
      <c r="R166" s="241"/>
      <c r="S166" s="241"/>
      <c r="T166" s="241"/>
      <c r="U166" s="241"/>
      <c r="V166" s="241"/>
      <c r="W166" s="241"/>
      <c r="X166" s="241"/>
      <c r="Y166" s="241"/>
    </row>
    <row r="167" spans="1:25" ht="12.75" customHeight="1" x14ac:dyDescent="0.25">
      <c r="A167" s="2"/>
      <c r="B167" s="9"/>
      <c r="C167" s="46" t="s">
        <v>67</v>
      </c>
      <c r="D167" s="47" t="s">
        <v>68</v>
      </c>
      <c r="E167" s="48"/>
      <c r="F167" s="48"/>
      <c r="G167" s="48"/>
      <c r="H167" s="49"/>
      <c r="I167" s="50"/>
      <c r="J167" s="396"/>
      <c r="K167" s="397"/>
      <c r="L167" s="397"/>
      <c r="M167" s="397"/>
      <c r="N167" s="397"/>
      <c r="O167" s="397"/>
      <c r="P167" s="398"/>
      <c r="Q167" s="2"/>
      <c r="R167" s="2"/>
      <c r="S167" s="2"/>
      <c r="T167" s="2"/>
      <c r="U167" s="2"/>
      <c r="V167" s="2"/>
      <c r="W167" s="2"/>
      <c r="X167" s="2"/>
      <c r="Y167" s="2"/>
    </row>
    <row r="168" spans="1:25" ht="13.5" customHeight="1" thickBot="1" x14ac:dyDescent="0.3">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ht="13.5" customHeight="1" thickBot="1" x14ac:dyDescent="0.3">
      <c r="A169" s="31"/>
      <c r="B169" s="407" t="s">
        <v>69</v>
      </c>
      <c r="C169" s="408"/>
      <c r="D169" s="408"/>
      <c r="E169" s="408"/>
      <c r="F169" s="408"/>
      <c r="G169" s="408"/>
      <c r="H169" s="408"/>
      <c r="I169" s="408"/>
      <c r="J169" s="408"/>
      <c r="K169" s="408"/>
      <c r="L169" s="408"/>
      <c r="M169" s="408"/>
      <c r="N169" s="408"/>
      <c r="O169" s="408"/>
      <c r="P169" s="409"/>
      <c r="Q169" s="31"/>
      <c r="R169" s="31"/>
      <c r="S169" s="31"/>
      <c r="T169" s="31"/>
      <c r="U169" s="31"/>
      <c r="V169" s="31"/>
      <c r="W169" s="31"/>
      <c r="X169" s="31"/>
      <c r="Y169" s="31"/>
    </row>
    <row r="170" spans="1:25" ht="12.75" customHeight="1" x14ac:dyDescent="0.25">
      <c r="A170" s="2"/>
      <c r="B170" s="9"/>
      <c r="C170" s="2"/>
      <c r="D170" s="2"/>
      <c r="E170" s="2"/>
      <c r="F170" s="2"/>
      <c r="G170" s="2"/>
      <c r="H170" s="41" t="s">
        <v>70</v>
      </c>
      <c r="I170" s="2"/>
      <c r="J170" s="2"/>
      <c r="K170" s="2"/>
      <c r="L170" s="2"/>
      <c r="M170" s="2"/>
      <c r="N170" s="2"/>
      <c r="O170" s="2"/>
      <c r="P170" s="2"/>
      <c r="Q170" s="2"/>
      <c r="R170" s="2"/>
      <c r="S170" s="2"/>
      <c r="T170" s="2"/>
      <c r="U170" s="2"/>
      <c r="V170" s="2"/>
      <c r="W170" s="2"/>
      <c r="X170" s="2"/>
      <c r="Y170" s="2"/>
    </row>
    <row r="171" spans="1:25" ht="12.75" customHeight="1" x14ac:dyDescent="0.25">
      <c r="A171" s="2"/>
      <c r="B171" s="9"/>
      <c r="C171" s="42" t="s">
        <v>71</v>
      </c>
      <c r="D171" s="42" t="s">
        <v>72</v>
      </c>
      <c r="E171" s="42" t="s">
        <v>61</v>
      </c>
      <c r="F171" s="42" t="s">
        <v>73</v>
      </c>
      <c r="G171" s="42" t="s">
        <v>71</v>
      </c>
      <c r="H171" s="42" t="s">
        <v>64</v>
      </c>
      <c r="I171" s="42" t="s">
        <v>74</v>
      </c>
      <c r="J171" s="42" t="s">
        <v>75</v>
      </c>
      <c r="K171" s="42" t="s">
        <v>76</v>
      </c>
      <c r="L171" s="42" t="s">
        <v>77</v>
      </c>
      <c r="M171" s="42" t="s">
        <v>65</v>
      </c>
      <c r="N171" s="392" t="s">
        <v>66</v>
      </c>
      <c r="O171" s="392"/>
      <c r="P171" s="392"/>
      <c r="Q171" s="2"/>
      <c r="R171" s="2"/>
      <c r="S171" s="2"/>
      <c r="T171" s="2"/>
      <c r="U171" s="2"/>
      <c r="V171" s="2"/>
      <c r="W171" s="2"/>
      <c r="X171" s="31"/>
      <c r="Y171" s="31"/>
    </row>
    <row r="172" spans="1:25" ht="12.75" customHeight="1" x14ac:dyDescent="0.25">
      <c r="A172" s="2"/>
      <c r="B172" s="9"/>
      <c r="C172" s="43"/>
      <c r="D172" s="57" t="s">
        <v>281</v>
      </c>
      <c r="E172" s="51">
        <v>1</v>
      </c>
      <c r="F172" s="51" t="s">
        <v>43</v>
      </c>
      <c r="G172" s="52">
        <v>1</v>
      </c>
      <c r="H172" s="53" t="str">
        <f>IF($C172="","",VLOOKUP($C172,$C$22:$H$167,6,FALSE))</f>
        <v/>
      </c>
      <c r="I172" s="54">
        <f t="shared" ref="I172:I173" si="6">IF(D172="","",E172*G172*$D$5)</f>
        <v>1</v>
      </c>
      <c r="J172" s="51" t="s">
        <v>43</v>
      </c>
      <c r="K172" s="55" t="s">
        <v>93</v>
      </c>
      <c r="L172" s="51"/>
      <c r="M172" s="56"/>
      <c r="N172" s="424" t="s">
        <v>282</v>
      </c>
      <c r="O172" s="425"/>
      <c r="P172" s="425"/>
      <c r="Q172" s="2"/>
      <c r="R172" s="2"/>
      <c r="S172" s="2"/>
      <c r="T172" s="2"/>
      <c r="U172" s="2"/>
      <c r="V172" s="2"/>
      <c r="W172" s="2"/>
      <c r="X172" s="31"/>
      <c r="Y172" s="31"/>
    </row>
    <row r="173" spans="1:25" ht="12.75" customHeight="1" x14ac:dyDescent="0.25">
      <c r="A173" s="2"/>
      <c r="B173" s="9"/>
      <c r="C173" s="58"/>
      <c r="D173" s="59" t="s">
        <v>79</v>
      </c>
      <c r="E173" s="51">
        <f>Leachate!G61</f>
        <v>4.9699999999999996E-3</v>
      </c>
      <c r="F173" s="51" t="s">
        <v>637</v>
      </c>
      <c r="G173" s="52">
        <v>1</v>
      </c>
      <c r="H173" s="53" t="str">
        <f>IF($C173="","",VLOOKUP($C173,$C$22:$H$167,6,FALSE))</f>
        <v/>
      </c>
      <c r="I173" s="359">
        <f t="shared" si="6"/>
        <v>4.9699999999999996E-3</v>
      </c>
      <c r="J173" s="51" t="s">
        <v>637</v>
      </c>
      <c r="K173" s="55" t="s">
        <v>93</v>
      </c>
      <c r="L173" s="51" t="s">
        <v>97</v>
      </c>
      <c r="M173" s="56">
        <v>2</v>
      </c>
      <c r="N173" s="424" t="s">
        <v>78</v>
      </c>
      <c r="O173" s="424"/>
      <c r="P173" s="424"/>
      <c r="Q173" s="2"/>
      <c r="R173" s="2"/>
      <c r="S173" s="2"/>
      <c r="T173" s="2"/>
      <c r="U173" s="2"/>
      <c r="V173" s="2"/>
      <c r="W173" s="2"/>
      <c r="X173" s="31"/>
      <c r="Y173" s="31"/>
    </row>
    <row r="174" spans="1:25" ht="12.75" customHeight="1" x14ac:dyDescent="0.25">
      <c r="A174" s="2"/>
      <c r="B174" s="9"/>
      <c r="C174" s="60" t="s">
        <v>67</v>
      </c>
      <c r="D174" s="47" t="s">
        <v>68</v>
      </c>
      <c r="E174" s="61" t="s">
        <v>80</v>
      </c>
      <c r="F174" s="47"/>
      <c r="G174" s="47"/>
      <c r="H174" s="47"/>
      <c r="I174" s="61" t="s">
        <v>81</v>
      </c>
      <c r="J174" s="47"/>
      <c r="K174" s="61"/>
      <c r="L174" s="47" t="s">
        <v>82</v>
      </c>
      <c r="M174" s="62"/>
      <c r="N174" s="426"/>
      <c r="O174" s="426"/>
      <c r="P174" s="426"/>
      <c r="Q174" s="2"/>
      <c r="R174" s="2"/>
      <c r="S174" s="2"/>
      <c r="T174" s="2"/>
      <c r="U174" s="2"/>
      <c r="V174" s="2"/>
      <c r="W174" s="2"/>
      <c r="X174" s="31"/>
      <c r="Y174" s="31"/>
    </row>
    <row r="175" spans="1:25" ht="13.5" customHeight="1" thickBot="1" x14ac:dyDescent="0.3">
      <c r="A175" s="2"/>
      <c r="B175" s="9"/>
      <c r="C175" s="2"/>
      <c r="D175" s="2"/>
      <c r="E175" s="2"/>
      <c r="F175" s="2"/>
      <c r="G175" s="2"/>
      <c r="H175" s="2"/>
      <c r="I175" s="2"/>
      <c r="J175" s="2"/>
      <c r="K175" s="2"/>
      <c r="L175" s="2"/>
      <c r="M175" s="2"/>
      <c r="N175" s="2"/>
      <c r="O175" s="2"/>
      <c r="P175" s="2"/>
      <c r="Q175" s="2"/>
      <c r="R175" s="2"/>
      <c r="S175" s="2"/>
      <c r="T175" s="2"/>
      <c r="U175" s="2"/>
      <c r="V175" s="2"/>
      <c r="W175" s="2"/>
      <c r="X175" s="31"/>
      <c r="Y175" s="31"/>
    </row>
    <row r="176" spans="1:25" ht="13.5" customHeight="1" thickBot="1" x14ac:dyDescent="0.3">
      <c r="A176" s="31"/>
      <c r="B176" s="407" t="s">
        <v>83</v>
      </c>
      <c r="C176" s="408"/>
      <c r="D176" s="408"/>
      <c r="E176" s="408"/>
      <c r="F176" s="408"/>
      <c r="G176" s="408"/>
      <c r="H176" s="408"/>
      <c r="I176" s="408"/>
      <c r="J176" s="408"/>
      <c r="K176" s="408"/>
      <c r="L176" s="408"/>
      <c r="M176" s="408"/>
      <c r="N176" s="408"/>
      <c r="O176" s="408"/>
      <c r="P176" s="409"/>
      <c r="Q176" s="31"/>
      <c r="R176" s="31"/>
      <c r="S176" s="31"/>
      <c r="T176" s="31"/>
      <c r="U176" s="31"/>
      <c r="V176" s="31"/>
      <c r="W176" s="31"/>
      <c r="X176" s="31"/>
      <c r="Y176" s="31"/>
    </row>
    <row r="177" spans="1:25" ht="12.75" customHeight="1" x14ac:dyDescent="0.25">
      <c r="A177" s="2"/>
      <c r="B177" s="9"/>
      <c r="C177" s="2"/>
      <c r="D177" s="2"/>
      <c r="E177" s="2"/>
      <c r="F177" s="2"/>
      <c r="G177" s="2"/>
      <c r="H177" s="41" t="s">
        <v>84</v>
      </c>
      <c r="I177" s="2"/>
      <c r="J177" s="2"/>
      <c r="K177" s="2"/>
      <c r="L177" s="2"/>
      <c r="M177" s="2"/>
      <c r="N177" s="2"/>
      <c r="O177" s="2"/>
      <c r="P177" s="2"/>
      <c r="Q177" s="2"/>
      <c r="R177" s="2"/>
      <c r="S177" s="2"/>
      <c r="T177" s="2"/>
      <c r="U177" s="2"/>
      <c r="V177" s="2"/>
      <c r="W177" s="2"/>
      <c r="X177" s="31"/>
      <c r="Y177" s="31"/>
    </row>
    <row r="178" spans="1:25" ht="12.75" customHeight="1" x14ac:dyDescent="0.25">
      <c r="A178" s="2"/>
      <c r="B178" s="9"/>
      <c r="C178" s="42" t="s">
        <v>71</v>
      </c>
      <c r="D178" s="42" t="s">
        <v>72</v>
      </c>
      <c r="E178" s="42" t="s">
        <v>61</v>
      </c>
      <c r="F178" s="42" t="s">
        <v>73</v>
      </c>
      <c r="G178" s="42" t="s">
        <v>71</v>
      </c>
      <c r="H178" s="42" t="s">
        <v>64</v>
      </c>
      <c r="I178" s="42" t="s">
        <v>74</v>
      </c>
      <c r="J178" s="42" t="s">
        <v>75</v>
      </c>
      <c r="K178" s="42" t="s">
        <v>76</v>
      </c>
      <c r="L178" s="42" t="s">
        <v>77</v>
      </c>
      <c r="M178" s="42" t="s">
        <v>65</v>
      </c>
      <c r="N178" s="392" t="s">
        <v>66</v>
      </c>
      <c r="O178" s="392"/>
      <c r="P178" s="392"/>
      <c r="Q178" s="2"/>
      <c r="R178" s="2"/>
      <c r="S178" s="2"/>
      <c r="T178" s="2"/>
      <c r="U178" s="2"/>
      <c r="V178" s="2"/>
      <c r="W178" s="2"/>
      <c r="X178" s="31"/>
      <c r="Y178" s="31"/>
    </row>
    <row r="179" spans="1:25" x14ac:dyDescent="0.25">
      <c r="A179" s="2"/>
      <c r="B179" s="17"/>
      <c r="C179" s="322" t="s">
        <v>420</v>
      </c>
      <c r="D179" s="361" t="s">
        <v>352</v>
      </c>
      <c r="E179" s="207">
        <v>1</v>
      </c>
      <c r="F179" s="362" t="s">
        <v>43</v>
      </c>
      <c r="G179" s="363">
        <f t="shared" ref="G179:G213" si="7">IF($C179="",1,VLOOKUP($C179,$C$22:$H$167,3,FALSE))</f>
        <v>6.3511153614339633E-4</v>
      </c>
      <c r="H179" s="364" t="str">
        <f t="shared" ref="H179:H213" si="8">IF($C179="","",VLOOKUP($C179,$C$22:$H$167,6,FALSE))</f>
        <v>kg/kg</v>
      </c>
      <c r="I179" s="365">
        <f t="shared" ref="I179:I213" si="9">IF(D179="","",E179*G179*$D$5)</f>
        <v>6.3511153614339633E-4</v>
      </c>
      <c r="J179" s="63" t="s">
        <v>350</v>
      </c>
      <c r="K179" s="251"/>
      <c r="L179" s="51" t="s">
        <v>97</v>
      </c>
      <c r="M179" s="56">
        <v>2</v>
      </c>
      <c r="N179" s="388" t="s">
        <v>390</v>
      </c>
      <c r="O179" s="388"/>
      <c r="P179" s="388"/>
      <c r="Q179" s="2"/>
      <c r="R179" s="2"/>
      <c r="S179" s="2"/>
      <c r="T179" s="2"/>
      <c r="U179" s="2"/>
      <c r="V179" s="2"/>
      <c r="W179" s="2"/>
      <c r="X179" s="2"/>
      <c r="Y179" s="2"/>
    </row>
    <row r="180" spans="1:25" x14ac:dyDescent="0.25">
      <c r="A180" s="241"/>
      <c r="B180" s="243"/>
      <c r="C180" s="244" t="s">
        <v>530</v>
      </c>
      <c r="D180" s="180" t="s">
        <v>353</v>
      </c>
      <c r="E180" s="207">
        <v>1</v>
      </c>
      <c r="F180" s="252" t="s">
        <v>43</v>
      </c>
      <c r="G180" s="248">
        <f t="shared" si="7"/>
        <v>1.3031037912791875E-5</v>
      </c>
      <c r="H180" s="249" t="str">
        <f t="shared" si="8"/>
        <v>kg/kg</v>
      </c>
      <c r="I180" s="360">
        <f t="shared" si="9"/>
        <v>1.3031037912791875E-5</v>
      </c>
      <c r="J180" s="252" t="s">
        <v>350</v>
      </c>
      <c r="K180" s="251"/>
      <c r="L180" s="247" t="s">
        <v>97</v>
      </c>
      <c r="M180" s="56">
        <v>2</v>
      </c>
      <c r="N180" s="388" t="s">
        <v>390</v>
      </c>
      <c r="O180" s="388"/>
      <c r="P180" s="388"/>
      <c r="Q180" s="241"/>
      <c r="R180" s="241"/>
      <c r="S180" s="241"/>
      <c r="T180" s="241"/>
      <c r="U180" s="241"/>
      <c r="V180" s="241"/>
      <c r="W180" s="241"/>
      <c r="X180" s="241"/>
      <c r="Y180" s="241"/>
    </row>
    <row r="181" spans="1:25" x14ac:dyDescent="0.25">
      <c r="A181" s="241"/>
      <c r="B181" s="243"/>
      <c r="C181" s="244" t="s">
        <v>531</v>
      </c>
      <c r="D181" s="180" t="s">
        <v>354</v>
      </c>
      <c r="E181" s="207">
        <v>1</v>
      </c>
      <c r="F181" s="252" t="s">
        <v>43</v>
      </c>
      <c r="G181" s="248">
        <f t="shared" si="7"/>
        <v>1.1094481911691795E-7</v>
      </c>
      <c r="H181" s="249" t="str">
        <f t="shared" si="8"/>
        <v>kg/kg</v>
      </c>
      <c r="I181" s="360">
        <f t="shared" si="9"/>
        <v>1.1094481911691795E-7</v>
      </c>
      <c r="J181" s="252" t="s">
        <v>350</v>
      </c>
      <c r="K181" s="251"/>
      <c r="L181" s="247" t="s">
        <v>97</v>
      </c>
      <c r="M181" s="56">
        <v>2</v>
      </c>
      <c r="N181" s="388" t="s">
        <v>390</v>
      </c>
      <c r="O181" s="388"/>
      <c r="P181" s="388"/>
      <c r="Q181" s="241"/>
      <c r="R181" s="241"/>
      <c r="S181" s="241"/>
      <c r="T181" s="241"/>
      <c r="U181" s="241"/>
      <c r="V181" s="241"/>
      <c r="W181" s="241"/>
      <c r="X181" s="241"/>
      <c r="Y181" s="241"/>
    </row>
    <row r="182" spans="1:25" x14ac:dyDescent="0.25">
      <c r="A182" s="241"/>
      <c r="B182" s="243"/>
      <c r="C182" s="244" t="s">
        <v>532</v>
      </c>
      <c r="D182" s="180" t="s">
        <v>355</v>
      </c>
      <c r="E182" s="207">
        <v>1</v>
      </c>
      <c r="F182" s="252" t="s">
        <v>43</v>
      </c>
      <c r="G182" s="248">
        <f t="shared" si="7"/>
        <v>1.4758425000000001E-4</v>
      </c>
      <c r="H182" s="249" t="str">
        <f t="shared" si="8"/>
        <v>kg/kg</v>
      </c>
      <c r="I182" s="360">
        <f t="shared" si="9"/>
        <v>1.4758425000000001E-4</v>
      </c>
      <c r="J182" s="252" t="s">
        <v>350</v>
      </c>
      <c r="K182" s="251"/>
      <c r="L182" s="247" t="s">
        <v>97</v>
      </c>
      <c r="M182" s="56">
        <v>2</v>
      </c>
      <c r="N182" s="388" t="s">
        <v>390</v>
      </c>
      <c r="O182" s="388"/>
      <c r="P182" s="388"/>
      <c r="Q182" s="241"/>
      <c r="R182" s="241"/>
      <c r="S182" s="241"/>
      <c r="T182" s="241"/>
      <c r="U182" s="241"/>
      <c r="V182" s="241"/>
      <c r="W182" s="241"/>
      <c r="X182" s="241"/>
      <c r="Y182" s="241"/>
    </row>
    <row r="183" spans="1:25" x14ac:dyDescent="0.25">
      <c r="A183" s="241"/>
      <c r="B183" s="243"/>
      <c r="C183" s="244" t="s">
        <v>533</v>
      </c>
      <c r="D183" s="180" t="s">
        <v>356</v>
      </c>
      <c r="E183" s="207">
        <v>1</v>
      </c>
      <c r="F183" s="252" t="s">
        <v>43</v>
      </c>
      <c r="G183" s="248">
        <f t="shared" si="7"/>
        <v>6.1686900000000007E-7</v>
      </c>
      <c r="H183" s="249" t="str">
        <f t="shared" si="8"/>
        <v>kg/kg</v>
      </c>
      <c r="I183" s="360">
        <f t="shared" si="9"/>
        <v>6.1686900000000007E-7</v>
      </c>
      <c r="J183" s="252" t="s">
        <v>350</v>
      </c>
      <c r="K183" s="251"/>
      <c r="L183" s="247" t="s">
        <v>97</v>
      </c>
      <c r="M183" s="56">
        <v>2</v>
      </c>
      <c r="N183" s="388" t="s">
        <v>390</v>
      </c>
      <c r="O183" s="388"/>
      <c r="P183" s="388"/>
      <c r="Q183" s="241"/>
      <c r="R183" s="241"/>
      <c r="S183" s="241"/>
      <c r="T183" s="241"/>
      <c r="U183" s="241"/>
      <c r="V183" s="241"/>
      <c r="W183" s="241"/>
      <c r="X183" s="241"/>
      <c r="Y183" s="241"/>
    </row>
    <row r="184" spans="1:25" x14ac:dyDescent="0.25">
      <c r="A184" s="241"/>
      <c r="B184" s="243"/>
      <c r="C184" s="244" t="s">
        <v>421</v>
      </c>
      <c r="D184" s="180" t="s">
        <v>357</v>
      </c>
      <c r="E184" s="207">
        <v>1</v>
      </c>
      <c r="F184" s="252" t="s">
        <v>43</v>
      </c>
      <c r="G184" s="248">
        <f t="shared" si="7"/>
        <v>2.4216785999999998E-9</v>
      </c>
      <c r="H184" s="249" t="str">
        <f t="shared" si="8"/>
        <v>kg/kg</v>
      </c>
      <c r="I184" s="360">
        <f t="shared" si="9"/>
        <v>2.4216785999999998E-9</v>
      </c>
      <c r="J184" s="252" t="s">
        <v>350</v>
      </c>
      <c r="K184" s="251"/>
      <c r="L184" s="247" t="s">
        <v>97</v>
      </c>
      <c r="M184" s="56">
        <v>2</v>
      </c>
      <c r="N184" s="388" t="s">
        <v>390</v>
      </c>
      <c r="O184" s="388"/>
      <c r="P184" s="388"/>
      <c r="Q184" s="241"/>
      <c r="R184" s="241"/>
      <c r="S184" s="241"/>
      <c r="T184" s="241"/>
      <c r="U184" s="241"/>
      <c r="V184" s="241"/>
      <c r="W184" s="241"/>
      <c r="X184" s="241"/>
      <c r="Y184" s="241"/>
    </row>
    <row r="185" spans="1:25" s="242" customFormat="1" x14ac:dyDescent="0.2">
      <c r="A185" s="241"/>
      <c r="B185" s="243"/>
      <c r="C185" s="244" t="s">
        <v>391</v>
      </c>
      <c r="D185" s="180" t="s">
        <v>358</v>
      </c>
      <c r="E185" s="207">
        <v>1</v>
      </c>
      <c r="F185" s="252" t="s">
        <v>43</v>
      </c>
      <c r="G185" s="248">
        <f t="shared" si="7"/>
        <v>8.9011097999999984E-9</v>
      </c>
      <c r="H185" s="249" t="str">
        <f t="shared" si="8"/>
        <v>kg/kg</v>
      </c>
      <c r="I185" s="360">
        <f t="shared" si="9"/>
        <v>8.9011097999999984E-9</v>
      </c>
      <c r="J185" s="252" t="s">
        <v>350</v>
      </c>
      <c r="K185" s="251"/>
      <c r="L185" s="247" t="s">
        <v>97</v>
      </c>
      <c r="M185" s="56">
        <v>2</v>
      </c>
      <c r="N185" s="388" t="s">
        <v>390</v>
      </c>
      <c r="O185" s="388"/>
      <c r="P185" s="388"/>
      <c r="Q185" s="241"/>
      <c r="R185" s="241"/>
      <c r="S185" s="241"/>
      <c r="T185" s="241"/>
      <c r="U185" s="241"/>
      <c r="V185" s="241"/>
      <c r="W185" s="241"/>
      <c r="X185" s="241"/>
      <c r="Y185" s="241"/>
    </row>
    <row r="186" spans="1:25" x14ac:dyDescent="0.25">
      <c r="A186" s="241"/>
      <c r="B186" s="243"/>
      <c r="C186" s="244" t="s">
        <v>422</v>
      </c>
      <c r="D186" s="180" t="s">
        <v>359</v>
      </c>
      <c r="E186" s="207">
        <v>1</v>
      </c>
      <c r="F186" s="252" t="s">
        <v>43</v>
      </c>
      <c r="G186" s="248">
        <f t="shared" si="7"/>
        <v>8.3026944000000002E-8</v>
      </c>
      <c r="H186" s="249" t="str">
        <f t="shared" si="8"/>
        <v>kg/kg</v>
      </c>
      <c r="I186" s="360">
        <f t="shared" si="9"/>
        <v>8.3026944000000002E-8</v>
      </c>
      <c r="J186" s="252" t="s">
        <v>350</v>
      </c>
      <c r="K186" s="251"/>
      <c r="L186" s="247" t="s">
        <v>97</v>
      </c>
      <c r="M186" s="56">
        <v>2</v>
      </c>
      <c r="N186" s="388" t="s">
        <v>390</v>
      </c>
      <c r="O186" s="388"/>
      <c r="P186" s="388"/>
      <c r="Q186" s="241"/>
      <c r="R186" s="241"/>
      <c r="S186" s="241"/>
      <c r="T186" s="241"/>
      <c r="U186" s="241"/>
      <c r="V186" s="241"/>
      <c r="W186" s="241"/>
      <c r="X186" s="241"/>
      <c r="Y186" s="241"/>
    </row>
    <row r="187" spans="1:25" x14ac:dyDescent="0.25">
      <c r="A187" s="241"/>
      <c r="B187" s="243"/>
      <c r="C187" s="244" t="s">
        <v>423</v>
      </c>
      <c r="D187" s="180" t="s">
        <v>360</v>
      </c>
      <c r="E187" s="207">
        <v>1</v>
      </c>
      <c r="F187" s="252" t="s">
        <v>43</v>
      </c>
      <c r="G187" s="248">
        <f t="shared" si="7"/>
        <v>1.8365787000000005E-8</v>
      </c>
      <c r="H187" s="249" t="str">
        <f t="shared" si="8"/>
        <v>kg/kg</v>
      </c>
      <c r="I187" s="360">
        <f t="shared" si="9"/>
        <v>1.8365787000000005E-8</v>
      </c>
      <c r="J187" s="252" t="s">
        <v>350</v>
      </c>
      <c r="K187" s="251"/>
      <c r="L187" s="247" t="s">
        <v>97</v>
      </c>
      <c r="M187" s="56">
        <v>2</v>
      </c>
      <c r="N187" s="388" t="s">
        <v>390</v>
      </c>
      <c r="O187" s="388"/>
      <c r="P187" s="388"/>
      <c r="Q187" s="241"/>
      <c r="R187" s="241"/>
      <c r="S187" s="241"/>
      <c r="T187" s="241"/>
      <c r="U187" s="241"/>
      <c r="V187" s="241"/>
      <c r="W187" s="241"/>
      <c r="X187" s="241"/>
      <c r="Y187" s="241"/>
    </row>
    <row r="188" spans="1:25" x14ac:dyDescent="0.25">
      <c r="A188" s="241"/>
      <c r="B188" s="243"/>
      <c r="C188" s="244" t="s">
        <v>424</v>
      </c>
      <c r="D188" s="180" t="s">
        <v>361</v>
      </c>
      <c r="E188" s="207">
        <v>1</v>
      </c>
      <c r="F188" s="252" t="s">
        <v>43</v>
      </c>
      <c r="G188" s="248">
        <f t="shared" si="7"/>
        <v>3.7681280999999999E-8</v>
      </c>
      <c r="H188" s="249" t="str">
        <f t="shared" si="8"/>
        <v>kg/kg</v>
      </c>
      <c r="I188" s="360">
        <f t="shared" si="9"/>
        <v>3.7681280999999999E-8</v>
      </c>
      <c r="J188" s="252" t="s">
        <v>350</v>
      </c>
      <c r="K188" s="251"/>
      <c r="L188" s="247" t="s">
        <v>97</v>
      </c>
      <c r="M188" s="56">
        <v>2</v>
      </c>
      <c r="N188" s="388" t="s">
        <v>390</v>
      </c>
      <c r="O188" s="388"/>
      <c r="P188" s="388"/>
      <c r="Q188" s="241"/>
      <c r="R188" s="241"/>
      <c r="S188" s="241"/>
      <c r="T188" s="241"/>
      <c r="U188" s="241"/>
      <c r="V188" s="241"/>
      <c r="W188" s="241"/>
      <c r="X188" s="241"/>
      <c r="Y188" s="241"/>
    </row>
    <row r="189" spans="1:25" x14ac:dyDescent="0.25">
      <c r="A189" s="241"/>
      <c r="B189" s="243"/>
      <c r="C189" s="244" t="s">
        <v>534</v>
      </c>
      <c r="D189" s="180" t="s">
        <v>362</v>
      </c>
      <c r="E189" s="207">
        <v>1</v>
      </c>
      <c r="F189" s="252" t="s">
        <v>43</v>
      </c>
      <c r="G189" s="248">
        <f t="shared" si="7"/>
        <v>8.671924799999999E-9</v>
      </c>
      <c r="H189" s="249" t="str">
        <f t="shared" si="8"/>
        <v>kg/kg</v>
      </c>
      <c r="I189" s="360">
        <f t="shared" si="9"/>
        <v>8.671924799999999E-9</v>
      </c>
      <c r="J189" s="252" t="s">
        <v>350</v>
      </c>
      <c r="K189" s="251"/>
      <c r="L189" s="247" t="s">
        <v>97</v>
      </c>
      <c r="M189" s="56">
        <v>2</v>
      </c>
      <c r="N189" s="388" t="s">
        <v>390</v>
      </c>
      <c r="O189" s="388"/>
      <c r="P189" s="388"/>
      <c r="Q189" s="241"/>
      <c r="R189" s="241"/>
      <c r="S189" s="241"/>
      <c r="T189" s="241"/>
      <c r="U189" s="241"/>
      <c r="V189" s="241"/>
      <c r="W189" s="241"/>
      <c r="X189" s="241"/>
      <c r="Y189" s="241"/>
    </row>
    <row r="190" spans="1:25" x14ac:dyDescent="0.25">
      <c r="A190" s="241"/>
      <c r="B190" s="243"/>
      <c r="C190" s="244" t="s">
        <v>425</v>
      </c>
      <c r="D190" s="180" t="s">
        <v>363</v>
      </c>
      <c r="E190" s="207">
        <v>1</v>
      </c>
      <c r="F190" s="252" t="s">
        <v>43</v>
      </c>
      <c r="G190" s="248">
        <f t="shared" si="7"/>
        <v>1.8505040399999999E-8</v>
      </c>
      <c r="H190" s="249" t="str">
        <f t="shared" si="8"/>
        <v>kg/kg</v>
      </c>
      <c r="I190" s="360">
        <f t="shared" si="9"/>
        <v>1.8505040399999999E-8</v>
      </c>
      <c r="J190" s="252" t="s">
        <v>350</v>
      </c>
      <c r="K190" s="251"/>
      <c r="L190" s="247" t="s">
        <v>97</v>
      </c>
      <c r="M190" s="56">
        <v>2</v>
      </c>
      <c r="N190" s="388" t="s">
        <v>390</v>
      </c>
      <c r="O190" s="388"/>
      <c r="P190" s="388"/>
      <c r="Q190" s="241"/>
      <c r="R190" s="241"/>
      <c r="S190" s="241"/>
      <c r="T190" s="241"/>
      <c r="U190" s="241"/>
      <c r="V190" s="241"/>
      <c r="W190" s="241"/>
      <c r="X190" s="241"/>
      <c r="Y190" s="241"/>
    </row>
    <row r="191" spans="1:25" x14ac:dyDescent="0.25">
      <c r="A191" s="241"/>
      <c r="B191" s="243"/>
      <c r="C191" s="244" t="s">
        <v>426</v>
      </c>
      <c r="D191" s="180" t="s">
        <v>364</v>
      </c>
      <c r="E191" s="207">
        <v>1</v>
      </c>
      <c r="F191" s="252" t="s">
        <v>43</v>
      </c>
      <c r="G191" s="248">
        <f t="shared" si="7"/>
        <v>5.8217939999999996E-10</v>
      </c>
      <c r="H191" s="249" t="str">
        <f t="shared" si="8"/>
        <v>kg/kg</v>
      </c>
      <c r="I191" s="360">
        <f t="shared" si="9"/>
        <v>5.8217939999999996E-10</v>
      </c>
      <c r="J191" s="252" t="s">
        <v>350</v>
      </c>
      <c r="K191" s="251"/>
      <c r="L191" s="247" t="s">
        <v>97</v>
      </c>
      <c r="M191" s="56">
        <v>2</v>
      </c>
      <c r="N191" s="388" t="s">
        <v>390</v>
      </c>
      <c r="O191" s="388"/>
      <c r="P191" s="388"/>
      <c r="Q191" s="241"/>
      <c r="R191" s="241"/>
      <c r="S191" s="241"/>
      <c r="T191" s="241"/>
      <c r="U191" s="241"/>
      <c r="V191" s="241"/>
      <c r="W191" s="241"/>
      <c r="X191" s="241"/>
      <c r="Y191" s="241"/>
    </row>
    <row r="192" spans="1:25" x14ac:dyDescent="0.25">
      <c r="A192" s="241"/>
      <c r="B192" s="243"/>
      <c r="C192" s="244" t="s">
        <v>535</v>
      </c>
      <c r="D192" s="180" t="s">
        <v>365</v>
      </c>
      <c r="E192" s="207">
        <v>1</v>
      </c>
      <c r="F192" s="252" t="s">
        <v>43</v>
      </c>
      <c r="G192" s="248">
        <f t="shared" si="7"/>
        <v>3.6769075200000005E-6</v>
      </c>
      <c r="H192" s="249" t="str">
        <f t="shared" si="8"/>
        <v>kg/kg</v>
      </c>
      <c r="I192" s="360">
        <f t="shared" si="9"/>
        <v>3.6769075200000005E-6</v>
      </c>
      <c r="J192" s="252" t="s">
        <v>350</v>
      </c>
      <c r="K192" s="251"/>
      <c r="L192" s="247" t="s">
        <v>97</v>
      </c>
      <c r="M192" s="56">
        <v>2</v>
      </c>
      <c r="N192" s="388" t="s">
        <v>390</v>
      </c>
      <c r="O192" s="388"/>
      <c r="P192" s="388"/>
      <c r="Q192" s="241"/>
      <c r="R192" s="241"/>
      <c r="S192" s="241"/>
      <c r="T192" s="241"/>
      <c r="U192" s="241"/>
      <c r="V192" s="241"/>
      <c r="W192" s="241"/>
      <c r="X192" s="241"/>
      <c r="Y192" s="241"/>
    </row>
    <row r="193" spans="1:25" x14ac:dyDescent="0.25">
      <c r="A193" s="241"/>
      <c r="B193" s="243"/>
      <c r="C193" s="244" t="s">
        <v>536</v>
      </c>
      <c r="D193" s="180" t="s">
        <v>366</v>
      </c>
      <c r="E193" s="207">
        <v>1</v>
      </c>
      <c r="F193" s="252" t="s">
        <v>43</v>
      </c>
      <c r="G193" s="248">
        <f t="shared" si="7"/>
        <v>2.2468049999999999E-8</v>
      </c>
      <c r="H193" s="249" t="str">
        <f t="shared" si="8"/>
        <v>kg/kg</v>
      </c>
      <c r="I193" s="360">
        <f t="shared" si="9"/>
        <v>2.2468049999999999E-8</v>
      </c>
      <c r="J193" s="252" t="s">
        <v>350</v>
      </c>
      <c r="K193" s="251"/>
      <c r="L193" s="247" t="s">
        <v>97</v>
      </c>
      <c r="M193" s="56">
        <v>2</v>
      </c>
      <c r="N193" s="388" t="s">
        <v>390</v>
      </c>
      <c r="O193" s="388"/>
      <c r="P193" s="388"/>
      <c r="Q193" s="241"/>
      <c r="R193" s="241"/>
      <c r="S193" s="241"/>
      <c r="T193" s="241"/>
      <c r="U193" s="241"/>
      <c r="V193" s="241"/>
      <c r="W193" s="241"/>
      <c r="X193" s="241"/>
      <c r="Y193" s="241"/>
    </row>
    <row r="194" spans="1:25" x14ac:dyDescent="0.25">
      <c r="A194" s="241"/>
      <c r="B194" s="243"/>
      <c r="C194" s="244" t="s">
        <v>427</v>
      </c>
      <c r="D194" s="180" t="s">
        <v>367</v>
      </c>
      <c r="E194" s="207">
        <v>1</v>
      </c>
      <c r="F194" s="252" t="s">
        <v>43</v>
      </c>
      <c r="G194" s="248">
        <f t="shared" si="7"/>
        <v>1.7578538999999999E-7</v>
      </c>
      <c r="H194" s="249" t="str">
        <f t="shared" si="8"/>
        <v>kg/kg</v>
      </c>
      <c r="I194" s="360">
        <f t="shared" si="9"/>
        <v>1.7578538999999999E-7</v>
      </c>
      <c r="J194" s="252" t="s">
        <v>350</v>
      </c>
      <c r="K194" s="251"/>
      <c r="L194" s="247" t="s">
        <v>97</v>
      </c>
      <c r="M194" s="56">
        <v>2</v>
      </c>
      <c r="N194" s="388" t="s">
        <v>390</v>
      </c>
      <c r="O194" s="388"/>
      <c r="P194" s="388"/>
      <c r="Q194" s="241"/>
      <c r="R194" s="241"/>
      <c r="S194" s="241"/>
      <c r="T194" s="241"/>
      <c r="U194" s="241"/>
      <c r="V194" s="241"/>
      <c r="W194" s="241"/>
      <c r="X194" s="241"/>
      <c r="Y194" s="241"/>
    </row>
    <row r="195" spans="1:25" x14ac:dyDescent="0.25">
      <c r="A195" s="241"/>
      <c r="B195" s="243"/>
      <c r="C195" s="244" t="s">
        <v>428</v>
      </c>
      <c r="D195" s="180" t="s">
        <v>368</v>
      </c>
      <c r="E195" s="207">
        <v>1</v>
      </c>
      <c r="F195" s="252" t="s">
        <v>43</v>
      </c>
      <c r="G195" s="248">
        <f t="shared" si="7"/>
        <v>1.4811706799999999E-9</v>
      </c>
      <c r="H195" s="249" t="str">
        <f t="shared" si="8"/>
        <v>kg/kg</v>
      </c>
      <c r="I195" s="360">
        <f t="shared" si="9"/>
        <v>1.4811706799999999E-9</v>
      </c>
      <c r="J195" s="252" t="s">
        <v>350</v>
      </c>
      <c r="K195" s="251"/>
      <c r="L195" s="247" t="s">
        <v>97</v>
      </c>
      <c r="M195" s="56">
        <v>2</v>
      </c>
      <c r="N195" s="388" t="s">
        <v>390</v>
      </c>
      <c r="O195" s="388"/>
      <c r="P195" s="388"/>
      <c r="Q195" s="241"/>
      <c r="R195" s="241"/>
      <c r="S195" s="241"/>
      <c r="T195" s="241"/>
      <c r="U195" s="241"/>
      <c r="V195" s="241"/>
      <c r="W195" s="241"/>
      <c r="X195" s="241"/>
      <c r="Y195" s="241"/>
    </row>
    <row r="196" spans="1:25" x14ac:dyDescent="0.25">
      <c r="A196" s="241"/>
      <c r="B196" s="243"/>
      <c r="C196" s="244" t="s">
        <v>537</v>
      </c>
      <c r="D196" s="180" t="s">
        <v>369</v>
      </c>
      <c r="E196" s="207">
        <v>1</v>
      </c>
      <c r="F196" s="252" t="s">
        <v>43</v>
      </c>
      <c r="G196" s="248">
        <f t="shared" si="7"/>
        <v>2.2066505999999994E-9</v>
      </c>
      <c r="H196" s="249" t="str">
        <f t="shared" si="8"/>
        <v>kg/kg</v>
      </c>
      <c r="I196" s="360">
        <f t="shared" si="9"/>
        <v>2.2066505999999994E-9</v>
      </c>
      <c r="J196" s="252" t="s">
        <v>350</v>
      </c>
      <c r="K196" s="251"/>
      <c r="L196" s="247" t="s">
        <v>97</v>
      </c>
      <c r="M196" s="56">
        <v>2</v>
      </c>
      <c r="N196" s="388" t="s">
        <v>390</v>
      </c>
      <c r="O196" s="388"/>
      <c r="P196" s="388"/>
      <c r="Q196" s="241"/>
      <c r="R196" s="241"/>
      <c r="S196" s="241"/>
      <c r="T196" s="241"/>
      <c r="U196" s="241"/>
      <c r="V196" s="241"/>
      <c r="W196" s="241"/>
      <c r="X196" s="241"/>
      <c r="Y196" s="241"/>
    </row>
    <row r="197" spans="1:25" x14ac:dyDescent="0.25">
      <c r="A197" s="241"/>
      <c r="B197" s="243"/>
      <c r="C197" s="244" t="s">
        <v>538</v>
      </c>
      <c r="D197" s="180" t="s">
        <v>370</v>
      </c>
      <c r="E197" s="207">
        <v>1</v>
      </c>
      <c r="F197" s="252" t="s">
        <v>43</v>
      </c>
      <c r="G197" s="248">
        <f t="shared" si="7"/>
        <v>8.2794095999999991E-9</v>
      </c>
      <c r="H197" s="249" t="str">
        <f t="shared" si="8"/>
        <v>kg/kg</v>
      </c>
      <c r="I197" s="360">
        <f t="shared" si="9"/>
        <v>8.2794095999999991E-9</v>
      </c>
      <c r="J197" s="252" t="s">
        <v>350</v>
      </c>
      <c r="K197" s="251"/>
      <c r="L197" s="247" t="s">
        <v>97</v>
      </c>
      <c r="M197" s="56">
        <v>2</v>
      </c>
      <c r="N197" s="388" t="s">
        <v>390</v>
      </c>
      <c r="O197" s="388"/>
      <c r="P197" s="388"/>
      <c r="Q197" s="241"/>
      <c r="R197" s="241"/>
      <c r="S197" s="241"/>
      <c r="T197" s="241"/>
      <c r="U197" s="241"/>
      <c r="V197" s="241"/>
      <c r="W197" s="241"/>
      <c r="X197" s="241"/>
      <c r="Y197" s="241"/>
    </row>
    <row r="198" spans="1:25" x14ac:dyDescent="0.25">
      <c r="A198" s="241"/>
      <c r="B198" s="243"/>
      <c r="C198" s="244" t="s">
        <v>622</v>
      </c>
      <c r="D198" s="180" t="s">
        <v>371</v>
      </c>
      <c r="E198" s="207">
        <v>1</v>
      </c>
      <c r="F198" s="252" t="s">
        <v>43</v>
      </c>
      <c r="G198" s="248">
        <f t="shared" si="7"/>
        <v>1.6616526300000001E-7</v>
      </c>
      <c r="H198" s="249" t="str">
        <f t="shared" si="8"/>
        <v>kg/kg</v>
      </c>
      <c r="I198" s="360">
        <f t="shared" si="9"/>
        <v>1.6616526300000001E-7</v>
      </c>
      <c r="J198" s="252" t="s">
        <v>350</v>
      </c>
      <c r="K198" s="251"/>
      <c r="L198" s="247" t="s">
        <v>97</v>
      </c>
      <c r="M198" s="56">
        <v>2</v>
      </c>
      <c r="N198" s="388" t="s">
        <v>390</v>
      </c>
      <c r="O198" s="388"/>
      <c r="P198" s="388"/>
      <c r="Q198" s="241"/>
      <c r="R198" s="241"/>
      <c r="S198" s="241"/>
      <c r="T198" s="241"/>
      <c r="U198" s="241"/>
      <c r="V198" s="241"/>
      <c r="W198" s="241"/>
      <c r="X198" s="241"/>
      <c r="Y198" s="241"/>
    </row>
    <row r="199" spans="1:25" x14ac:dyDescent="0.25">
      <c r="A199" s="241"/>
      <c r="B199" s="243"/>
      <c r="C199" s="244" t="s">
        <v>539</v>
      </c>
      <c r="D199" s="180" t="s">
        <v>372</v>
      </c>
      <c r="E199" s="207">
        <v>1</v>
      </c>
      <c r="F199" s="252" t="s">
        <v>43</v>
      </c>
      <c r="G199" s="248">
        <f t="shared" si="7"/>
        <v>2.3986076399999997E-9</v>
      </c>
      <c r="H199" s="249" t="str">
        <f t="shared" si="8"/>
        <v>kg/kg</v>
      </c>
      <c r="I199" s="360">
        <f t="shared" si="9"/>
        <v>2.3986076399999997E-9</v>
      </c>
      <c r="J199" s="252" t="s">
        <v>350</v>
      </c>
      <c r="K199" s="251"/>
      <c r="L199" s="247" t="s">
        <v>97</v>
      </c>
      <c r="M199" s="56">
        <v>2</v>
      </c>
      <c r="N199" s="388" t="s">
        <v>390</v>
      </c>
      <c r="O199" s="388"/>
      <c r="P199" s="388"/>
      <c r="Q199" s="241"/>
      <c r="R199" s="241"/>
      <c r="S199" s="241"/>
      <c r="T199" s="241"/>
      <c r="U199" s="241"/>
      <c r="V199" s="241"/>
      <c r="W199" s="241"/>
      <c r="X199" s="241"/>
      <c r="Y199" s="241"/>
    </row>
    <row r="200" spans="1:25" x14ac:dyDescent="0.25">
      <c r="A200" s="241"/>
      <c r="B200" s="243"/>
      <c r="C200" s="244" t="s">
        <v>429</v>
      </c>
      <c r="D200" s="180" t="s">
        <v>373</v>
      </c>
      <c r="E200" s="207">
        <v>1</v>
      </c>
      <c r="F200" s="252" t="s">
        <v>43</v>
      </c>
      <c r="G200" s="248">
        <f t="shared" si="7"/>
        <v>3.6803200500000001E-7</v>
      </c>
      <c r="H200" s="249" t="str">
        <f t="shared" si="8"/>
        <v>kg/kg</v>
      </c>
      <c r="I200" s="360">
        <f t="shared" si="9"/>
        <v>3.6803200500000001E-7</v>
      </c>
      <c r="J200" s="252" t="s">
        <v>350</v>
      </c>
      <c r="K200" s="251"/>
      <c r="L200" s="247" t="s">
        <v>97</v>
      </c>
      <c r="M200" s="56">
        <v>2</v>
      </c>
      <c r="N200" s="388" t="s">
        <v>390</v>
      </c>
      <c r="O200" s="388"/>
      <c r="P200" s="388"/>
      <c r="Q200" s="241"/>
      <c r="R200" s="241"/>
      <c r="S200" s="241"/>
      <c r="T200" s="241"/>
      <c r="U200" s="241"/>
      <c r="V200" s="241"/>
      <c r="W200" s="241"/>
      <c r="X200" s="241"/>
      <c r="Y200" s="241"/>
    </row>
    <row r="201" spans="1:25" x14ac:dyDescent="0.25">
      <c r="A201" s="241"/>
      <c r="B201" s="243"/>
      <c r="C201" s="244" t="s">
        <v>540</v>
      </c>
      <c r="D201" s="180" t="s">
        <v>374</v>
      </c>
      <c r="E201" s="207">
        <v>1</v>
      </c>
      <c r="F201" s="252" t="s">
        <v>43</v>
      </c>
      <c r="G201" s="248">
        <f t="shared" si="7"/>
        <v>1.32633072E-8</v>
      </c>
      <c r="H201" s="249" t="str">
        <f t="shared" si="8"/>
        <v>kg/kg</v>
      </c>
      <c r="I201" s="360">
        <f t="shared" si="9"/>
        <v>1.32633072E-8</v>
      </c>
      <c r="J201" s="252" t="s">
        <v>350</v>
      </c>
      <c r="K201" s="251"/>
      <c r="L201" s="247" t="s">
        <v>97</v>
      </c>
      <c r="M201" s="56">
        <v>2</v>
      </c>
      <c r="N201" s="388" t="s">
        <v>390</v>
      </c>
      <c r="O201" s="388"/>
      <c r="P201" s="388"/>
      <c r="Q201" s="241"/>
      <c r="R201" s="241"/>
      <c r="S201" s="241"/>
      <c r="T201" s="241"/>
      <c r="U201" s="241"/>
      <c r="V201" s="241"/>
      <c r="W201" s="241"/>
      <c r="X201" s="241"/>
      <c r="Y201" s="241"/>
    </row>
    <row r="202" spans="1:25" x14ac:dyDescent="0.25">
      <c r="A202" s="241"/>
      <c r="B202" s="243"/>
      <c r="C202" s="244" t="s">
        <v>541</v>
      </c>
      <c r="D202" s="180" t="s">
        <v>375</v>
      </c>
      <c r="E202" s="207">
        <v>1</v>
      </c>
      <c r="F202" s="252" t="s">
        <v>43</v>
      </c>
      <c r="G202" s="248">
        <f t="shared" si="7"/>
        <v>2.8446739199999999E-9</v>
      </c>
      <c r="H202" s="249" t="str">
        <f t="shared" si="8"/>
        <v>kg/kg</v>
      </c>
      <c r="I202" s="360">
        <f>IF(D202="","",E202*G202*$D$5)</f>
        <v>2.8446739199999999E-9</v>
      </c>
      <c r="J202" s="252" t="s">
        <v>350</v>
      </c>
      <c r="K202" s="251"/>
      <c r="L202" s="247" t="s">
        <v>97</v>
      </c>
      <c r="M202" s="56">
        <v>2</v>
      </c>
      <c r="N202" s="388" t="s">
        <v>390</v>
      </c>
      <c r="O202" s="388"/>
      <c r="P202" s="388"/>
      <c r="Q202" s="241"/>
      <c r="R202" s="241"/>
      <c r="S202" s="241"/>
      <c r="T202" s="241"/>
      <c r="U202" s="241"/>
      <c r="V202" s="241"/>
      <c r="W202" s="241"/>
      <c r="X202" s="241"/>
      <c r="Y202" s="241"/>
    </row>
    <row r="203" spans="1:25" x14ac:dyDescent="0.25">
      <c r="A203" s="241"/>
      <c r="B203" s="243"/>
      <c r="C203" s="244" t="s">
        <v>542</v>
      </c>
      <c r="D203" s="180" t="s">
        <v>376</v>
      </c>
      <c r="E203" s="207">
        <v>1</v>
      </c>
      <c r="F203" s="252" t="s">
        <v>43</v>
      </c>
      <c r="G203" s="248">
        <f t="shared" si="7"/>
        <v>6.1395839999999994E-7</v>
      </c>
      <c r="H203" s="249" t="str">
        <f t="shared" si="8"/>
        <v>kg/kg</v>
      </c>
      <c r="I203" s="360">
        <f t="shared" si="9"/>
        <v>6.1395839999999994E-7</v>
      </c>
      <c r="J203" s="252" t="s">
        <v>350</v>
      </c>
      <c r="K203" s="251"/>
      <c r="L203" s="247" t="s">
        <v>97</v>
      </c>
      <c r="M203" s="56">
        <v>2</v>
      </c>
      <c r="N203" s="388" t="s">
        <v>390</v>
      </c>
      <c r="O203" s="388"/>
      <c r="P203" s="388"/>
      <c r="Q203" s="241"/>
      <c r="R203" s="241"/>
      <c r="S203" s="241"/>
      <c r="T203" s="241"/>
      <c r="U203" s="241"/>
      <c r="V203" s="241"/>
      <c r="W203" s="241"/>
      <c r="X203" s="241"/>
      <c r="Y203" s="241"/>
    </row>
    <row r="204" spans="1:25" x14ac:dyDescent="0.25">
      <c r="A204" s="241"/>
      <c r="B204" s="243"/>
      <c r="C204" s="244" t="s">
        <v>543</v>
      </c>
      <c r="D204" s="180" t="s">
        <v>377</v>
      </c>
      <c r="E204" s="207">
        <v>1</v>
      </c>
      <c r="F204" s="252" t="s">
        <v>43</v>
      </c>
      <c r="G204" s="248">
        <f t="shared" si="7"/>
        <v>5.4642654000000004E-9</v>
      </c>
      <c r="H204" s="249" t="str">
        <f t="shared" si="8"/>
        <v>kg/kg</v>
      </c>
      <c r="I204" s="360">
        <f t="shared" si="9"/>
        <v>5.4642654000000004E-9</v>
      </c>
      <c r="J204" s="252" t="s">
        <v>350</v>
      </c>
      <c r="K204" s="251"/>
      <c r="L204" s="247" t="s">
        <v>97</v>
      </c>
      <c r="M204" s="56">
        <v>2</v>
      </c>
      <c r="N204" s="388" t="s">
        <v>390</v>
      </c>
      <c r="O204" s="388"/>
      <c r="P204" s="388"/>
      <c r="Q204" s="241"/>
      <c r="R204" s="241"/>
      <c r="S204" s="241"/>
      <c r="T204" s="241"/>
      <c r="U204" s="241"/>
      <c r="V204" s="241"/>
      <c r="W204" s="241"/>
      <c r="X204" s="241"/>
      <c r="Y204" s="241"/>
    </row>
    <row r="205" spans="1:25" x14ac:dyDescent="0.25">
      <c r="A205" s="241"/>
      <c r="B205" s="243"/>
      <c r="C205" s="244" t="s">
        <v>544</v>
      </c>
      <c r="D205" s="180" t="s">
        <v>378</v>
      </c>
      <c r="E205" s="207">
        <v>1</v>
      </c>
      <c r="F205" s="252" t="s">
        <v>43</v>
      </c>
      <c r="G205" s="248">
        <f t="shared" si="7"/>
        <v>1.2450299399999999E-10</v>
      </c>
      <c r="H205" s="249" t="str">
        <f t="shared" si="8"/>
        <v>kg/kg</v>
      </c>
      <c r="I205" s="360">
        <f t="shared" si="9"/>
        <v>1.2450299399999999E-10</v>
      </c>
      <c r="J205" s="252" t="s">
        <v>350</v>
      </c>
      <c r="K205" s="251"/>
      <c r="L205" s="247" t="s">
        <v>97</v>
      </c>
      <c r="M205" s="56">
        <v>2</v>
      </c>
      <c r="N205" s="388" t="s">
        <v>390</v>
      </c>
      <c r="O205" s="388"/>
      <c r="P205" s="388"/>
      <c r="Q205" s="241"/>
      <c r="R205" s="241"/>
      <c r="S205" s="241"/>
      <c r="T205" s="241"/>
      <c r="U205" s="241"/>
      <c r="V205" s="241"/>
      <c r="W205" s="241"/>
      <c r="X205" s="241"/>
      <c r="Y205" s="241"/>
    </row>
    <row r="206" spans="1:25" x14ac:dyDescent="0.25">
      <c r="A206" s="241"/>
      <c r="B206" s="243"/>
      <c r="C206" s="244" t="s">
        <v>545</v>
      </c>
      <c r="D206" s="180" t="s">
        <v>379</v>
      </c>
      <c r="E206" s="207">
        <v>1</v>
      </c>
      <c r="F206" s="252" t="s">
        <v>43</v>
      </c>
      <c r="G206" s="248">
        <f t="shared" si="7"/>
        <v>2.58489E-10</v>
      </c>
      <c r="H206" s="249" t="str">
        <f t="shared" si="8"/>
        <v>kg/kg</v>
      </c>
      <c r="I206" s="360">
        <f t="shared" si="9"/>
        <v>2.58489E-10</v>
      </c>
      <c r="J206" s="252" t="s">
        <v>350</v>
      </c>
      <c r="K206" s="251"/>
      <c r="L206" s="247" t="s">
        <v>97</v>
      </c>
      <c r="M206" s="56">
        <v>2</v>
      </c>
      <c r="N206" s="388" t="s">
        <v>390</v>
      </c>
      <c r="O206" s="388"/>
      <c r="P206" s="388"/>
      <c r="Q206" s="241"/>
      <c r="R206" s="241"/>
      <c r="S206" s="241"/>
      <c r="T206" s="241"/>
      <c r="U206" s="241"/>
      <c r="V206" s="241"/>
      <c r="W206" s="241"/>
      <c r="X206" s="241"/>
      <c r="Y206" s="241"/>
    </row>
    <row r="207" spans="1:25" x14ac:dyDescent="0.25">
      <c r="A207" s="241"/>
      <c r="B207" s="243"/>
      <c r="C207" s="244" t="s">
        <v>433</v>
      </c>
      <c r="D207" s="180" t="s">
        <v>380</v>
      </c>
      <c r="E207" s="207">
        <v>1</v>
      </c>
      <c r="F207" s="252" t="s">
        <v>43</v>
      </c>
      <c r="G207" s="248">
        <f t="shared" si="7"/>
        <v>1.420254E-6</v>
      </c>
      <c r="H207" s="249" t="str">
        <f t="shared" si="8"/>
        <v>kg/kg</v>
      </c>
      <c r="I207" s="360">
        <f t="shared" si="9"/>
        <v>1.420254E-6</v>
      </c>
      <c r="J207" s="252" t="s">
        <v>350</v>
      </c>
      <c r="K207" s="251"/>
      <c r="L207" s="247" t="s">
        <v>97</v>
      </c>
      <c r="M207" s="56">
        <v>2</v>
      </c>
      <c r="N207" s="388" t="s">
        <v>390</v>
      </c>
      <c r="O207" s="388"/>
      <c r="P207" s="388"/>
      <c r="Q207" s="241"/>
      <c r="R207" s="241"/>
      <c r="S207" s="241"/>
      <c r="T207" s="241"/>
      <c r="U207" s="241"/>
      <c r="V207" s="241"/>
      <c r="W207" s="241"/>
      <c r="X207" s="241"/>
      <c r="Y207" s="241"/>
    </row>
    <row r="208" spans="1:25" x14ac:dyDescent="0.25">
      <c r="A208" s="241"/>
      <c r="B208" s="243"/>
      <c r="C208" s="244" t="s">
        <v>432</v>
      </c>
      <c r="D208" s="180" t="s">
        <v>381</v>
      </c>
      <c r="E208" s="207">
        <v>1</v>
      </c>
      <c r="F208" s="252" t="s">
        <v>43</v>
      </c>
      <c r="G208" s="248">
        <f t="shared" si="7"/>
        <v>2.4953336099999998E-6</v>
      </c>
      <c r="H208" s="249" t="str">
        <f t="shared" si="8"/>
        <v>kg/kg</v>
      </c>
      <c r="I208" s="360">
        <f t="shared" si="9"/>
        <v>2.4953336099999998E-6</v>
      </c>
      <c r="J208" s="252" t="s">
        <v>350</v>
      </c>
      <c r="K208" s="251"/>
      <c r="L208" s="247" t="s">
        <v>97</v>
      </c>
      <c r="M208" s="56">
        <v>2</v>
      </c>
      <c r="N208" s="388" t="s">
        <v>390</v>
      </c>
      <c r="O208" s="388"/>
      <c r="P208" s="388"/>
      <c r="Q208" s="241"/>
      <c r="R208" s="241"/>
      <c r="S208" s="241"/>
      <c r="T208" s="241"/>
      <c r="U208" s="241"/>
      <c r="V208" s="241"/>
      <c r="W208" s="241"/>
      <c r="X208" s="241"/>
      <c r="Y208" s="241"/>
    </row>
    <row r="209" spans="1:25" x14ac:dyDescent="0.25">
      <c r="A209" s="241"/>
      <c r="B209" s="243"/>
      <c r="C209" s="244" t="s">
        <v>431</v>
      </c>
      <c r="D209" s="180" t="s">
        <v>382</v>
      </c>
      <c r="E209" s="207">
        <v>1</v>
      </c>
      <c r="F209" s="252" t="s">
        <v>43</v>
      </c>
      <c r="G209" s="248">
        <f t="shared" si="7"/>
        <v>8.6218208999999999E-5</v>
      </c>
      <c r="H209" s="249" t="str">
        <f t="shared" si="8"/>
        <v>kg/kg</v>
      </c>
      <c r="I209" s="360">
        <f t="shared" si="9"/>
        <v>8.6218208999999999E-5</v>
      </c>
      <c r="J209" s="252" t="s">
        <v>350</v>
      </c>
      <c r="K209" s="251"/>
      <c r="L209" s="247" t="s">
        <v>97</v>
      </c>
      <c r="M209" s="56">
        <v>2</v>
      </c>
      <c r="N209" s="388" t="s">
        <v>390</v>
      </c>
      <c r="O209" s="388"/>
      <c r="P209" s="388"/>
      <c r="Q209" s="241"/>
      <c r="R209" s="241"/>
      <c r="S209" s="241"/>
      <c r="T209" s="241"/>
      <c r="U209" s="241"/>
      <c r="V209" s="241"/>
      <c r="W209" s="241"/>
      <c r="X209" s="241"/>
      <c r="Y209" s="241"/>
    </row>
    <row r="210" spans="1:25" x14ac:dyDescent="0.25">
      <c r="A210" s="241"/>
      <c r="B210" s="243"/>
      <c r="C210" s="244" t="s">
        <v>546</v>
      </c>
      <c r="D210" s="180" t="s">
        <v>383</v>
      </c>
      <c r="E210" s="207">
        <v>1</v>
      </c>
      <c r="F210" s="252" t="s">
        <v>43</v>
      </c>
      <c r="G210" s="248">
        <f t="shared" si="7"/>
        <v>6.662204999999999E-7</v>
      </c>
      <c r="H210" s="249" t="str">
        <f t="shared" si="8"/>
        <v>kg/kg</v>
      </c>
      <c r="I210" s="360">
        <f t="shared" si="9"/>
        <v>6.662204999999999E-7</v>
      </c>
      <c r="J210" s="252" t="s">
        <v>350</v>
      </c>
      <c r="K210" s="251"/>
      <c r="L210" s="247" t="s">
        <v>97</v>
      </c>
      <c r="M210" s="56">
        <v>2</v>
      </c>
      <c r="N210" s="388" t="s">
        <v>390</v>
      </c>
      <c r="O210" s="388"/>
      <c r="P210" s="388"/>
      <c r="Q210" s="241"/>
      <c r="R210" s="241"/>
      <c r="S210" s="241"/>
      <c r="T210" s="241"/>
      <c r="U210" s="241"/>
      <c r="V210" s="241"/>
      <c r="W210" s="241"/>
      <c r="X210" s="241"/>
      <c r="Y210" s="241"/>
    </row>
    <row r="211" spans="1:25" x14ac:dyDescent="0.25">
      <c r="A211" s="241"/>
      <c r="B211" s="243"/>
      <c r="C211" s="244" t="s">
        <v>547</v>
      </c>
      <c r="D211" s="180" t="s">
        <v>384</v>
      </c>
      <c r="E211" s="207">
        <v>1</v>
      </c>
      <c r="F211" s="252" t="s">
        <v>43</v>
      </c>
      <c r="G211" s="248">
        <f t="shared" si="7"/>
        <v>1.2999185099999999E-3</v>
      </c>
      <c r="H211" s="249" t="str">
        <f t="shared" si="8"/>
        <v>kg/kg</v>
      </c>
      <c r="I211" s="360">
        <f t="shared" si="9"/>
        <v>1.2999185099999999E-3</v>
      </c>
      <c r="J211" s="252" t="s">
        <v>350</v>
      </c>
      <c r="K211" s="251"/>
      <c r="L211" s="247" t="s">
        <v>97</v>
      </c>
      <c r="M211" s="56">
        <v>2</v>
      </c>
      <c r="N211" s="388" t="s">
        <v>390</v>
      </c>
      <c r="O211" s="388"/>
      <c r="P211" s="388"/>
      <c r="Q211" s="241"/>
      <c r="R211" s="241"/>
      <c r="S211" s="241"/>
      <c r="T211" s="241"/>
      <c r="U211" s="241"/>
      <c r="V211" s="241"/>
      <c r="W211" s="241"/>
      <c r="X211" s="241"/>
      <c r="Y211" s="241"/>
    </row>
    <row r="212" spans="1:25" x14ac:dyDescent="0.25">
      <c r="A212" s="241"/>
      <c r="B212" s="243"/>
      <c r="C212" s="244" t="s">
        <v>548</v>
      </c>
      <c r="D212" s="180" t="s">
        <v>385</v>
      </c>
      <c r="E212" s="207">
        <v>1</v>
      </c>
      <c r="F212" s="252" t="s">
        <v>43</v>
      </c>
      <c r="G212" s="248">
        <f t="shared" si="7"/>
        <v>4.1820688800000004E-5</v>
      </c>
      <c r="H212" s="249" t="str">
        <f t="shared" si="8"/>
        <v>kg/kg</v>
      </c>
      <c r="I212" s="360">
        <f t="shared" si="9"/>
        <v>4.1820688800000004E-5</v>
      </c>
      <c r="J212" s="252" t="s">
        <v>350</v>
      </c>
      <c r="K212" s="251"/>
      <c r="L212" s="247" t="s">
        <v>97</v>
      </c>
      <c r="M212" s="56">
        <v>2</v>
      </c>
      <c r="N212" s="388" t="s">
        <v>390</v>
      </c>
      <c r="O212" s="388"/>
      <c r="P212" s="388"/>
      <c r="Q212" s="241"/>
      <c r="R212" s="241"/>
      <c r="S212" s="241"/>
      <c r="T212" s="241"/>
      <c r="U212" s="241"/>
      <c r="V212" s="241"/>
      <c r="W212" s="241"/>
      <c r="X212" s="241"/>
      <c r="Y212" s="241"/>
    </row>
    <row r="213" spans="1:25" x14ac:dyDescent="0.25">
      <c r="A213" s="241"/>
      <c r="B213" s="243"/>
      <c r="C213" s="244" t="s">
        <v>430</v>
      </c>
      <c r="D213" s="180" t="s">
        <v>386</v>
      </c>
      <c r="E213" s="207">
        <v>1</v>
      </c>
      <c r="F213" s="252" t="s">
        <v>43</v>
      </c>
      <c r="G213" s="248">
        <f t="shared" si="7"/>
        <v>1.0790455499999999E-4</v>
      </c>
      <c r="H213" s="249" t="str">
        <f t="shared" si="8"/>
        <v>kg/kg</v>
      </c>
      <c r="I213" s="360">
        <f t="shared" si="9"/>
        <v>1.0790455499999999E-4</v>
      </c>
      <c r="J213" s="252" t="s">
        <v>350</v>
      </c>
      <c r="K213" s="251"/>
      <c r="L213" s="247" t="s">
        <v>97</v>
      </c>
      <c r="M213" s="56">
        <v>2</v>
      </c>
      <c r="N213" s="388" t="s">
        <v>390</v>
      </c>
      <c r="O213" s="388"/>
      <c r="P213" s="388"/>
      <c r="Q213" s="241"/>
      <c r="R213" s="241"/>
      <c r="S213" s="241"/>
      <c r="T213" s="241"/>
      <c r="U213" s="241"/>
      <c r="V213" s="241"/>
      <c r="W213" s="241"/>
      <c r="X213" s="241"/>
      <c r="Y213" s="241"/>
    </row>
    <row r="214" spans="1:25" s="240" customFormat="1" x14ac:dyDescent="0.25">
      <c r="A214" s="241"/>
      <c r="B214" s="243"/>
      <c r="C214" s="244" t="s">
        <v>793</v>
      </c>
      <c r="D214" s="361" t="s">
        <v>830</v>
      </c>
      <c r="E214" s="207">
        <v>1</v>
      </c>
      <c r="F214" s="252" t="s">
        <v>43</v>
      </c>
      <c r="G214" s="248">
        <f t="shared" ref="G214:G248" si="10">IF($C214="",1,VLOOKUP($C214,$C$22:$H$167,3,FALSE))</f>
        <v>6.4152680418524936E-6</v>
      </c>
      <c r="H214" s="249" t="str">
        <f t="shared" ref="H214:H248" si="11">IF($C214="","",VLOOKUP($C214,$C$22:$H$167,6,FALSE))</f>
        <v>kg/kg</v>
      </c>
      <c r="I214" s="360">
        <f t="shared" ref="I214:I248" si="12">IF(D214="","",E214*G214*$D$5)</f>
        <v>6.4152680418524936E-6</v>
      </c>
      <c r="J214" s="252" t="s">
        <v>350</v>
      </c>
      <c r="K214" s="251" t="s">
        <v>98</v>
      </c>
      <c r="L214" s="247" t="s">
        <v>97</v>
      </c>
      <c r="M214" s="56">
        <v>2</v>
      </c>
      <c r="N214" s="388" t="s">
        <v>828</v>
      </c>
      <c r="O214" s="388"/>
      <c r="P214" s="388"/>
      <c r="Q214" s="241"/>
      <c r="R214" s="241"/>
      <c r="S214" s="241"/>
      <c r="T214" s="241"/>
      <c r="U214" s="241"/>
      <c r="V214" s="241"/>
      <c r="W214" s="241"/>
      <c r="X214" s="241"/>
      <c r="Y214" s="241"/>
    </row>
    <row r="215" spans="1:25" s="240" customFormat="1" x14ac:dyDescent="0.25">
      <c r="A215" s="241"/>
      <c r="B215" s="243"/>
      <c r="C215" s="244" t="s">
        <v>794</v>
      </c>
      <c r="D215" s="180" t="s">
        <v>831</v>
      </c>
      <c r="E215" s="207">
        <v>1</v>
      </c>
      <c r="F215" s="252" t="s">
        <v>43</v>
      </c>
      <c r="G215" s="248">
        <f t="shared" si="10"/>
        <v>1.3162664558375645E-7</v>
      </c>
      <c r="H215" s="249" t="str">
        <f t="shared" si="11"/>
        <v>kg/kg</v>
      </c>
      <c r="I215" s="360">
        <f t="shared" si="12"/>
        <v>1.3162664558375645E-7</v>
      </c>
      <c r="J215" s="252" t="s">
        <v>350</v>
      </c>
      <c r="K215" s="251" t="s">
        <v>98</v>
      </c>
      <c r="L215" s="247" t="s">
        <v>97</v>
      </c>
      <c r="M215" s="56">
        <v>2</v>
      </c>
      <c r="N215" s="388" t="s">
        <v>828</v>
      </c>
      <c r="O215" s="388"/>
      <c r="P215" s="388"/>
      <c r="Q215" s="241"/>
      <c r="R215" s="241"/>
      <c r="S215" s="241"/>
      <c r="T215" s="241"/>
      <c r="U215" s="241"/>
      <c r="V215" s="241"/>
      <c r="W215" s="241"/>
      <c r="X215" s="241"/>
      <c r="Y215" s="241"/>
    </row>
    <row r="216" spans="1:25" s="240" customFormat="1" x14ac:dyDescent="0.25">
      <c r="A216" s="241"/>
      <c r="B216" s="243"/>
      <c r="C216" s="244" t="s">
        <v>795</v>
      </c>
      <c r="D216" s="180" t="s">
        <v>832</v>
      </c>
      <c r="E216" s="207">
        <v>1</v>
      </c>
      <c r="F216" s="252" t="s">
        <v>43</v>
      </c>
      <c r="G216" s="248">
        <f t="shared" si="10"/>
        <v>1.1206547385547278E-9</v>
      </c>
      <c r="H216" s="249" t="str">
        <f t="shared" si="11"/>
        <v>kg/kg</v>
      </c>
      <c r="I216" s="360">
        <f t="shared" si="12"/>
        <v>1.1206547385547278E-9</v>
      </c>
      <c r="J216" s="252" t="s">
        <v>350</v>
      </c>
      <c r="K216" s="251" t="s">
        <v>98</v>
      </c>
      <c r="L216" s="247" t="s">
        <v>97</v>
      </c>
      <c r="M216" s="56">
        <v>2</v>
      </c>
      <c r="N216" s="388" t="s">
        <v>828</v>
      </c>
      <c r="O216" s="388"/>
      <c r="P216" s="388"/>
      <c r="Q216" s="241"/>
      <c r="R216" s="241"/>
      <c r="S216" s="241"/>
      <c r="T216" s="241"/>
      <c r="U216" s="241"/>
      <c r="V216" s="241"/>
      <c r="W216" s="241"/>
      <c r="X216" s="241"/>
      <c r="Y216" s="241"/>
    </row>
    <row r="217" spans="1:25" s="240" customFormat="1" x14ac:dyDescent="0.25">
      <c r="A217" s="241"/>
      <c r="B217" s="243"/>
      <c r="C217" s="244" t="s">
        <v>796</v>
      </c>
      <c r="D217" s="180" t="s">
        <v>833</v>
      </c>
      <c r="E217" s="207">
        <v>1</v>
      </c>
      <c r="F217" s="252" t="s">
        <v>43</v>
      </c>
      <c r="G217" s="248">
        <f t="shared" si="10"/>
        <v>1.4907500000000014E-6</v>
      </c>
      <c r="H217" s="249" t="str">
        <f t="shared" si="11"/>
        <v>kg/kg</v>
      </c>
      <c r="I217" s="360">
        <f t="shared" si="12"/>
        <v>1.4907500000000014E-6</v>
      </c>
      <c r="J217" s="252" t="s">
        <v>350</v>
      </c>
      <c r="K217" s="251" t="s">
        <v>98</v>
      </c>
      <c r="L217" s="247" t="s">
        <v>97</v>
      </c>
      <c r="M217" s="56">
        <v>2</v>
      </c>
      <c r="N217" s="388" t="s">
        <v>828</v>
      </c>
      <c r="O217" s="388"/>
      <c r="P217" s="388"/>
      <c r="Q217" s="241"/>
      <c r="R217" s="241"/>
      <c r="S217" s="241"/>
      <c r="T217" s="241"/>
      <c r="U217" s="241"/>
      <c r="V217" s="241"/>
      <c r="W217" s="241"/>
      <c r="X217" s="241"/>
      <c r="Y217" s="241"/>
    </row>
    <row r="218" spans="1:25" s="240" customFormat="1" x14ac:dyDescent="0.25">
      <c r="A218" s="241"/>
      <c r="B218" s="243"/>
      <c r="C218" s="244" t="s">
        <v>797</v>
      </c>
      <c r="D218" s="180" t="s">
        <v>834</v>
      </c>
      <c r="E218" s="207">
        <v>1</v>
      </c>
      <c r="F218" s="252" t="s">
        <v>43</v>
      </c>
      <c r="G218" s="248">
        <f t="shared" si="10"/>
        <v>6.2310000000000071E-9</v>
      </c>
      <c r="H218" s="249" t="str">
        <f t="shared" si="11"/>
        <v>kg/kg</v>
      </c>
      <c r="I218" s="360">
        <f t="shared" si="12"/>
        <v>6.2310000000000071E-9</v>
      </c>
      <c r="J218" s="252" t="s">
        <v>350</v>
      </c>
      <c r="K218" s="251" t="s">
        <v>98</v>
      </c>
      <c r="L218" s="247" t="s">
        <v>97</v>
      </c>
      <c r="M218" s="56">
        <v>2</v>
      </c>
      <c r="N218" s="388" t="s">
        <v>828</v>
      </c>
      <c r="O218" s="388"/>
      <c r="P218" s="388"/>
      <c r="Q218" s="241"/>
      <c r="R218" s="241"/>
      <c r="S218" s="241"/>
      <c r="T218" s="241"/>
      <c r="U218" s="241"/>
      <c r="V218" s="241"/>
      <c r="W218" s="241"/>
      <c r="X218" s="241"/>
      <c r="Y218" s="241"/>
    </row>
    <row r="219" spans="1:25" s="240" customFormat="1" x14ac:dyDescent="0.25">
      <c r="A219" s="241"/>
      <c r="B219" s="243"/>
      <c r="C219" s="244" t="s">
        <v>798</v>
      </c>
      <c r="D219" s="180" t="s">
        <v>835</v>
      </c>
      <c r="E219" s="207">
        <v>1</v>
      </c>
      <c r="F219" s="252" t="s">
        <v>43</v>
      </c>
      <c r="G219" s="248">
        <f t="shared" si="10"/>
        <v>2.4461400000000022E-11</v>
      </c>
      <c r="H219" s="249" t="str">
        <f t="shared" si="11"/>
        <v>kg/kg</v>
      </c>
      <c r="I219" s="360">
        <f t="shared" si="12"/>
        <v>2.4461400000000022E-11</v>
      </c>
      <c r="J219" s="252" t="s">
        <v>350</v>
      </c>
      <c r="K219" s="251" t="s">
        <v>98</v>
      </c>
      <c r="L219" s="247" t="s">
        <v>97</v>
      </c>
      <c r="M219" s="56">
        <v>2</v>
      </c>
      <c r="N219" s="388" t="s">
        <v>828</v>
      </c>
      <c r="O219" s="388"/>
      <c r="P219" s="388"/>
      <c r="Q219" s="241"/>
      <c r="R219" s="241"/>
      <c r="S219" s="241"/>
      <c r="T219" s="241"/>
      <c r="U219" s="241"/>
      <c r="V219" s="241"/>
      <c r="W219" s="241"/>
      <c r="X219" s="241"/>
      <c r="Y219" s="241"/>
    </row>
    <row r="220" spans="1:25" s="240" customFormat="1" x14ac:dyDescent="0.25">
      <c r="A220" s="241"/>
      <c r="B220" s="243"/>
      <c r="C220" s="244" t="s">
        <v>799</v>
      </c>
      <c r="D220" s="180" t="s">
        <v>836</v>
      </c>
      <c r="E220" s="207">
        <v>1</v>
      </c>
      <c r="F220" s="252" t="s">
        <v>43</v>
      </c>
      <c r="G220" s="248">
        <f t="shared" si="10"/>
        <v>8.9910200000000067E-11</v>
      </c>
      <c r="H220" s="249" t="str">
        <f t="shared" si="11"/>
        <v>kg/kg</v>
      </c>
      <c r="I220" s="360">
        <f t="shared" si="12"/>
        <v>8.9910200000000067E-11</v>
      </c>
      <c r="J220" s="252" t="s">
        <v>350</v>
      </c>
      <c r="K220" s="251" t="s">
        <v>98</v>
      </c>
      <c r="L220" s="247" t="s">
        <v>97</v>
      </c>
      <c r="M220" s="56">
        <v>2</v>
      </c>
      <c r="N220" s="388" t="s">
        <v>828</v>
      </c>
      <c r="O220" s="388"/>
      <c r="P220" s="388"/>
      <c r="Q220" s="241"/>
      <c r="R220" s="241"/>
      <c r="S220" s="241"/>
      <c r="T220" s="241"/>
      <c r="U220" s="241"/>
      <c r="V220" s="241"/>
      <c r="W220" s="241"/>
      <c r="X220" s="241"/>
      <c r="Y220" s="241"/>
    </row>
    <row r="221" spans="1:25" s="240" customFormat="1" x14ac:dyDescent="0.25">
      <c r="A221" s="241"/>
      <c r="B221" s="243"/>
      <c r="C221" s="244" t="s">
        <v>800</v>
      </c>
      <c r="D221" s="180" t="s">
        <v>837</v>
      </c>
      <c r="E221" s="207">
        <v>1</v>
      </c>
      <c r="F221" s="252" t="s">
        <v>43</v>
      </c>
      <c r="G221" s="248">
        <f t="shared" si="10"/>
        <v>8.3865600000000067E-10</v>
      </c>
      <c r="H221" s="249" t="str">
        <f t="shared" si="11"/>
        <v>kg/kg</v>
      </c>
      <c r="I221" s="360">
        <f t="shared" si="12"/>
        <v>8.3865600000000067E-10</v>
      </c>
      <c r="J221" s="252" t="s">
        <v>350</v>
      </c>
      <c r="K221" s="251" t="s">
        <v>98</v>
      </c>
      <c r="L221" s="247" t="s">
        <v>97</v>
      </c>
      <c r="M221" s="56">
        <v>2</v>
      </c>
      <c r="N221" s="388" t="s">
        <v>828</v>
      </c>
      <c r="O221" s="388"/>
      <c r="P221" s="388"/>
      <c r="Q221" s="241"/>
      <c r="R221" s="241"/>
      <c r="S221" s="241"/>
      <c r="T221" s="241"/>
      <c r="U221" s="241"/>
      <c r="V221" s="241"/>
      <c r="W221" s="241"/>
      <c r="X221" s="241"/>
      <c r="Y221" s="241"/>
    </row>
    <row r="222" spans="1:25" s="240" customFormat="1" x14ac:dyDescent="0.25">
      <c r="A222" s="241"/>
      <c r="B222" s="243"/>
      <c r="C222" s="244" t="s">
        <v>801</v>
      </c>
      <c r="D222" s="180" t="s">
        <v>838</v>
      </c>
      <c r="E222" s="207">
        <v>1</v>
      </c>
      <c r="F222" s="252" t="s">
        <v>43</v>
      </c>
      <c r="G222" s="248">
        <f t="shared" si="10"/>
        <v>1.8551300000000022E-10</v>
      </c>
      <c r="H222" s="249" t="str">
        <f t="shared" si="11"/>
        <v>kg/kg</v>
      </c>
      <c r="I222" s="360">
        <f t="shared" si="12"/>
        <v>1.8551300000000022E-10</v>
      </c>
      <c r="J222" s="252" t="s">
        <v>350</v>
      </c>
      <c r="K222" s="251" t="s">
        <v>98</v>
      </c>
      <c r="L222" s="247" t="s">
        <v>97</v>
      </c>
      <c r="M222" s="56">
        <v>2</v>
      </c>
      <c r="N222" s="388" t="s">
        <v>828</v>
      </c>
      <c r="O222" s="388"/>
      <c r="P222" s="388"/>
      <c r="Q222" s="241"/>
      <c r="R222" s="241"/>
      <c r="S222" s="241"/>
      <c r="T222" s="241"/>
      <c r="U222" s="241"/>
      <c r="V222" s="241"/>
      <c r="W222" s="241"/>
      <c r="X222" s="241"/>
      <c r="Y222" s="241"/>
    </row>
    <row r="223" spans="1:25" s="240" customFormat="1" x14ac:dyDescent="0.25">
      <c r="A223" s="241"/>
      <c r="B223" s="243"/>
      <c r="C223" s="244" t="s">
        <v>802</v>
      </c>
      <c r="D223" s="180" t="s">
        <v>839</v>
      </c>
      <c r="E223" s="207">
        <v>1</v>
      </c>
      <c r="F223" s="252" t="s">
        <v>43</v>
      </c>
      <c r="G223" s="248">
        <f t="shared" si="10"/>
        <v>3.8061900000000033E-10</v>
      </c>
      <c r="H223" s="249" t="str">
        <f t="shared" si="11"/>
        <v>kg/kg</v>
      </c>
      <c r="I223" s="360">
        <f t="shared" si="12"/>
        <v>3.8061900000000033E-10</v>
      </c>
      <c r="J223" s="252" t="s">
        <v>350</v>
      </c>
      <c r="K223" s="251" t="s">
        <v>98</v>
      </c>
      <c r="L223" s="247" t="s">
        <v>97</v>
      </c>
      <c r="M223" s="56">
        <v>2</v>
      </c>
      <c r="N223" s="388" t="s">
        <v>828</v>
      </c>
      <c r="O223" s="388"/>
      <c r="P223" s="388"/>
      <c r="Q223" s="241"/>
      <c r="R223" s="241"/>
      <c r="S223" s="241"/>
      <c r="T223" s="241"/>
      <c r="U223" s="241"/>
      <c r="V223" s="241"/>
      <c r="W223" s="241"/>
      <c r="X223" s="241"/>
      <c r="Y223" s="241"/>
    </row>
    <row r="224" spans="1:25" s="240" customFormat="1" x14ac:dyDescent="0.25">
      <c r="A224" s="241"/>
      <c r="B224" s="243"/>
      <c r="C224" s="244" t="s">
        <v>803</v>
      </c>
      <c r="D224" s="180" t="s">
        <v>840</v>
      </c>
      <c r="E224" s="207">
        <v>1</v>
      </c>
      <c r="F224" s="252" t="s">
        <v>43</v>
      </c>
      <c r="G224" s="248">
        <f t="shared" si="10"/>
        <v>8.7595200000000072E-11</v>
      </c>
      <c r="H224" s="249" t="str">
        <f t="shared" si="11"/>
        <v>kg/kg</v>
      </c>
      <c r="I224" s="360">
        <f t="shared" si="12"/>
        <v>8.7595200000000072E-11</v>
      </c>
      <c r="J224" s="252" t="s">
        <v>350</v>
      </c>
      <c r="K224" s="251" t="s">
        <v>98</v>
      </c>
      <c r="L224" s="247" t="s">
        <v>97</v>
      </c>
      <c r="M224" s="56">
        <v>2</v>
      </c>
      <c r="N224" s="388" t="s">
        <v>828</v>
      </c>
      <c r="O224" s="388"/>
      <c r="P224" s="388"/>
      <c r="Q224" s="241"/>
      <c r="R224" s="241"/>
      <c r="S224" s="241"/>
      <c r="T224" s="241"/>
      <c r="U224" s="241"/>
      <c r="V224" s="241"/>
      <c r="W224" s="241"/>
      <c r="X224" s="241"/>
      <c r="Y224" s="241"/>
    </row>
    <row r="225" spans="1:25" s="240" customFormat="1" x14ac:dyDescent="0.25">
      <c r="A225" s="241"/>
      <c r="B225" s="243"/>
      <c r="C225" s="244" t="s">
        <v>804</v>
      </c>
      <c r="D225" s="180" t="s">
        <v>841</v>
      </c>
      <c r="E225" s="207">
        <v>1</v>
      </c>
      <c r="F225" s="252" t="s">
        <v>43</v>
      </c>
      <c r="G225" s="248">
        <f t="shared" si="10"/>
        <v>1.8691960000000017E-10</v>
      </c>
      <c r="H225" s="249" t="str">
        <f t="shared" si="11"/>
        <v>kg/kg</v>
      </c>
      <c r="I225" s="360">
        <f t="shared" si="12"/>
        <v>1.8691960000000017E-10</v>
      </c>
      <c r="J225" s="252" t="s">
        <v>350</v>
      </c>
      <c r="K225" s="251" t="s">
        <v>98</v>
      </c>
      <c r="L225" s="247" t="s">
        <v>97</v>
      </c>
      <c r="M225" s="56">
        <v>2</v>
      </c>
      <c r="N225" s="388" t="s">
        <v>828</v>
      </c>
      <c r="O225" s="388"/>
      <c r="P225" s="388"/>
      <c r="Q225" s="241"/>
      <c r="R225" s="241"/>
      <c r="S225" s="241"/>
      <c r="T225" s="241"/>
      <c r="U225" s="241"/>
      <c r="V225" s="241"/>
      <c r="W225" s="241"/>
      <c r="X225" s="241"/>
      <c r="Y225" s="241"/>
    </row>
    <row r="226" spans="1:25" s="240" customFormat="1" x14ac:dyDescent="0.25">
      <c r="A226" s="241"/>
      <c r="B226" s="243"/>
      <c r="C226" s="244" t="s">
        <v>805</v>
      </c>
      <c r="D226" s="180" t="s">
        <v>842</v>
      </c>
      <c r="E226" s="207">
        <v>1</v>
      </c>
      <c r="F226" s="252" t="s">
        <v>43</v>
      </c>
      <c r="G226" s="248">
        <f t="shared" si="10"/>
        <v>5.8806000000000046E-12</v>
      </c>
      <c r="H226" s="249" t="str">
        <f t="shared" si="11"/>
        <v>kg/kg</v>
      </c>
      <c r="I226" s="360">
        <f t="shared" si="12"/>
        <v>5.8806000000000046E-12</v>
      </c>
      <c r="J226" s="252" t="s">
        <v>350</v>
      </c>
      <c r="K226" s="251" t="s">
        <v>98</v>
      </c>
      <c r="L226" s="247" t="s">
        <v>97</v>
      </c>
      <c r="M226" s="56">
        <v>2</v>
      </c>
      <c r="N226" s="388" t="s">
        <v>828</v>
      </c>
      <c r="O226" s="388"/>
      <c r="P226" s="388"/>
      <c r="Q226" s="241"/>
      <c r="R226" s="241"/>
      <c r="S226" s="241"/>
      <c r="T226" s="241"/>
      <c r="U226" s="241"/>
      <c r="V226" s="241"/>
      <c r="W226" s="241"/>
      <c r="X226" s="241"/>
      <c r="Y226" s="241"/>
    </row>
    <row r="227" spans="1:25" s="240" customFormat="1" x14ac:dyDescent="0.25">
      <c r="A227" s="241"/>
      <c r="B227" s="243"/>
      <c r="C227" s="244" t="s">
        <v>806</v>
      </c>
      <c r="D227" s="180" t="s">
        <v>843</v>
      </c>
      <c r="E227" s="207">
        <v>1</v>
      </c>
      <c r="F227" s="252" t="s">
        <v>43</v>
      </c>
      <c r="G227" s="248">
        <f t="shared" si="10"/>
        <v>3.7140480000000034E-8</v>
      </c>
      <c r="H227" s="249" t="str">
        <f t="shared" si="11"/>
        <v>kg/kg</v>
      </c>
      <c r="I227" s="360">
        <f t="shared" si="12"/>
        <v>3.7140480000000034E-8</v>
      </c>
      <c r="J227" s="252" t="s">
        <v>350</v>
      </c>
      <c r="K227" s="251" t="s">
        <v>98</v>
      </c>
      <c r="L227" s="247" t="s">
        <v>97</v>
      </c>
      <c r="M227" s="56">
        <v>2</v>
      </c>
      <c r="N227" s="388" t="s">
        <v>828</v>
      </c>
      <c r="O227" s="388"/>
      <c r="P227" s="388"/>
      <c r="Q227" s="241"/>
      <c r="R227" s="241"/>
      <c r="S227" s="241"/>
      <c r="T227" s="241"/>
      <c r="U227" s="241"/>
      <c r="V227" s="241"/>
      <c r="W227" s="241"/>
      <c r="X227" s="241"/>
      <c r="Y227" s="241"/>
    </row>
    <row r="228" spans="1:25" s="240" customFormat="1" x14ac:dyDescent="0.25">
      <c r="A228" s="241"/>
      <c r="B228" s="243"/>
      <c r="C228" s="244" t="s">
        <v>807</v>
      </c>
      <c r="D228" s="180" t="s">
        <v>844</v>
      </c>
      <c r="E228" s="207">
        <v>1</v>
      </c>
      <c r="F228" s="252" t="s">
        <v>43</v>
      </c>
      <c r="G228" s="248">
        <f t="shared" si="10"/>
        <v>2.2695000000000018E-10</v>
      </c>
      <c r="H228" s="249" t="str">
        <f t="shared" si="11"/>
        <v>kg/kg</v>
      </c>
      <c r="I228" s="360">
        <f t="shared" si="12"/>
        <v>2.2695000000000018E-10</v>
      </c>
      <c r="J228" s="252" t="s">
        <v>350</v>
      </c>
      <c r="K228" s="251" t="s">
        <v>98</v>
      </c>
      <c r="L228" s="247" t="s">
        <v>97</v>
      </c>
      <c r="M228" s="56">
        <v>2</v>
      </c>
      <c r="N228" s="388" t="s">
        <v>828</v>
      </c>
      <c r="O228" s="388"/>
      <c r="P228" s="388"/>
      <c r="Q228" s="241"/>
      <c r="R228" s="241"/>
      <c r="S228" s="241"/>
      <c r="T228" s="241"/>
      <c r="U228" s="241"/>
      <c r="V228" s="241"/>
      <c r="W228" s="241"/>
      <c r="X228" s="241"/>
      <c r="Y228" s="241"/>
    </row>
    <row r="229" spans="1:25" s="240" customFormat="1" x14ac:dyDescent="0.25">
      <c r="A229" s="241"/>
      <c r="B229" s="243"/>
      <c r="C229" s="244" t="s">
        <v>808</v>
      </c>
      <c r="D229" s="180" t="s">
        <v>845</v>
      </c>
      <c r="E229" s="207">
        <v>1</v>
      </c>
      <c r="F229" s="252" t="s">
        <v>43</v>
      </c>
      <c r="G229" s="248">
        <f t="shared" si="10"/>
        <v>1.7756100000000015E-9</v>
      </c>
      <c r="H229" s="249" t="str">
        <f t="shared" si="11"/>
        <v>kg/kg</v>
      </c>
      <c r="I229" s="360">
        <f t="shared" si="12"/>
        <v>1.7756100000000015E-9</v>
      </c>
      <c r="J229" s="252" t="s">
        <v>350</v>
      </c>
      <c r="K229" s="251" t="s">
        <v>98</v>
      </c>
      <c r="L229" s="247" t="s">
        <v>97</v>
      </c>
      <c r="M229" s="56">
        <v>2</v>
      </c>
      <c r="N229" s="388" t="s">
        <v>828</v>
      </c>
      <c r="O229" s="388"/>
      <c r="P229" s="388"/>
      <c r="Q229" s="241"/>
      <c r="R229" s="241"/>
      <c r="S229" s="241"/>
      <c r="T229" s="241"/>
      <c r="U229" s="241"/>
      <c r="V229" s="241"/>
      <c r="W229" s="241"/>
      <c r="X229" s="241"/>
      <c r="Y229" s="241"/>
    </row>
    <row r="230" spans="1:25" s="240" customFormat="1" x14ac:dyDescent="0.25">
      <c r="A230" s="241"/>
      <c r="B230" s="243"/>
      <c r="C230" s="244" t="s">
        <v>809</v>
      </c>
      <c r="D230" s="180" t="s">
        <v>846</v>
      </c>
      <c r="E230" s="207">
        <v>1</v>
      </c>
      <c r="F230" s="252" t="s">
        <v>43</v>
      </c>
      <c r="G230" s="248">
        <f t="shared" si="10"/>
        <v>1.4961320000000012E-11</v>
      </c>
      <c r="H230" s="249" t="str">
        <f t="shared" si="11"/>
        <v>kg/kg</v>
      </c>
      <c r="I230" s="360">
        <f t="shared" si="12"/>
        <v>1.4961320000000012E-11</v>
      </c>
      <c r="J230" s="252" t="s">
        <v>350</v>
      </c>
      <c r="K230" s="251" t="s">
        <v>98</v>
      </c>
      <c r="L230" s="247" t="s">
        <v>97</v>
      </c>
      <c r="M230" s="56">
        <v>2</v>
      </c>
      <c r="N230" s="388" t="s">
        <v>828</v>
      </c>
      <c r="O230" s="388"/>
      <c r="P230" s="388"/>
      <c r="Q230" s="241"/>
      <c r="R230" s="241"/>
      <c r="S230" s="241"/>
      <c r="T230" s="241"/>
      <c r="U230" s="241"/>
      <c r="V230" s="241"/>
      <c r="W230" s="241"/>
      <c r="X230" s="241"/>
      <c r="Y230" s="241"/>
    </row>
    <row r="231" spans="1:25" s="240" customFormat="1" x14ac:dyDescent="0.25">
      <c r="A231" s="241"/>
      <c r="B231" s="243"/>
      <c r="C231" s="244" t="s">
        <v>810</v>
      </c>
      <c r="D231" s="180" t="s">
        <v>847</v>
      </c>
      <c r="E231" s="207">
        <v>1</v>
      </c>
      <c r="F231" s="252" t="s">
        <v>43</v>
      </c>
      <c r="G231" s="248">
        <f t="shared" si="10"/>
        <v>2.2289400000000014E-11</v>
      </c>
      <c r="H231" s="249" t="str">
        <f t="shared" si="11"/>
        <v>kg/kg</v>
      </c>
      <c r="I231" s="360">
        <f t="shared" si="12"/>
        <v>2.2289400000000014E-11</v>
      </c>
      <c r="J231" s="252" t="s">
        <v>350</v>
      </c>
      <c r="K231" s="251" t="s">
        <v>98</v>
      </c>
      <c r="L231" s="247" t="s">
        <v>97</v>
      </c>
      <c r="M231" s="56">
        <v>2</v>
      </c>
      <c r="N231" s="388" t="s">
        <v>828</v>
      </c>
      <c r="O231" s="388"/>
      <c r="P231" s="388"/>
      <c r="Q231" s="241"/>
      <c r="R231" s="241"/>
      <c r="S231" s="241"/>
      <c r="T231" s="241"/>
      <c r="U231" s="241"/>
      <c r="V231" s="241"/>
      <c r="W231" s="241"/>
      <c r="X231" s="241"/>
      <c r="Y231" s="241"/>
    </row>
    <row r="232" spans="1:25" s="240" customFormat="1" x14ac:dyDescent="0.25">
      <c r="A232" s="241"/>
      <c r="B232" s="243"/>
      <c r="C232" s="244" t="s">
        <v>811</v>
      </c>
      <c r="D232" s="180" t="s">
        <v>848</v>
      </c>
      <c r="E232" s="207">
        <v>1</v>
      </c>
      <c r="F232" s="252" t="s">
        <v>43</v>
      </c>
      <c r="G232" s="248">
        <f t="shared" si="10"/>
        <v>8.3630400000000075E-11</v>
      </c>
      <c r="H232" s="249" t="str">
        <f t="shared" si="11"/>
        <v>kg/kg</v>
      </c>
      <c r="I232" s="360">
        <f t="shared" si="12"/>
        <v>8.3630400000000075E-11</v>
      </c>
      <c r="J232" s="252" t="s">
        <v>350</v>
      </c>
      <c r="K232" s="251" t="s">
        <v>98</v>
      </c>
      <c r="L232" s="247" t="s">
        <v>97</v>
      </c>
      <c r="M232" s="56">
        <v>2</v>
      </c>
      <c r="N232" s="388" t="s">
        <v>828</v>
      </c>
      <c r="O232" s="388"/>
      <c r="P232" s="388"/>
      <c r="Q232" s="241"/>
      <c r="R232" s="241"/>
      <c r="S232" s="241"/>
      <c r="T232" s="241"/>
      <c r="U232" s="241"/>
      <c r="V232" s="241"/>
      <c r="W232" s="241"/>
      <c r="X232" s="241"/>
      <c r="Y232" s="241"/>
    </row>
    <row r="233" spans="1:25" s="240" customFormat="1" x14ac:dyDescent="0.25">
      <c r="A233" s="241"/>
      <c r="B233" s="243"/>
      <c r="C233" s="244" t="s">
        <v>812</v>
      </c>
      <c r="D233" s="180" t="s">
        <v>849</v>
      </c>
      <c r="E233" s="207">
        <v>1</v>
      </c>
      <c r="F233" s="252" t="s">
        <v>43</v>
      </c>
      <c r="G233" s="248">
        <f t="shared" si="10"/>
        <v>1.6784370000000016E-9</v>
      </c>
      <c r="H233" s="249" t="str">
        <f t="shared" si="11"/>
        <v>kg/kg</v>
      </c>
      <c r="I233" s="360">
        <f t="shared" si="12"/>
        <v>1.6784370000000016E-9</v>
      </c>
      <c r="J233" s="252" t="s">
        <v>350</v>
      </c>
      <c r="K233" s="251" t="s">
        <v>98</v>
      </c>
      <c r="L233" s="247" t="s">
        <v>97</v>
      </c>
      <c r="M233" s="56">
        <v>2</v>
      </c>
      <c r="N233" s="388" t="s">
        <v>828</v>
      </c>
      <c r="O233" s="388"/>
      <c r="P233" s="388"/>
      <c r="Q233" s="241"/>
      <c r="R233" s="241"/>
      <c r="S233" s="241"/>
      <c r="T233" s="241"/>
      <c r="U233" s="241"/>
      <c r="V233" s="241"/>
      <c r="W233" s="241"/>
      <c r="X233" s="241"/>
      <c r="Y233" s="241"/>
    </row>
    <row r="234" spans="1:25" s="240" customFormat="1" x14ac:dyDescent="0.25">
      <c r="A234" s="241"/>
      <c r="B234" s="243"/>
      <c r="C234" s="244" t="s">
        <v>813</v>
      </c>
      <c r="D234" s="180" t="s">
        <v>850</v>
      </c>
      <c r="E234" s="207">
        <v>1</v>
      </c>
      <c r="F234" s="252" t="s">
        <v>43</v>
      </c>
      <c r="G234" s="248">
        <f t="shared" si="10"/>
        <v>2.4228360000000019E-11</v>
      </c>
      <c r="H234" s="249" t="str">
        <f t="shared" si="11"/>
        <v>kg/kg</v>
      </c>
      <c r="I234" s="360">
        <f t="shared" si="12"/>
        <v>2.4228360000000019E-11</v>
      </c>
      <c r="J234" s="252" t="s">
        <v>350</v>
      </c>
      <c r="K234" s="251" t="s">
        <v>98</v>
      </c>
      <c r="L234" s="247" t="s">
        <v>97</v>
      </c>
      <c r="M234" s="56">
        <v>2</v>
      </c>
      <c r="N234" s="388" t="s">
        <v>828</v>
      </c>
      <c r="O234" s="388"/>
      <c r="P234" s="388"/>
      <c r="Q234" s="241"/>
      <c r="R234" s="241"/>
      <c r="S234" s="241"/>
      <c r="T234" s="241"/>
      <c r="U234" s="241"/>
      <c r="V234" s="241"/>
      <c r="W234" s="241"/>
      <c r="X234" s="241"/>
      <c r="Y234" s="241"/>
    </row>
    <row r="235" spans="1:25" s="240" customFormat="1" x14ac:dyDescent="0.25">
      <c r="A235" s="241"/>
      <c r="B235" s="243"/>
      <c r="C235" s="244" t="s">
        <v>814</v>
      </c>
      <c r="D235" s="180" t="s">
        <v>851</v>
      </c>
      <c r="E235" s="207">
        <v>1</v>
      </c>
      <c r="F235" s="252" t="s">
        <v>43</v>
      </c>
      <c r="G235" s="248">
        <f t="shared" si="10"/>
        <v>3.7174950000000034E-9</v>
      </c>
      <c r="H235" s="249" t="str">
        <f t="shared" si="11"/>
        <v>kg/kg</v>
      </c>
      <c r="I235" s="360">
        <f t="shared" si="12"/>
        <v>3.7174950000000034E-9</v>
      </c>
      <c r="J235" s="252" t="s">
        <v>350</v>
      </c>
      <c r="K235" s="251" t="s">
        <v>98</v>
      </c>
      <c r="L235" s="247" t="s">
        <v>97</v>
      </c>
      <c r="M235" s="56">
        <v>2</v>
      </c>
      <c r="N235" s="388" t="s">
        <v>828</v>
      </c>
      <c r="O235" s="388"/>
      <c r="P235" s="388"/>
      <c r="Q235" s="241"/>
      <c r="R235" s="241"/>
      <c r="S235" s="241"/>
      <c r="T235" s="241"/>
      <c r="U235" s="241"/>
      <c r="V235" s="241"/>
      <c r="W235" s="241"/>
      <c r="X235" s="241"/>
      <c r="Y235" s="241"/>
    </row>
    <row r="236" spans="1:25" s="240" customFormat="1" x14ac:dyDescent="0.25">
      <c r="A236" s="241"/>
      <c r="B236" s="243"/>
      <c r="C236" s="244" t="s">
        <v>815</v>
      </c>
      <c r="D236" s="180" t="s">
        <v>852</v>
      </c>
      <c r="E236" s="207">
        <v>1</v>
      </c>
      <c r="F236" s="252" t="s">
        <v>43</v>
      </c>
      <c r="G236" s="248">
        <f t="shared" si="10"/>
        <v>1.3397280000000012E-10</v>
      </c>
      <c r="H236" s="249" t="str">
        <f t="shared" si="11"/>
        <v>kg/kg</v>
      </c>
      <c r="I236" s="360">
        <f t="shared" si="12"/>
        <v>1.3397280000000012E-10</v>
      </c>
      <c r="J236" s="252" t="s">
        <v>350</v>
      </c>
      <c r="K236" s="251" t="s">
        <v>98</v>
      </c>
      <c r="L236" s="247" t="s">
        <v>97</v>
      </c>
      <c r="M236" s="56">
        <v>2</v>
      </c>
      <c r="N236" s="388" t="s">
        <v>828</v>
      </c>
      <c r="O236" s="388"/>
      <c r="P236" s="388"/>
      <c r="Q236" s="241"/>
      <c r="R236" s="241"/>
      <c r="S236" s="241"/>
      <c r="T236" s="241"/>
      <c r="U236" s="241"/>
      <c r="V236" s="241"/>
      <c r="W236" s="241"/>
      <c r="X236" s="241"/>
      <c r="Y236" s="241"/>
    </row>
    <row r="237" spans="1:25" s="240" customFormat="1" x14ac:dyDescent="0.25">
      <c r="A237" s="241"/>
      <c r="B237" s="243"/>
      <c r="C237" s="244" t="s">
        <v>816</v>
      </c>
      <c r="D237" s="180" t="s">
        <v>853</v>
      </c>
      <c r="E237" s="207">
        <v>1</v>
      </c>
      <c r="F237" s="252" t="s">
        <v>43</v>
      </c>
      <c r="G237" s="248">
        <f t="shared" si="10"/>
        <v>2.8734080000000026E-11</v>
      </c>
      <c r="H237" s="249" t="str">
        <f t="shared" si="11"/>
        <v>kg/kg</v>
      </c>
      <c r="I237" s="360">
        <f t="shared" si="12"/>
        <v>2.8734080000000026E-11</v>
      </c>
      <c r="J237" s="252" t="s">
        <v>350</v>
      </c>
      <c r="K237" s="251" t="s">
        <v>98</v>
      </c>
      <c r="L237" s="247" t="s">
        <v>97</v>
      </c>
      <c r="M237" s="56">
        <v>2</v>
      </c>
      <c r="N237" s="388" t="s">
        <v>828</v>
      </c>
      <c r="O237" s="388"/>
      <c r="P237" s="388"/>
      <c r="Q237" s="241"/>
      <c r="R237" s="241"/>
      <c r="S237" s="241"/>
      <c r="T237" s="241"/>
      <c r="U237" s="241"/>
      <c r="V237" s="241"/>
      <c r="W237" s="241"/>
      <c r="X237" s="241"/>
      <c r="Y237" s="241"/>
    </row>
    <row r="238" spans="1:25" s="240" customFormat="1" x14ac:dyDescent="0.25">
      <c r="A238" s="241"/>
      <c r="B238" s="243"/>
      <c r="C238" s="244" t="s">
        <v>817</v>
      </c>
      <c r="D238" s="180" t="s">
        <v>854</v>
      </c>
      <c r="E238" s="207">
        <v>1</v>
      </c>
      <c r="F238" s="252" t="s">
        <v>43</v>
      </c>
      <c r="G238" s="248">
        <f t="shared" si="10"/>
        <v>6.2016000000000047E-9</v>
      </c>
      <c r="H238" s="249" t="str">
        <f t="shared" si="11"/>
        <v>kg/kg</v>
      </c>
      <c r="I238" s="360">
        <f t="shared" si="12"/>
        <v>6.2016000000000047E-9</v>
      </c>
      <c r="J238" s="252" t="s">
        <v>350</v>
      </c>
      <c r="K238" s="251" t="s">
        <v>98</v>
      </c>
      <c r="L238" s="247" t="s">
        <v>97</v>
      </c>
      <c r="M238" s="56">
        <v>2</v>
      </c>
      <c r="N238" s="388" t="s">
        <v>828</v>
      </c>
      <c r="O238" s="388"/>
      <c r="P238" s="388"/>
      <c r="Q238" s="241"/>
      <c r="R238" s="241"/>
      <c r="S238" s="241"/>
      <c r="T238" s="241"/>
      <c r="U238" s="241"/>
      <c r="V238" s="241"/>
      <c r="W238" s="241"/>
      <c r="X238" s="241"/>
      <c r="Y238" s="241"/>
    </row>
    <row r="239" spans="1:25" s="240" customFormat="1" x14ac:dyDescent="0.25">
      <c r="A239" s="241"/>
      <c r="B239" s="243"/>
      <c r="C239" s="244" t="s">
        <v>818</v>
      </c>
      <c r="D239" s="180" t="s">
        <v>855</v>
      </c>
      <c r="E239" s="207">
        <v>1</v>
      </c>
      <c r="F239" s="252" t="s">
        <v>43</v>
      </c>
      <c r="G239" s="248">
        <f t="shared" si="10"/>
        <v>5.5194600000000056E-11</v>
      </c>
      <c r="H239" s="249" t="str">
        <f t="shared" si="11"/>
        <v>kg/kg</v>
      </c>
      <c r="I239" s="360">
        <f t="shared" si="12"/>
        <v>5.5194600000000056E-11</v>
      </c>
      <c r="J239" s="252" t="s">
        <v>350</v>
      </c>
      <c r="K239" s="251" t="s">
        <v>98</v>
      </c>
      <c r="L239" s="247" t="s">
        <v>97</v>
      </c>
      <c r="M239" s="56">
        <v>2</v>
      </c>
      <c r="N239" s="388" t="s">
        <v>828</v>
      </c>
      <c r="O239" s="388"/>
      <c r="P239" s="388"/>
      <c r="Q239" s="241"/>
      <c r="R239" s="241"/>
      <c r="S239" s="241"/>
      <c r="T239" s="241"/>
      <c r="U239" s="241"/>
      <c r="V239" s="241"/>
      <c r="W239" s="241"/>
      <c r="X239" s="241"/>
      <c r="Y239" s="241"/>
    </row>
    <row r="240" spans="1:25" s="240" customFormat="1" x14ac:dyDescent="0.25">
      <c r="A240" s="241"/>
      <c r="B240" s="243"/>
      <c r="C240" s="244" t="s">
        <v>819</v>
      </c>
      <c r="D240" s="180" t="s">
        <v>856</v>
      </c>
      <c r="E240" s="207">
        <v>1</v>
      </c>
      <c r="F240" s="252" t="s">
        <v>43</v>
      </c>
      <c r="G240" s="248">
        <f t="shared" si="10"/>
        <v>1.2576060000000011E-12</v>
      </c>
      <c r="H240" s="249" t="str">
        <f t="shared" si="11"/>
        <v>kg/kg</v>
      </c>
      <c r="I240" s="360">
        <f t="shared" si="12"/>
        <v>1.2576060000000011E-12</v>
      </c>
      <c r="J240" s="252" t="s">
        <v>350</v>
      </c>
      <c r="K240" s="251" t="s">
        <v>98</v>
      </c>
      <c r="L240" s="247" t="s">
        <v>97</v>
      </c>
      <c r="M240" s="56">
        <v>2</v>
      </c>
      <c r="N240" s="388" t="s">
        <v>828</v>
      </c>
      <c r="O240" s="388"/>
      <c r="P240" s="388"/>
      <c r="Q240" s="241"/>
      <c r="R240" s="241"/>
      <c r="S240" s="241"/>
      <c r="T240" s="241"/>
      <c r="U240" s="241"/>
      <c r="V240" s="241"/>
      <c r="W240" s="241"/>
      <c r="X240" s="241"/>
      <c r="Y240" s="241"/>
    </row>
    <row r="241" spans="1:25" s="240" customFormat="1" x14ac:dyDescent="0.25">
      <c r="A241" s="241"/>
      <c r="B241" s="243"/>
      <c r="C241" s="244" t="s">
        <v>820</v>
      </c>
      <c r="D241" s="180" t="s">
        <v>857</v>
      </c>
      <c r="E241" s="207">
        <v>1</v>
      </c>
      <c r="F241" s="252" t="s">
        <v>43</v>
      </c>
      <c r="G241" s="248">
        <f t="shared" si="10"/>
        <v>2.6110000000000025E-12</v>
      </c>
      <c r="H241" s="249" t="str">
        <f t="shared" si="11"/>
        <v>kg/kg</v>
      </c>
      <c r="I241" s="360">
        <f t="shared" si="12"/>
        <v>2.6110000000000025E-12</v>
      </c>
      <c r="J241" s="252" t="s">
        <v>350</v>
      </c>
      <c r="K241" s="251" t="s">
        <v>98</v>
      </c>
      <c r="L241" s="247" t="s">
        <v>97</v>
      </c>
      <c r="M241" s="56">
        <v>2</v>
      </c>
      <c r="N241" s="388" t="s">
        <v>828</v>
      </c>
      <c r="O241" s="388"/>
      <c r="P241" s="388"/>
      <c r="Q241" s="241"/>
      <c r="R241" s="241"/>
      <c r="S241" s="241"/>
      <c r="T241" s="241"/>
      <c r="U241" s="241"/>
      <c r="V241" s="241"/>
      <c r="W241" s="241"/>
      <c r="X241" s="241"/>
      <c r="Y241" s="241"/>
    </row>
    <row r="242" spans="1:25" s="240" customFormat="1" x14ac:dyDescent="0.25">
      <c r="A242" s="241"/>
      <c r="B242" s="243"/>
      <c r="C242" s="244" t="s">
        <v>821</v>
      </c>
      <c r="D242" s="180" t="s">
        <v>858</v>
      </c>
      <c r="E242" s="207">
        <v>1</v>
      </c>
      <c r="F242" s="252" t="s">
        <v>43</v>
      </c>
      <c r="G242" s="248">
        <f t="shared" si="10"/>
        <v>1.4346000000000013E-8</v>
      </c>
      <c r="H242" s="249" t="str">
        <f t="shared" si="11"/>
        <v>kg/kg</v>
      </c>
      <c r="I242" s="360">
        <f t="shared" si="12"/>
        <v>1.4346000000000013E-8</v>
      </c>
      <c r="J242" s="252" t="s">
        <v>350</v>
      </c>
      <c r="K242" s="251" t="s">
        <v>98</v>
      </c>
      <c r="L242" s="247" t="s">
        <v>97</v>
      </c>
      <c r="M242" s="56">
        <v>2</v>
      </c>
      <c r="N242" s="388" t="s">
        <v>828</v>
      </c>
      <c r="O242" s="388"/>
      <c r="P242" s="388"/>
      <c r="Q242" s="241"/>
      <c r="R242" s="241"/>
      <c r="S242" s="241"/>
      <c r="T242" s="241"/>
      <c r="U242" s="241"/>
      <c r="V242" s="241"/>
      <c r="W242" s="241"/>
      <c r="X242" s="241"/>
      <c r="Y242" s="241"/>
    </row>
    <row r="243" spans="1:25" s="240" customFormat="1" x14ac:dyDescent="0.25">
      <c r="A243" s="241"/>
      <c r="B243" s="243"/>
      <c r="C243" s="244" t="s">
        <v>822</v>
      </c>
      <c r="D243" s="180" t="s">
        <v>859</v>
      </c>
      <c r="E243" s="207">
        <v>1</v>
      </c>
      <c r="F243" s="252" t="s">
        <v>43</v>
      </c>
      <c r="G243" s="248">
        <f t="shared" si="10"/>
        <v>2.5205390000000021E-8</v>
      </c>
      <c r="H243" s="249" t="str">
        <f t="shared" si="11"/>
        <v>kg/kg</v>
      </c>
      <c r="I243" s="360">
        <f t="shared" si="12"/>
        <v>2.5205390000000021E-8</v>
      </c>
      <c r="J243" s="252" t="s">
        <v>350</v>
      </c>
      <c r="K243" s="251" t="s">
        <v>98</v>
      </c>
      <c r="L243" s="247" t="s">
        <v>97</v>
      </c>
      <c r="M243" s="56">
        <v>2</v>
      </c>
      <c r="N243" s="388" t="s">
        <v>828</v>
      </c>
      <c r="O243" s="388"/>
      <c r="P243" s="388"/>
      <c r="Q243" s="241"/>
      <c r="R243" s="241"/>
      <c r="S243" s="241"/>
      <c r="T243" s="241"/>
      <c r="U243" s="241"/>
      <c r="V243" s="241"/>
      <c r="W243" s="241"/>
      <c r="X243" s="241"/>
      <c r="Y243" s="241"/>
    </row>
    <row r="244" spans="1:25" s="240" customFormat="1" x14ac:dyDescent="0.25">
      <c r="A244" s="241"/>
      <c r="B244" s="243"/>
      <c r="C244" s="244" t="s">
        <v>823</v>
      </c>
      <c r="D244" s="180" t="s">
        <v>860</v>
      </c>
      <c r="E244" s="207">
        <v>1</v>
      </c>
      <c r="F244" s="252" t="s">
        <v>43</v>
      </c>
      <c r="G244" s="248">
        <f t="shared" si="10"/>
        <v>8.7089100000000081E-7</v>
      </c>
      <c r="H244" s="249" t="str">
        <f t="shared" si="11"/>
        <v>kg/kg</v>
      </c>
      <c r="I244" s="360">
        <f t="shared" si="12"/>
        <v>8.7089100000000081E-7</v>
      </c>
      <c r="J244" s="252" t="s">
        <v>350</v>
      </c>
      <c r="K244" s="251" t="s">
        <v>98</v>
      </c>
      <c r="L244" s="247" t="s">
        <v>97</v>
      </c>
      <c r="M244" s="56">
        <v>2</v>
      </c>
      <c r="N244" s="388" t="s">
        <v>828</v>
      </c>
      <c r="O244" s="388"/>
      <c r="P244" s="388"/>
      <c r="Q244" s="241"/>
      <c r="R244" s="241"/>
      <c r="S244" s="241"/>
      <c r="T244" s="241"/>
      <c r="U244" s="241"/>
      <c r="V244" s="241"/>
      <c r="W244" s="241"/>
      <c r="X244" s="241"/>
      <c r="Y244" s="241"/>
    </row>
    <row r="245" spans="1:25" s="240" customFormat="1" x14ac:dyDescent="0.25">
      <c r="A245" s="241"/>
      <c r="B245" s="243"/>
      <c r="C245" s="244" t="s">
        <v>824</v>
      </c>
      <c r="D245" s="180" t="s">
        <v>861</v>
      </c>
      <c r="E245" s="207">
        <v>1</v>
      </c>
      <c r="F245" s="252" t="s">
        <v>43</v>
      </c>
      <c r="G245" s="248">
        <f t="shared" si="10"/>
        <v>6.7295000000000058E-9</v>
      </c>
      <c r="H245" s="249" t="str">
        <f t="shared" si="11"/>
        <v>kg/kg</v>
      </c>
      <c r="I245" s="360">
        <f t="shared" si="12"/>
        <v>6.7295000000000058E-9</v>
      </c>
      <c r="J245" s="252" t="s">
        <v>350</v>
      </c>
      <c r="K245" s="251" t="s">
        <v>98</v>
      </c>
      <c r="L245" s="247" t="s">
        <v>97</v>
      </c>
      <c r="M245" s="56">
        <v>2</v>
      </c>
      <c r="N245" s="388" t="s">
        <v>828</v>
      </c>
      <c r="O245" s="388"/>
      <c r="P245" s="388"/>
      <c r="Q245" s="241"/>
      <c r="R245" s="241"/>
      <c r="S245" s="241"/>
      <c r="T245" s="241"/>
      <c r="U245" s="241"/>
      <c r="V245" s="241"/>
      <c r="W245" s="241"/>
      <c r="X245" s="241"/>
      <c r="Y245" s="241"/>
    </row>
    <row r="246" spans="1:25" s="240" customFormat="1" x14ac:dyDescent="0.25">
      <c r="A246" s="241"/>
      <c r="B246" s="243"/>
      <c r="C246" s="244" t="s">
        <v>825</v>
      </c>
      <c r="D246" s="180" t="s">
        <v>862</v>
      </c>
      <c r="E246" s="207">
        <v>1</v>
      </c>
      <c r="F246" s="252" t="s">
        <v>43</v>
      </c>
      <c r="G246" s="248">
        <f t="shared" si="10"/>
        <v>1.3130490000000012E-5</v>
      </c>
      <c r="H246" s="249" t="str">
        <f t="shared" si="11"/>
        <v>kg/kg</v>
      </c>
      <c r="I246" s="360">
        <f t="shared" si="12"/>
        <v>1.3130490000000012E-5</v>
      </c>
      <c r="J246" s="252" t="s">
        <v>350</v>
      </c>
      <c r="K246" s="251" t="s">
        <v>98</v>
      </c>
      <c r="L246" s="247" t="s">
        <v>97</v>
      </c>
      <c r="M246" s="56">
        <v>2</v>
      </c>
      <c r="N246" s="388" t="s">
        <v>828</v>
      </c>
      <c r="O246" s="388"/>
      <c r="P246" s="388"/>
      <c r="Q246" s="241"/>
      <c r="R246" s="241"/>
      <c r="S246" s="241"/>
      <c r="T246" s="241"/>
      <c r="U246" s="241"/>
      <c r="V246" s="241"/>
      <c r="W246" s="241"/>
      <c r="X246" s="241"/>
      <c r="Y246" s="241"/>
    </row>
    <row r="247" spans="1:25" s="240" customFormat="1" x14ac:dyDescent="0.25">
      <c r="A247" s="241"/>
      <c r="B247" s="243"/>
      <c r="C247" s="244" t="s">
        <v>826</v>
      </c>
      <c r="D247" s="180" t="s">
        <v>863</v>
      </c>
      <c r="E247" s="207">
        <v>1</v>
      </c>
      <c r="F247" s="252" t="s">
        <v>43</v>
      </c>
      <c r="G247" s="248">
        <f t="shared" si="10"/>
        <v>4.2243120000000039E-7</v>
      </c>
      <c r="H247" s="249" t="str">
        <f t="shared" si="11"/>
        <v>kg/kg</v>
      </c>
      <c r="I247" s="360">
        <f t="shared" si="12"/>
        <v>4.2243120000000039E-7</v>
      </c>
      <c r="J247" s="252" t="s">
        <v>350</v>
      </c>
      <c r="K247" s="251" t="s">
        <v>98</v>
      </c>
      <c r="L247" s="247" t="s">
        <v>97</v>
      </c>
      <c r="M247" s="56">
        <v>2</v>
      </c>
      <c r="N247" s="388" t="s">
        <v>828</v>
      </c>
      <c r="O247" s="388"/>
      <c r="P247" s="388"/>
      <c r="Q247" s="241"/>
      <c r="R247" s="241"/>
      <c r="S247" s="241"/>
      <c r="T247" s="241"/>
      <c r="U247" s="241"/>
      <c r="V247" s="241"/>
      <c r="W247" s="241"/>
      <c r="X247" s="241"/>
      <c r="Y247" s="241"/>
    </row>
    <row r="248" spans="1:25" s="240" customFormat="1" x14ac:dyDescent="0.25">
      <c r="A248" s="241"/>
      <c r="B248" s="243"/>
      <c r="C248" s="244" t="s">
        <v>827</v>
      </c>
      <c r="D248" s="180" t="s">
        <v>864</v>
      </c>
      <c r="E248" s="207">
        <v>1</v>
      </c>
      <c r="F248" s="252" t="s">
        <v>43</v>
      </c>
      <c r="G248" s="248">
        <f t="shared" si="10"/>
        <v>1.089945000000001E-6</v>
      </c>
      <c r="H248" s="249" t="str">
        <f t="shared" si="11"/>
        <v>kg/kg</v>
      </c>
      <c r="I248" s="360">
        <f t="shared" si="12"/>
        <v>1.089945000000001E-6</v>
      </c>
      <c r="J248" s="252" t="s">
        <v>350</v>
      </c>
      <c r="K248" s="251" t="s">
        <v>98</v>
      </c>
      <c r="L248" s="247" t="s">
        <v>97</v>
      </c>
      <c r="M248" s="56">
        <v>2</v>
      </c>
      <c r="N248" s="388" t="s">
        <v>828</v>
      </c>
      <c r="O248" s="388"/>
      <c r="P248" s="388"/>
      <c r="Q248" s="241"/>
      <c r="R248" s="241"/>
      <c r="S248" s="241"/>
      <c r="T248" s="241"/>
      <c r="U248" s="241"/>
      <c r="V248" s="241"/>
      <c r="W248" s="241"/>
      <c r="X248" s="241"/>
      <c r="Y248" s="241"/>
    </row>
    <row r="249" spans="1:25" s="240" customFormat="1" ht="15.75" customHeight="1" x14ac:dyDescent="0.25">
      <c r="A249" s="241"/>
      <c r="B249" s="9"/>
      <c r="C249" s="58"/>
      <c r="D249" s="361"/>
      <c r="E249" s="207"/>
      <c r="F249" s="252"/>
      <c r="G249" s="248"/>
      <c r="H249" s="249"/>
      <c r="I249" s="250"/>
      <c r="J249" s="252"/>
      <c r="K249" s="251"/>
      <c r="L249" s="247"/>
      <c r="M249" s="56"/>
      <c r="N249" s="356"/>
      <c r="O249" s="357"/>
      <c r="P249" s="358"/>
      <c r="Q249" s="241"/>
      <c r="R249" s="241"/>
      <c r="S249" s="241"/>
      <c r="T249" s="241"/>
      <c r="U249" s="241"/>
      <c r="V249" s="241"/>
      <c r="W249" s="241"/>
      <c r="X249" s="31"/>
      <c r="Y249" s="31"/>
    </row>
    <row r="250" spans="1:25" x14ac:dyDescent="0.25">
      <c r="A250" s="2"/>
      <c r="B250" s="9"/>
      <c r="C250" s="60" t="s">
        <v>67</v>
      </c>
      <c r="D250" s="64" t="s">
        <v>68</v>
      </c>
      <c r="E250" s="61" t="s">
        <v>80</v>
      </c>
      <c r="F250" s="47"/>
      <c r="G250" s="65"/>
      <c r="H250" s="66"/>
      <c r="I250" s="66"/>
      <c r="J250" s="47"/>
      <c r="K250" s="61"/>
      <c r="L250" s="47" t="s">
        <v>82</v>
      </c>
      <c r="M250" s="62"/>
      <c r="N250" s="389"/>
      <c r="O250" s="390"/>
      <c r="P250" s="391"/>
      <c r="Q250" s="2"/>
      <c r="R250" s="2"/>
      <c r="S250" s="2"/>
      <c r="T250" s="2"/>
      <c r="U250" s="2"/>
      <c r="V250" s="2"/>
      <c r="W250" s="2"/>
      <c r="X250" s="31"/>
      <c r="Y250" s="31"/>
    </row>
    <row r="251" spans="1:25" x14ac:dyDescent="0.25">
      <c r="A251" s="2"/>
      <c r="B251" s="9"/>
      <c r="C251" s="2"/>
      <c r="D251" s="2"/>
      <c r="E251" s="2"/>
      <c r="F251" s="2"/>
      <c r="G251" s="2"/>
      <c r="H251" s="2"/>
      <c r="I251" s="2"/>
      <c r="J251" s="2"/>
      <c r="K251" s="2"/>
      <c r="L251" s="2"/>
      <c r="M251" s="2"/>
      <c r="N251" s="241"/>
      <c r="O251" s="241"/>
      <c r="P251" s="241"/>
      <c r="Q251" s="2"/>
      <c r="R251" s="2"/>
      <c r="S251" s="2"/>
      <c r="T251" s="2"/>
      <c r="U251" s="2"/>
      <c r="V251" s="2"/>
      <c r="W251" s="2"/>
      <c r="X251" s="31"/>
      <c r="Y251" s="31"/>
    </row>
    <row r="252" spans="1:25" x14ac:dyDescent="0.25">
      <c r="A252" s="2"/>
      <c r="B252" s="9"/>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5">
      <c r="A253" s="2"/>
      <c r="B253" s="9"/>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5">
      <c r="A254" s="2"/>
      <c r="B254" s="9"/>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5">
      <c r="A255" s="2"/>
      <c r="B255" s="9"/>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5">
      <c r="A256" s="2"/>
      <c r="B256" s="9"/>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5">
      <c r="A257" s="2"/>
      <c r="B257" s="9"/>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5">
      <c r="A258" s="2"/>
      <c r="B258" s="9"/>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5">
      <c r="A259" s="2"/>
      <c r="B259" s="9"/>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5">
      <c r="A260" s="2"/>
      <c r="B260" s="9"/>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5">
      <c r="A261" s="2"/>
      <c r="B261" s="9"/>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5">
      <c r="A262" s="2"/>
      <c r="B262" s="9"/>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5">
      <c r="A263" s="2"/>
      <c r="B263" s="9"/>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5">
      <c r="A264" s="2"/>
      <c r="B264" s="9"/>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5">
      <c r="A265" s="2"/>
      <c r="B265" s="9"/>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5">
      <c r="A266" s="2"/>
      <c r="B266" s="9"/>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5">
      <c r="A267" s="2"/>
      <c r="B267" s="9"/>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5">
      <c r="A268" s="2"/>
      <c r="B268" s="9"/>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5">
      <c r="A269" s="2"/>
      <c r="B269" s="9"/>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5">
      <c r="A270" s="2"/>
      <c r="B270" s="9"/>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5">
      <c r="A271" s="2"/>
      <c r="B271" s="9"/>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5">
      <c r="A272" s="2"/>
      <c r="B272" s="9"/>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5">
      <c r="A273" s="2"/>
      <c r="B273" s="9"/>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5">
      <c r="A274" s="2"/>
      <c r="B274" s="9"/>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5">
      <c r="A275" s="2"/>
      <c r="B275" s="9"/>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5">
      <c r="A276" s="2"/>
      <c r="B276" s="9"/>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5">
      <c r="A277" s="2"/>
      <c r="B277" s="9"/>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5">
      <c r="A278" s="2"/>
      <c r="B278" s="9"/>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5">
      <c r="A279" s="2"/>
      <c r="B279" s="9"/>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5">
      <c r="A280" s="2"/>
      <c r="B280" s="9"/>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5">
      <c r="A281" s="2"/>
      <c r="B281" s="9"/>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5">
      <c r="A282" s="2"/>
      <c r="B282" s="9"/>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5">
      <c r="A283" s="2"/>
      <c r="B283" s="9"/>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5">
      <c r="A284" s="2"/>
      <c r="B284" s="9"/>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5">
      <c r="A285" s="2"/>
      <c r="B285" s="9"/>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5">
      <c r="A286" s="2"/>
      <c r="B286" s="9"/>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5">
      <c r="A287" s="2"/>
      <c r="B287" s="9"/>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5">
      <c r="A288" s="2"/>
      <c r="B288" s="9"/>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5">
      <c r="A289" s="2"/>
      <c r="B289" s="9"/>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5">
      <c r="A290" s="2"/>
      <c r="B290" s="9"/>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5">
      <c r="A291" s="2"/>
      <c r="B291" s="9"/>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5">
      <c r="A292" s="2"/>
      <c r="B292" s="9"/>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5">
      <c r="A293" s="2"/>
      <c r="B293" s="9"/>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5">
      <c r="A294" s="2"/>
      <c r="B294" s="9"/>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5">
      <c r="A295" s="2"/>
      <c r="B295" s="9"/>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5">
      <c r="A296" s="2"/>
      <c r="B296" s="9"/>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5">
      <c r="A297" s="2"/>
      <c r="B297" s="9"/>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5">
      <c r="A298" s="2"/>
      <c r="B298" s="9"/>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5">
      <c r="A299" s="2"/>
      <c r="B299" s="9"/>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5">
      <c r="A300" s="2"/>
      <c r="B300" s="9"/>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5">
      <c r="A301" s="2"/>
      <c r="B301" s="9"/>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5">
      <c r="A302" s="2"/>
      <c r="B302" s="9"/>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5">
      <c r="A303" s="2"/>
      <c r="B303" s="9"/>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5">
      <c r="A304" s="2"/>
      <c r="B304" s="9"/>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5">
      <c r="A305" s="2"/>
      <c r="B305" s="9"/>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5">
      <c r="A306" s="2"/>
      <c r="B306" s="67" t="s">
        <v>85</v>
      </c>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5">
      <c r="A307" s="9"/>
      <c r="B307" s="9"/>
      <c r="C307" s="9" t="s">
        <v>86</v>
      </c>
      <c r="D307" s="9" t="s">
        <v>87</v>
      </c>
      <c r="E307" s="9" t="s">
        <v>88</v>
      </c>
      <c r="F307" s="9"/>
      <c r="G307" s="9"/>
      <c r="H307" s="9" t="s">
        <v>77</v>
      </c>
      <c r="I307" s="9"/>
      <c r="J307" s="9" t="s">
        <v>76</v>
      </c>
      <c r="K307" s="9"/>
      <c r="L307" s="9"/>
      <c r="M307" s="9"/>
      <c r="N307" s="9"/>
      <c r="O307" s="9"/>
      <c r="P307" s="9"/>
      <c r="Q307" s="9"/>
      <c r="R307" s="9"/>
      <c r="S307" s="9"/>
      <c r="T307" s="9"/>
      <c r="U307" s="9"/>
      <c r="V307" s="9"/>
      <c r="W307" s="9"/>
      <c r="X307" s="9"/>
      <c r="Y307" s="9"/>
    </row>
    <row r="308" spans="1:25" x14ac:dyDescent="0.25">
      <c r="A308" s="2"/>
      <c r="B308" s="9"/>
      <c r="C308" s="68" t="s">
        <v>82</v>
      </c>
      <c r="D308" s="68" t="s">
        <v>82</v>
      </c>
      <c r="E308" s="68" t="s">
        <v>82</v>
      </c>
      <c r="F308" s="2"/>
      <c r="G308" s="2"/>
      <c r="H308" s="68" t="s">
        <v>82</v>
      </c>
      <c r="I308" s="2"/>
      <c r="J308" s="2"/>
      <c r="K308" s="2"/>
      <c r="L308" s="2"/>
      <c r="M308" s="2"/>
      <c r="N308" s="2"/>
      <c r="O308" s="2"/>
      <c r="P308" s="2"/>
      <c r="Q308" s="2"/>
      <c r="R308" s="2"/>
      <c r="S308" s="2"/>
      <c r="T308" s="2"/>
      <c r="U308" s="2"/>
      <c r="V308" s="2"/>
      <c r="W308" s="2"/>
      <c r="X308" s="2"/>
      <c r="Y308" s="2"/>
    </row>
    <row r="309" spans="1:25" x14ac:dyDescent="0.25">
      <c r="A309" s="2"/>
      <c r="B309" s="9"/>
      <c r="C309" s="17" t="s">
        <v>89</v>
      </c>
      <c r="D309" s="2" t="s">
        <v>90</v>
      </c>
      <c r="E309" s="2" t="s">
        <v>91</v>
      </c>
      <c r="F309" s="2"/>
      <c r="G309" s="2"/>
      <c r="H309" s="2" t="s">
        <v>92</v>
      </c>
      <c r="I309" s="2"/>
      <c r="J309" s="2" t="s">
        <v>93</v>
      </c>
      <c r="K309" s="2"/>
      <c r="L309" s="2"/>
      <c r="M309" s="2"/>
      <c r="N309" s="2"/>
      <c r="O309" s="2"/>
      <c r="P309" s="2"/>
      <c r="Q309" s="2"/>
      <c r="R309" s="2"/>
      <c r="S309" s="2"/>
      <c r="T309" s="2"/>
      <c r="U309" s="2"/>
      <c r="V309" s="2"/>
      <c r="W309" s="2"/>
      <c r="X309" s="2"/>
      <c r="Y309" s="2"/>
    </row>
    <row r="310" spans="1:25" x14ac:dyDescent="0.25">
      <c r="A310" s="2"/>
      <c r="B310" s="9"/>
      <c r="C310" s="2" t="s">
        <v>94</v>
      </c>
      <c r="D310" s="2" t="s">
        <v>95</v>
      </c>
      <c r="E310" s="2" t="s">
        <v>96</v>
      </c>
      <c r="F310" s="2"/>
      <c r="G310" s="2"/>
      <c r="H310" s="2" t="s">
        <v>97</v>
      </c>
      <c r="I310" s="2"/>
      <c r="J310" s="2" t="s">
        <v>98</v>
      </c>
      <c r="K310" s="2"/>
      <c r="L310" s="2"/>
      <c r="M310" s="2"/>
      <c r="N310" s="2"/>
      <c r="O310" s="2"/>
      <c r="P310" s="2"/>
      <c r="Q310" s="2"/>
      <c r="R310" s="2"/>
      <c r="S310" s="2"/>
      <c r="T310" s="2"/>
      <c r="U310" s="2"/>
      <c r="V310" s="2"/>
      <c r="W310" s="2"/>
      <c r="X310" s="2"/>
      <c r="Y310" s="2"/>
    </row>
    <row r="311" spans="1:25" x14ac:dyDescent="0.25">
      <c r="A311" s="2"/>
      <c r="B311" s="9"/>
      <c r="C311" s="2" t="s">
        <v>99</v>
      </c>
      <c r="D311" s="2" t="s">
        <v>100</v>
      </c>
      <c r="E311" s="2" t="s">
        <v>101</v>
      </c>
      <c r="F311" s="2"/>
      <c r="G311" s="2"/>
      <c r="H311" s="2" t="s">
        <v>102</v>
      </c>
      <c r="I311" s="2"/>
      <c r="J311" s="2"/>
      <c r="K311" s="2"/>
      <c r="L311" s="2"/>
      <c r="M311" s="2"/>
      <c r="N311" s="2"/>
      <c r="O311" s="2"/>
      <c r="P311" s="2"/>
      <c r="Q311" s="2"/>
      <c r="R311" s="2"/>
      <c r="S311" s="2"/>
      <c r="T311" s="2"/>
      <c r="U311" s="2"/>
      <c r="V311" s="2"/>
      <c r="W311" s="2"/>
      <c r="X311" s="2"/>
      <c r="Y311" s="2"/>
    </row>
    <row r="312" spans="1:25" x14ac:dyDescent="0.25">
      <c r="A312" s="2"/>
      <c r="B312" s="9"/>
      <c r="C312" s="2" t="s">
        <v>103</v>
      </c>
      <c r="D312" s="2" t="s">
        <v>104</v>
      </c>
      <c r="E312" s="2" t="s">
        <v>105</v>
      </c>
      <c r="F312" s="2"/>
      <c r="G312" s="2"/>
      <c r="H312" s="2" t="s">
        <v>106</v>
      </c>
      <c r="I312" s="2"/>
      <c r="J312" s="2"/>
      <c r="K312" s="2"/>
      <c r="L312" s="2"/>
      <c r="M312" s="2"/>
      <c r="N312" s="2"/>
      <c r="O312" s="2"/>
      <c r="P312" s="2"/>
      <c r="Q312" s="2"/>
      <c r="R312" s="2"/>
      <c r="S312" s="2"/>
      <c r="T312" s="2"/>
      <c r="U312" s="2"/>
      <c r="V312" s="2"/>
      <c r="W312" s="2"/>
      <c r="X312" s="2"/>
      <c r="Y312" s="2"/>
    </row>
    <row r="313" spans="1:25" x14ac:dyDescent="0.25">
      <c r="A313" s="2"/>
      <c r="B313" s="9"/>
      <c r="C313" s="2" t="s">
        <v>107</v>
      </c>
      <c r="D313" s="2"/>
      <c r="E313" s="2" t="s">
        <v>108</v>
      </c>
      <c r="F313" s="2"/>
      <c r="G313" s="2"/>
      <c r="H313" s="2" t="s">
        <v>108</v>
      </c>
      <c r="I313" s="2"/>
      <c r="J313" s="2"/>
      <c r="K313" s="2"/>
      <c r="L313" s="2"/>
      <c r="M313" s="2"/>
      <c r="N313" s="2"/>
      <c r="O313" s="2"/>
      <c r="P313" s="2"/>
      <c r="Q313" s="2"/>
      <c r="R313" s="2"/>
      <c r="S313" s="2"/>
      <c r="T313" s="2"/>
      <c r="U313" s="2"/>
      <c r="V313" s="2"/>
      <c r="W313" s="2"/>
      <c r="X313" s="2"/>
      <c r="Y313" s="2"/>
    </row>
    <row r="314" spans="1:25" x14ac:dyDescent="0.25">
      <c r="A314" s="2"/>
      <c r="B314" s="9"/>
      <c r="C314" s="2" t="s">
        <v>109</v>
      </c>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5">
      <c r="A315" s="2"/>
      <c r="B315" s="9"/>
      <c r="C315" s="2" t="s">
        <v>110</v>
      </c>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5">
      <c r="A316" s="2"/>
      <c r="B316" s="9"/>
      <c r="C316" s="2" t="s">
        <v>111</v>
      </c>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5">
      <c r="A317" s="2"/>
      <c r="B317" s="9"/>
      <c r="C317" s="17" t="s">
        <v>112</v>
      </c>
      <c r="D317" s="2"/>
      <c r="E317" s="2"/>
      <c r="F317" s="2"/>
      <c r="G317" s="2"/>
      <c r="H317" s="2"/>
      <c r="I317" s="2"/>
      <c r="J317" s="2"/>
      <c r="K317" s="2"/>
      <c r="L317" s="2"/>
      <c r="M317" s="2"/>
      <c r="N317" s="2"/>
      <c r="O317" s="2"/>
      <c r="P317" s="2"/>
      <c r="Q317" s="2"/>
      <c r="R317" s="2"/>
      <c r="S317" s="2"/>
      <c r="T317" s="2"/>
      <c r="U317" s="2"/>
      <c r="V317" s="2"/>
      <c r="W317" s="2"/>
      <c r="X317" s="2"/>
      <c r="Y317" s="2"/>
    </row>
  </sheetData>
  <sheetProtection formatCells="0" formatRows="0" insertRows="0" insertHyperlinks="0" deleteRows="0" selectLockedCells="1"/>
  <mergeCells count="250">
    <mergeCell ref="N245:P245"/>
    <mergeCell ref="N246:P246"/>
    <mergeCell ref="N247:P247"/>
    <mergeCell ref="N248:P248"/>
    <mergeCell ref="N236:P236"/>
    <mergeCell ref="N237:P237"/>
    <mergeCell ref="N238:P238"/>
    <mergeCell ref="N239:P239"/>
    <mergeCell ref="N240:P240"/>
    <mergeCell ref="N241:P241"/>
    <mergeCell ref="N242:P242"/>
    <mergeCell ref="N243:P243"/>
    <mergeCell ref="N244:P244"/>
    <mergeCell ref="N227:P227"/>
    <mergeCell ref="N228:P228"/>
    <mergeCell ref="N229:P229"/>
    <mergeCell ref="N230:P230"/>
    <mergeCell ref="N231:P231"/>
    <mergeCell ref="N232:P232"/>
    <mergeCell ref="N233:P233"/>
    <mergeCell ref="N234:P234"/>
    <mergeCell ref="N235:P235"/>
    <mergeCell ref="N218:P218"/>
    <mergeCell ref="N219:P219"/>
    <mergeCell ref="N220:P220"/>
    <mergeCell ref="N221:P221"/>
    <mergeCell ref="N222:P222"/>
    <mergeCell ref="N223:P223"/>
    <mergeCell ref="N224:P224"/>
    <mergeCell ref="N225:P225"/>
    <mergeCell ref="N226:P226"/>
    <mergeCell ref="J162:P162"/>
    <mergeCell ref="J163:P163"/>
    <mergeCell ref="J164:P164"/>
    <mergeCell ref="J165:P165"/>
    <mergeCell ref="J166:P166"/>
    <mergeCell ref="N214:P214"/>
    <mergeCell ref="N215:P215"/>
    <mergeCell ref="N216:P216"/>
    <mergeCell ref="N217:P217"/>
    <mergeCell ref="B169:P169"/>
    <mergeCell ref="N206:P206"/>
    <mergeCell ref="N192:P192"/>
    <mergeCell ref="N194:P194"/>
    <mergeCell ref="N193:P193"/>
    <mergeCell ref="N172:P172"/>
    <mergeCell ref="N173:P173"/>
    <mergeCell ref="N174:P174"/>
    <mergeCell ref="B176:P176"/>
    <mergeCell ref="N171:P171"/>
    <mergeCell ref="N180:P180"/>
    <mergeCell ref="N181:P181"/>
    <mergeCell ref="N182:P182"/>
    <mergeCell ref="N183:P183"/>
    <mergeCell ref="N191:P191"/>
    <mergeCell ref="J153:P153"/>
    <mergeCell ref="J154:P154"/>
    <mergeCell ref="J155:P155"/>
    <mergeCell ref="J156:P156"/>
    <mergeCell ref="J157:P157"/>
    <mergeCell ref="J158:P158"/>
    <mergeCell ref="J159:P159"/>
    <mergeCell ref="J160:P160"/>
    <mergeCell ref="J161:P161"/>
    <mergeCell ref="J145:P145"/>
    <mergeCell ref="J146:P146"/>
    <mergeCell ref="J147:P147"/>
    <mergeCell ref="J148:P148"/>
    <mergeCell ref="J139:P139"/>
    <mergeCell ref="J149:P149"/>
    <mergeCell ref="J150:P150"/>
    <mergeCell ref="J151:P151"/>
    <mergeCell ref="J152:P152"/>
    <mergeCell ref="J98:P98"/>
    <mergeCell ref="J99:P99"/>
    <mergeCell ref="J100:P100"/>
    <mergeCell ref="J102:P102"/>
    <mergeCell ref="J106:P106"/>
    <mergeCell ref="J92:P92"/>
    <mergeCell ref="J93:P93"/>
    <mergeCell ref="J95:P95"/>
    <mergeCell ref="J96:P96"/>
    <mergeCell ref="J97:P97"/>
    <mergeCell ref="J94:P94"/>
    <mergeCell ref="J87:P87"/>
    <mergeCell ref="J88:P88"/>
    <mergeCell ref="J89:P89"/>
    <mergeCell ref="J90:P90"/>
    <mergeCell ref="J91:P91"/>
    <mergeCell ref="J82:P82"/>
    <mergeCell ref="J83:P83"/>
    <mergeCell ref="J84:P84"/>
    <mergeCell ref="J85:P85"/>
    <mergeCell ref="J86:P86"/>
    <mergeCell ref="J77:P77"/>
    <mergeCell ref="J78:P78"/>
    <mergeCell ref="J79:P79"/>
    <mergeCell ref="J80:P80"/>
    <mergeCell ref="J81:P81"/>
    <mergeCell ref="J72:P72"/>
    <mergeCell ref="J73:P73"/>
    <mergeCell ref="J74:P74"/>
    <mergeCell ref="J75:P75"/>
    <mergeCell ref="J76:P76"/>
    <mergeCell ref="J68:P68"/>
    <mergeCell ref="J69:P69"/>
    <mergeCell ref="J70:P70"/>
    <mergeCell ref="J71:P71"/>
    <mergeCell ref="J62:P62"/>
    <mergeCell ref="J63:P63"/>
    <mergeCell ref="J64:P64"/>
    <mergeCell ref="J65:P65"/>
    <mergeCell ref="J66:P66"/>
    <mergeCell ref="J58:P58"/>
    <mergeCell ref="J60:P60"/>
    <mergeCell ref="J61:P61"/>
    <mergeCell ref="J51:P51"/>
    <mergeCell ref="J52:P52"/>
    <mergeCell ref="J53:P53"/>
    <mergeCell ref="J54:P54"/>
    <mergeCell ref="J55:P55"/>
    <mergeCell ref="J67:P67"/>
    <mergeCell ref="J49:P49"/>
    <mergeCell ref="J50:P50"/>
    <mergeCell ref="J41:P41"/>
    <mergeCell ref="J42:P42"/>
    <mergeCell ref="J43:P43"/>
    <mergeCell ref="J44:P44"/>
    <mergeCell ref="J45:P45"/>
    <mergeCell ref="J56:P56"/>
    <mergeCell ref="J57:P57"/>
    <mergeCell ref="J40:P40"/>
    <mergeCell ref="J31:P31"/>
    <mergeCell ref="J32:P32"/>
    <mergeCell ref="J33:P33"/>
    <mergeCell ref="J34:P34"/>
    <mergeCell ref="J35:P35"/>
    <mergeCell ref="J46:P46"/>
    <mergeCell ref="J47:P47"/>
    <mergeCell ref="J48:P48"/>
    <mergeCell ref="D15:E15"/>
    <mergeCell ref="B16:C16"/>
    <mergeCell ref="J36:P36"/>
    <mergeCell ref="D16:E16"/>
    <mergeCell ref="B17:C17"/>
    <mergeCell ref="D17:E17"/>
    <mergeCell ref="B20:P20"/>
    <mergeCell ref="J22:P22"/>
    <mergeCell ref="J38:P38"/>
    <mergeCell ref="J23:P23"/>
    <mergeCell ref="J120:P120"/>
    <mergeCell ref="J121:P121"/>
    <mergeCell ref="J122:P122"/>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J25:P25"/>
    <mergeCell ref="J101:P101"/>
    <mergeCell ref="J26:P26"/>
    <mergeCell ref="J27:P27"/>
    <mergeCell ref="J28:P28"/>
    <mergeCell ref="J29:P29"/>
    <mergeCell ref="J30:P30"/>
    <mergeCell ref="J37:P37"/>
    <mergeCell ref="J117:P117"/>
    <mergeCell ref="J108:P108"/>
    <mergeCell ref="J109:P109"/>
    <mergeCell ref="J110:P110"/>
    <mergeCell ref="J111:P111"/>
    <mergeCell ref="J112:P112"/>
    <mergeCell ref="J113:P113"/>
    <mergeCell ref="J114:P114"/>
    <mergeCell ref="J115:P115"/>
    <mergeCell ref="J116:P116"/>
    <mergeCell ref="J107:P107"/>
    <mergeCell ref="J105:P105"/>
    <mergeCell ref="J103:P103"/>
    <mergeCell ref="J104:P104"/>
    <mergeCell ref="J59:P59"/>
    <mergeCell ref="J39:P39"/>
    <mergeCell ref="J135:P135"/>
    <mergeCell ref="J136:P136"/>
    <mergeCell ref="J137:P137"/>
    <mergeCell ref="J138:P138"/>
    <mergeCell ref="J140:P140"/>
    <mergeCell ref="J141:P141"/>
    <mergeCell ref="J142:P142"/>
    <mergeCell ref="J143:P143"/>
    <mergeCell ref="J144:P144"/>
    <mergeCell ref="J119:P119"/>
    <mergeCell ref="J123:P123"/>
    <mergeCell ref="J125:P125"/>
    <mergeCell ref="J126:P126"/>
    <mergeCell ref="J130:P130"/>
    <mergeCell ref="J131:P131"/>
    <mergeCell ref="J132:P132"/>
    <mergeCell ref="J134:P134"/>
    <mergeCell ref="J133:P133"/>
    <mergeCell ref="J124:P124"/>
    <mergeCell ref="N250:P250"/>
    <mergeCell ref="N178:P178"/>
    <mergeCell ref="N210:P210"/>
    <mergeCell ref="J24:P24"/>
    <mergeCell ref="N213:P213"/>
    <mergeCell ref="N204:P204"/>
    <mergeCell ref="N211:P211"/>
    <mergeCell ref="N212:P212"/>
    <mergeCell ref="N195:P195"/>
    <mergeCell ref="N196:P196"/>
    <mergeCell ref="N197:P197"/>
    <mergeCell ref="N198:P198"/>
    <mergeCell ref="N199:P199"/>
    <mergeCell ref="N200:P200"/>
    <mergeCell ref="N201:P201"/>
    <mergeCell ref="N179:P179"/>
    <mergeCell ref="N209:P209"/>
    <mergeCell ref="N188:P188"/>
    <mergeCell ref="N190:P190"/>
    <mergeCell ref="J127:P127"/>
    <mergeCell ref="J128:P128"/>
    <mergeCell ref="J129:P129"/>
    <mergeCell ref="J167:P167"/>
    <mergeCell ref="J118:P118"/>
    <mergeCell ref="N202:P202"/>
    <mergeCell ref="N203:P203"/>
    <mergeCell ref="N205:P205"/>
    <mergeCell ref="N207:P207"/>
    <mergeCell ref="N208:P208"/>
    <mergeCell ref="N189:P189"/>
    <mergeCell ref="N184:P184"/>
    <mergeCell ref="N186:P186"/>
    <mergeCell ref="N187:P187"/>
    <mergeCell ref="N185:P185"/>
  </mergeCells>
  <conditionalFormatting sqref="H172:H173 H249:H250">
    <cfRule type="cellIs" dxfId="10" priority="35" stopIfTrue="1" operator="equal">
      <formula>0</formula>
    </cfRule>
  </conditionalFormatting>
  <conditionalFormatting sqref="G172:G173 G249:G250">
    <cfRule type="cellIs" dxfId="9" priority="34" stopIfTrue="1" operator="equal">
      <formula>1</formula>
    </cfRule>
  </conditionalFormatting>
  <conditionalFormatting sqref="H179:H184 H186:H248">
    <cfRule type="cellIs" dxfId="8" priority="11" stopIfTrue="1" operator="equal">
      <formula>0</formula>
    </cfRule>
  </conditionalFormatting>
  <conditionalFormatting sqref="G179:G184 G186:G248">
    <cfRule type="cellIs" dxfId="7" priority="10" stopIfTrue="1" operator="equal">
      <formula>1</formula>
    </cfRule>
  </conditionalFormatting>
  <conditionalFormatting sqref="G185">
    <cfRule type="cellIs" dxfId="6" priority="8" stopIfTrue="1" operator="equal">
      <formula>1</formula>
    </cfRule>
  </conditionalFormatting>
  <conditionalFormatting sqref="H185">
    <cfRule type="cellIs" dxfId="5" priority="9" stopIfTrue="1" operator="equal">
      <formula>0</formula>
    </cfRule>
  </conditionalFormatting>
  <dataValidations count="8">
    <dataValidation type="list" allowBlank="1" showInputMessage="1" showErrorMessage="1" sqref="L172:L173 L95:L166 L23 L179:L249">
      <formula1>$H$308:$H$313</formula1>
    </dataValidation>
    <dataValidation type="list" allowBlank="1" showInputMessage="1" showErrorMessage="1" sqref="K172:K173 K95:K166 K179:K184 K23 K186:K249">
      <formula1>$J$308:$J$310</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$C$308:$C$317</formula1>
    </dataValidation>
    <dataValidation type="list" allowBlank="1" showInputMessage="1" showErrorMessage="1" sqref="D14:E14">
      <formula1>$D$308:$D$312</formula1>
    </dataValidation>
    <dataValidation type="list" allowBlank="1" showInputMessage="1" showErrorMessage="1" sqref="D16:E16">
      <formula1>$E$308:$E$313</formula1>
    </dataValidation>
    <dataValidation type="list" allowBlank="1" showInputMessage="1" showErrorMessage="1" sqref="K185">
      <formula1>$J$346:$J$348</formula1>
    </dataValidation>
  </dataValidations>
  <pageMargins left="0.25" right="0.25" top="0.5" bottom="0.5" header="0.3" footer="0.3"/>
  <pageSetup paperSize="3" scale="59" fitToHeight="100" orientation="landscape" r:id="rId1"/>
  <headerFooter alignWithMargins="0">
    <oddFooter>Page &amp;P&amp;R&amp;F</oddFooter>
  </headerFooter>
  <ignoredErrors>
    <ignoredError sqref="E173" unlockedFormula="1"/>
  </ignoredErrors>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257175</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Q60"/>
  <sheetViews>
    <sheetView zoomScaleNormal="100" workbookViewId="0">
      <pane xSplit="1" topLeftCell="B1" activePane="topRight" state="frozen"/>
      <selection activeCell="D16" sqref="D16:M16"/>
      <selection pane="topRight" activeCell="E3" sqref="E3:F27"/>
    </sheetView>
  </sheetViews>
  <sheetFormatPr defaultColWidth="36.85546875" defaultRowHeight="12.75" customHeight="1" x14ac:dyDescent="0.25"/>
  <cols>
    <col min="1" max="1" width="18.5703125" style="123" customWidth="1"/>
    <col min="2" max="13" width="31.42578125" style="122" customWidth="1"/>
    <col min="14" max="14" width="36.85546875" style="199"/>
    <col min="15" max="16" width="31.42578125" style="122" customWidth="1"/>
    <col min="17" max="17" width="23.42578125" style="122" customWidth="1"/>
    <col min="18" max="33" width="36.85546875" style="122" customWidth="1"/>
    <col min="34" max="34" width="37" style="122" customWidth="1"/>
    <col min="35" max="41" width="36.85546875" style="122" customWidth="1"/>
    <col min="42" max="50" width="36.85546875" style="123" customWidth="1"/>
    <col min="51" max="51" width="37.140625" style="123" customWidth="1"/>
    <col min="52" max="53" width="36.85546875" style="123" customWidth="1"/>
    <col min="54" max="54" width="36.5703125" style="123" customWidth="1"/>
    <col min="55" max="56" width="36.85546875" style="123" customWidth="1"/>
    <col min="57" max="57" width="36.5703125" style="123" customWidth="1"/>
    <col min="58" max="58" width="37" style="123" customWidth="1"/>
    <col min="59" max="77" width="36.85546875" style="123" customWidth="1"/>
    <col min="78" max="78" width="37" style="123" customWidth="1"/>
    <col min="79" max="96" width="36.85546875" style="123" customWidth="1"/>
    <col min="97" max="97" width="36.5703125" style="123" customWidth="1"/>
    <col min="98" max="110" width="36.85546875" style="123" customWidth="1"/>
    <col min="111" max="111" width="36.5703125" style="123" customWidth="1"/>
    <col min="112" max="114" width="36.85546875" style="123" customWidth="1"/>
    <col min="115" max="115" width="36.5703125" style="123" customWidth="1"/>
    <col min="116" max="123" width="36.85546875" style="123" customWidth="1"/>
    <col min="124" max="124" width="36.5703125" style="123" customWidth="1"/>
    <col min="125" max="262" width="36.85546875" style="123"/>
    <col min="263" max="263" width="18.5703125" style="123" customWidth="1"/>
    <col min="264" max="272" width="31.42578125" style="123" customWidth="1"/>
    <col min="273" max="289" width="36.85546875" style="123" customWidth="1"/>
    <col min="290" max="290" width="37" style="123" customWidth="1"/>
    <col min="291" max="306" width="36.85546875" style="123" customWidth="1"/>
    <col min="307" max="307" width="37.140625" style="123" customWidth="1"/>
    <col min="308" max="309" width="36.85546875" style="123" customWidth="1"/>
    <col min="310" max="310" width="36.5703125" style="123" customWidth="1"/>
    <col min="311" max="312" width="36.85546875" style="123" customWidth="1"/>
    <col min="313" max="313" width="36.5703125" style="123" customWidth="1"/>
    <col min="314" max="314" width="37" style="123" customWidth="1"/>
    <col min="315" max="333" width="36.85546875" style="123" customWidth="1"/>
    <col min="334" max="334" width="37" style="123" customWidth="1"/>
    <col min="335" max="352" width="36.85546875" style="123" customWidth="1"/>
    <col min="353" max="353" width="36.5703125" style="123" customWidth="1"/>
    <col min="354" max="366" width="36.85546875" style="123" customWidth="1"/>
    <col min="367" max="367" width="36.5703125" style="123" customWidth="1"/>
    <col min="368" max="370" width="36.85546875" style="123" customWidth="1"/>
    <col min="371" max="371" width="36.5703125" style="123" customWidth="1"/>
    <col min="372" max="379" width="36.85546875" style="123" customWidth="1"/>
    <col min="380" max="380" width="36.5703125" style="123" customWidth="1"/>
    <col min="381" max="518" width="36.85546875" style="123"/>
    <col min="519" max="519" width="18.5703125" style="123" customWidth="1"/>
    <col min="520" max="528" width="31.42578125" style="123" customWidth="1"/>
    <col min="529" max="545" width="36.85546875" style="123" customWidth="1"/>
    <col min="546" max="546" width="37" style="123" customWidth="1"/>
    <col min="547" max="562" width="36.85546875" style="123" customWidth="1"/>
    <col min="563" max="563" width="37.140625" style="123" customWidth="1"/>
    <col min="564" max="565" width="36.85546875" style="123" customWidth="1"/>
    <col min="566" max="566" width="36.5703125" style="123" customWidth="1"/>
    <col min="567" max="568" width="36.85546875" style="123" customWidth="1"/>
    <col min="569" max="569" width="36.5703125" style="123" customWidth="1"/>
    <col min="570" max="570" width="37" style="123" customWidth="1"/>
    <col min="571" max="589" width="36.85546875" style="123" customWidth="1"/>
    <col min="590" max="590" width="37" style="123" customWidth="1"/>
    <col min="591" max="608" width="36.85546875" style="123" customWidth="1"/>
    <col min="609" max="609" width="36.5703125" style="123" customWidth="1"/>
    <col min="610" max="622" width="36.85546875" style="123" customWidth="1"/>
    <col min="623" max="623" width="36.5703125" style="123" customWidth="1"/>
    <col min="624" max="626" width="36.85546875" style="123" customWidth="1"/>
    <col min="627" max="627" width="36.5703125" style="123" customWidth="1"/>
    <col min="628" max="635" width="36.85546875" style="123" customWidth="1"/>
    <col min="636" max="636" width="36.5703125" style="123" customWidth="1"/>
    <col min="637" max="774" width="36.85546875" style="123"/>
    <col min="775" max="775" width="18.5703125" style="123" customWidth="1"/>
    <col min="776" max="784" width="31.42578125" style="123" customWidth="1"/>
    <col min="785" max="801" width="36.85546875" style="123" customWidth="1"/>
    <col min="802" max="802" width="37" style="123" customWidth="1"/>
    <col min="803" max="818" width="36.85546875" style="123" customWidth="1"/>
    <col min="819" max="819" width="37.140625" style="123" customWidth="1"/>
    <col min="820" max="821" width="36.85546875" style="123" customWidth="1"/>
    <col min="822" max="822" width="36.5703125" style="123" customWidth="1"/>
    <col min="823" max="824" width="36.85546875" style="123" customWidth="1"/>
    <col min="825" max="825" width="36.5703125" style="123" customWidth="1"/>
    <col min="826" max="826" width="37" style="123" customWidth="1"/>
    <col min="827" max="845" width="36.85546875" style="123" customWidth="1"/>
    <col min="846" max="846" width="37" style="123" customWidth="1"/>
    <col min="847" max="864" width="36.85546875" style="123" customWidth="1"/>
    <col min="865" max="865" width="36.5703125" style="123" customWidth="1"/>
    <col min="866" max="878" width="36.85546875" style="123" customWidth="1"/>
    <col min="879" max="879" width="36.5703125" style="123" customWidth="1"/>
    <col min="880" max="882" width="36.85546875" style="123" customWidth="1"/>
    <col min="883" max="883" width="36.5703125" style="123" customWidth="1"/>
    <col min="884" max="891" width="36.85546875" style="123" customWidth="1"/>
    <col min="892" max="892" width="36.5703125" style="123" customWidth="1"/>
    <col min="893" max="1030" width="36.85546875" style="123"/>
    <col min="1031" max="1031" width="18.5703125" style="123" customWidth="1"/>
    <col min="1032" max="1040" width="31.42578125" style="123" customWidth="1"/>
    <col min="1041" max="1057" width="36.85546875" style="123" customWidth="1"/>
    <col min="1058" max="1058" width="37" style="123" customWidth="1"/>
    <col min="1059" max="1074" width="36.85546875" style="123" customWidth="1"/>
    <col min="1075" max="1075" width="37.140625" style="123" customWidth="1"/>
    <col min="1076" max="1077" width="36.85546875" style="123" customWidth="1"/>
    <col min="1078" max="1078" width="36.5703125" style="123" customWidth="1"/>
    <col min="1079" max="1080" width="36.85546875" style="123" customWidth="1"/>
    <col min="1081" max="1081" width="36.5703125" style="123" customWidth="1"/>
    <col min="1082" max="1082" width="37" style="123" customWidth="1"/>
    <col min="1083" max="1101" width="36.85546875" style="123" customWidth="1"/>
    <col min="1102" max="1102" width="37" style="123" customWidth="1"/>
    <col min="1103" max="1120" width="36.85546875" style="123" customWidth="1"/>
    <col min="1121" max="1121" width="36.5703125" style="123" customWidth="1"/>
    <col min="1122" max="1134" width="36.85546875" style="123" customWidth="1"/>
    <col min="1135" max="1135" width="36.5703125" style="123" customWidth="1"/>
    <col min="1136" max="1138" width="36.85546875" style="123" customWidth="1"/>
    <col min="1139" max="1139" width="36.5703125" style="123" customWidth="1"/>
    <col min="1140" max="1147" width="36.85546875" style="123" customWidth="1"/>
    <col min="1148" max="1148" width="36.5703125" style="123" customWidth="1"/>
    <col min="1149" max="1286" width="36.85546875" style="123"/>
    <col min="1287" max="1287" width="18.5703125" style="123" customWidth="1"/>
    <col min="1288" max="1296" width="31.42578125" style="123" customWidth="1"/>
    <col min="1297" max="1313" width="36.85546875" style="123" customWidth="1"/>
    <col min="1314" max="1314" width="37" style="123" customWidth="1"/>
    <col min="1315" max="1330" width="36.85546875" style="123" customWidth="1"/>
    <col min="1331" max="1331" width="37.140625" style="123" customWidth="1"/>
    <col min="1332" max="1333" width="36.85546875" style="123" customWidth="1"/>
    <col min="1334" max="1334" width="36.5703125" style="123" customWidth="1"/>
    <col min="1335" max="1336" width="36.85546875" style="123" customWidth="1"/>
    <col min="1337" max="1337" width="36.5703125" style="123" customWidth="1"/>
    <col min="1338" max="1338" width="37" style="123" customWidth="1"/>
    <col min="1339" max="1357" width="36.85546875" style="123" customWidth="1"/>
    <col min="1358" max="1358" width="37" style="123" customWidth="1"/>
    <col min="1359" max="1376" width="36.85546875" style="123" customWidth="1"/>
    <col min="1377" max="1377" width="36.5703125" style="123" customWidth="1"/>
    <col min="1378" max="1390" width="36.85546875" style="123" customWidth="1"/>
    <col min="1391" max="1391" width="36.5703125" style="123" customWidth="1"/>
    <col min="1392" max="1394" width="36.85546875" style="123" customWidth="1"/>
    <col min="1395" max="1395" width="36.5703125" style="123" customWidth="1"/>
    <col min="1396" max="1403" width="36.85546875" style="123" customWidth="1"/>
    <col min="1404" max="1404" width="36.5703125" style="123" customWidth="1"/>
    <col min="1405" max="1542" width="36.85546875" style="123"/>
    <col min="1543" max="1543" width="18.5703125" style="123" customWidth="1"/>
    <col min="1544" max="1552" width="31.42578125" style="123" customWidth="1"/>
    <col min="1553" max="1569" width="36.85546875" style="123" customWidth="1"/>
    <col min="1570" max="1570" width="37" style="123" customWidth="1"/>
    <col min="1571" max="1586" width="36.85546875" style="123" customWidth="1"/>
    <col min="1587" max="1587" width="37.140625" style="123" customWidth="1"/>
    <col min="1588" max="1589" width="36.85546875" style="123" customWidth="1"/>
    <col min="1590" max="1590" width="36.5703125" style="123" customWidth="1"/>
    <col min="1591" max="1592" width="36.85546875" style="123" customWidth="1"/>
    <col min="1593" max="1593" width="36.5703125" style="123" customWidth="1"/>
    <col min="1594" max="1594" width="37" style="123" customWidth="1"/>
    <col min="1595" max="1613" width="36.85546875" style="123" customWidth="1"/>
    <col min="1614" max="1614" width="37" style="123" customWidth="1"/>
    <col min="1615" max="1632" width="36.85546875" style="123" customWidth="1"/>
    <col min="1633" max="1633" width="36.5703125" style="123" customWidth="1"/>
    <col min="1634" max="1646" width="36.85546875" style="123" customWidth="1"/>
    <col min="1647" max="1647" width="36.5703125" style="123" customWidth="1"/>
    <col min="1648" max="1650" width="36.85546875" style="123" customWidth="1"/>
    <col min="1651" max="1651" width="36.5703125" style="123" customWidth="1"/>
    <col min="1652" max="1659" width="36.85546875" style="123" customWidth="1"/>
    <col min="1660" max="1660" width="36.5703125" style="123" customWidth="1"/>
    <col min="1661" max="1798" width="36.85546875" style="123"/>
    <col min="1799" max="1799" width="18.5703125" style="123" customWidth="1"/>
    <col min="1800" max="1808" width="31.42578125" style="123" customWidth="1"/>
    <col min="1809" max="1825" width="36.85546875" style="123" customWidth="1"/>
    <col min="1826" max="1826" width="37" style="123" customWidth="1"/>
    <col min="1827" max="1842" width="36.85546875" style="123" customWidth="1"/>
    <col min="1843" max="1843" width="37.140625" style="123" customWidth="1"/>
    <col min="1844" max="1845" width="36.85546875" style="123" customWidth="1"/>
    <col min="1846" max="1846" width="36.5703125" style="123" customWidth="1"/>
    <col min="1847" max="1848" width="36.85546875" style="123" customWidth="1"/>
    <col min="1849" max="1849" width="36.5703125" style="123" customWidth="1"/>
    <col min="1850" max="1850" width="37" style="123" customWidth="1"/>
    <col min="1851" max="1869" width="36.85546875" style="123" customWidth="1"/>
    <col min="1870" max="1870" width="37" style="123" customWidth="1"/>
    <col min="1871" max="1888" width="36.85546875" style="123" customWidth="1"/>
    <col min="1889" max="1889" width="36.5703125" style="123" customWidth="1"/>
    <col min="1890" max="1902" width="36.85546875" style="123" customWidth="1"/>
    <col min="1903" max="1903" width="36.5703125" style="123" customWidth="1"/>
    <col min="1904" max="1906" width="36.85546875" style="123" customWidth="1"/>
    <col min="1907" max="1907" width="36.5703125" style="123" customWidth="1"/>
    <col min="1908" max="1915" width="36.85546875" style="123" customWidth="1"/>
    <col min="1916" max="1916" width="36.5703125" style="123" customWidth="1"/>
    <col min="1917" max="2054" width="36.85546875" style="123"/>
    <col min="2055" max="2055" width="18.5703125" style="123" customWidth="1"/>
    <col min="2056" max="2064" width="31.42578125" style="123" customWidth="1"/>
    <col min="2065" max="2081" width="36.85546875" style="123" customWidth="1"/>
    <col min="2082" max="2082" width="37" style="123" customWidth="1"/>
    <col min="2083" max="2098" width="36.85546875" style="123" customWidth="1"/>
    <col min="2099" max="2099" width="37.140625" style="123" customWidth="1"/>
    <col min="2100" max="2101" width="36.85546875" style="123" customWidth="1"/>
    <col min="2102" max="2102" width="36.5703125" style="123" customWidth="1"/>
    <col min="2103" max="2104" width="36.85546875" style="123" customWidth="1"/>
    <col min="2105" max="2105" width="36.5703125" style="123" customWidth="1"/>
    <col min="2106" max="2106" width="37" style="123" customWidth="1"/>
    <col min="2107" max="2125" width="36.85546875" style="123" customWidth="1"/>
    <col min="2126" max="2126" width="37" style="123" customWidth="1"/>
    <col min="2127" max="2144" width="36.85546875" style="123" customWidth="1"/>
    <col min="2145" max="2145" width="36.5703125" style="123" customWidth="1"/>
    <col min="2146" max="2158" width="36.85546875" style="123" customWidth="1"/>
    <col min="2159" max="2159" width="36.5703125" style="123" customWidth="1"/>
    <col min="2160" max="2162" width="36.85546875" style="123" customWidth="1"/>
    <col min="2163" max="2163" width="36.5703125" style="123" customWidth="1"/>
    <col min="2164" max="2171" width="36.85546875" style="123" customWidth="1"/>
    <col min="2172" max="2172" width="36.5703125" style="123" customWidth="1"/>
    <col min="2173" max="2310" width="36.85546875" style="123"/>
    <col min="2311" max="2311" width="18.5703125" style="123" customWidth="1"/>
    <col min="2312" max="2320" width="31.42578125" style="123" customWidth="1"/>
    <col min="2321" max="2337" width="36.85546875" style="123" customWidth="1"/>
    <col min="2338" max="2338" width="37" style="123" customWidth="1"/>
    <col min="2339" max="2354" width="36.85546875" style="123" customWidth="1"/>
    <col min="2355" max="2355" width="37.140625" style="123" customWidth="1"/>
    <col min="2356" max="2357" width="36.85546875" style="123" customWidth="1"/>
    <col min="2358" max="2358" width="36.5703125" style="123" customWidth="1"/>
    <col min="2359" max="2360" width="36.85546875" style="123" customWidth="1"/>
    <col min="2361" max="2361" width="36.5703125" style="123" customWidth="1"/>
    <col min="2362" max="2362" width="37" style="123" customWidth="1"/>
    <col min="2363" max="2381" width="36.85546875" style="123" customWidth="1"/>
    <col min="2382" max="2382" width="37" style="123" customWidth="1"/>
    <col min="2383" max="2400" width="36.85546875" style="123" customWidth="1"/>
    <col min="2401" max="2401" width="36.5703125" style="123" customWidth="1"/>
    <col min="2402" max="2414" width="36.85546875" style="123" customWidth="1"/>
    <col min="2415" max="2415" width="36.5703125" style="123" customWidth="1"/>
    <col min="2416" max="2418" width="36.85546875" style="123" customWidth="1"/>
    <col min="2419" max="2419" width="36.5703125" style="123" customWidth="1"/>
    <col min="2420" max="2427" width="36.85546875" style="123" customWidth="1"/>
    <col min="2428" max="2428" width="36.5703125" style="123" customWidth="1"/>
    <col min="2429" max="2566" width="36.85546875" style="123"/>
    <col min="2567" max="2567" width="18.5703125" style="123" customWidth="1"/>
    <col min="2568" max="2576" width="31.42578125" style="123" customWidth="1"/>
    <col min="2577" max="2593" width="36.85546875" style="123" customWidth="1"/>
    <col min="2594" max="2594" width="37" style="123" customWidth="1"/>
    <col min="2595" max="2610" width="36.85546875" style="123" customWidth="1"/>
    <col min="2611" max="2611" width="37.140625" style="123" customWidth="1"/>
    <col min="2612" max="2613" width="36.85546875" style="123" customWidth="1"/>
    <col min="2614" max="2614" width="36.5703125" style="123" customWidth="1"/>
    <col min="2615" max="2616" width="36.85546875" style="123" customWidth="1"/>
    <col min="2617" max="2617" width="36.5703125" style="123" customWidth="1"/>
    <col min="2618" max="2618" width="37" style="123" customWidth="1"/>
    <col min="2619" max="2637" width="36.85546875" style="123" customWidth="1"/>
    <col min="2638" max="2638" width="37" style="123" customWidth="1"/>
    <col min="2639" max="2656" width="36.85546875" style="123" customWidth="1"/>
    <col min="2657" max="2657" width="36.5703125" style="123" customWidth="1"/>
    <col min="2658" max="2670" width="36.85546875" style="123" customWidth="1"/>
    <col min="2671" max="2671" width="36.5703125" style="123" customWidth="1"/>
    <col min="2672" max="2674" width="36.85546875" style="123" customWidth="1"/>
    <col min="2675" max="2675" width="36.5703125" style="123" customWidth="1"/>
    <col min="2676" max="2683" width="36.85546875" style="123" customWidth="1"/>
    <col min="2684" max="2684" width="36.5703125" style="123" customWidth="1"/>
    <col min="2685" max="2822" width="36.85546875" style="123"/>
    <col min="2823" max="2823" width="18.5703125" style="123" customWidth="1"/>
    <col min="2824" max="2832" width="31.42578125" style="123" customWidth="1"/>
    <col min="2833" max="2849" width="36.85546875" style="123" customWidth="1"/>
    <col min="2850" max="2850" width="37" style="123" customWidth="1"/>
    <col min="2851" max="2866" width="36.85546875" style="123" customWidth="1"/>
    <col min="2867" max="2867" width="37.140625" style="123" customWidth="1"/>
    <col min="2868" max="2869" width="36.85546875" style="123" customWidth="1"/>
    <col min="2870" max="2870" width="36.5703125" style="123" customWidth="1"/>
    <col min="2871" max="2872" width="36.85546875" style="123" customWidth="1"/>
    <col min="2873" max="2873" width="36.5703125" style="123" customWidth="1"/>
    <col min="2874" max="2874" width="37" style="123" customWidth="1"/>
    <col min="2875" max="2893" width="36.85546875" style="123" customWidth="1"/>
    <col min="2894" max="2894" width="37" style="123" customWidth="1"/>
    <col min="2895" max="2912" width="36.85546875" style="123" customWidth="1"/>
    <col min="2913" max="2913" width="36.5703125" style="123" customWidth="1"/>
    <col min="2914" max="2926" width="36.85546875" style="123" customWidth="1"/>
    <col min="2927" max="2927" width="36.5703125" style="123" customWidth="1"/>
    <col min="2928" max="2930" width="36.85546875" style="123" customWidth="1"/>
    <col min="2931" max="2931" width="36.5703125" style="123" customWidth="1"/>
    <col min="2932" max="2939" width="36.85546875" style="123" customWidth="1"/>
    <col min="2940" max="2940" width="36.5703125" style="123" customWidth="1"/>
    <col min="2941" max="3078" width="36.85546875" style="123"/>
    <col min="3079" max="3079" width="18.5703125" style="123" customWidth="1"/>
    <col min="3080" max="3088" width="31.42578125" style="123" customWidth="1"/>
    <col min="3089" max="3105" width="36.85546875" style="123" customWidth="1"/>
    <col min="3106" max="3106" width="37" style="123" customWidth="1"/>
    <col min="3107" max="3122" width="36.85546875" style="123" customWidth="1"/>
    <col min="3123" max="3123" width="37.140625" style="123" customWidth="1"/>
    <col min="3124" max="3125" width="36.85546875" style="123" customWidth="1"/>
    <col min="3126" max="3126" width="36.5703125" style="123" customWidth="1"/>
    <col min="3127" max="3128" width="36.85546875" style="123" customWidth="1"/>
    <col min="3129" max="3129" width="36.5703125" style="123" customWidth="1"/>
    <col min="3130" max="3130" width="37" style="123" customWidth="1"/>
    <col min="3131" max="3149" width="36.85546875" style="123" customWidth="1"/>
    <col min="3150" max="3150" width="37" style="123" customWidth="1"/>
    <col min="3151" max="3168" width="36.85546875" style="123" customWidth="1"/>
    <col min="3169" max="3169" width="36.5703125" style="123" customWidth="1"/>
    <col min="3170" max="3182" width="36.85546875" style="123" customWidth="1"/>
    <col min="3183" max="3183" width="36.5703125" style="123" customWidth="1"/>
    <col min="3184" max="3186" width="36.85546875" style="123" customWidth="1"/>
    <col min="3187" max="3187" width="36.5703125" style="123" customWidth="1"/>
    <col min="3188" max="3195" width="36.85546875" style="123" customWidth="1"/>
    <col min="3196" max="3196" width="36.5703125" style="123" customWidth="1"/>
    <col min="3197" max="3334" width="36.85546875" style="123"/>
    <col min="3335" max="3335" width="18.5703125" style="123" customWidth="1"/>
    <col min="3336" max="3344" width="31.42578125" style="123" customWidth="1"/>
    <col min="3345" max="3361" width="36.85546875" style="123" customWidth="1"/>
    <col min="3362" max="3362" width="37" style="123" customWidth="1"/>
    <col min="3363" max="3378" width="36.85546875" style="123" customWidth="1"/>
    <col min="3379" max="3379" width="37.140625" style="123" customWidth="1"/>
    <col min="3380" max="3381" width="36.85546875" style="123" customWidth="1"/>
    <col min="3382" max="3382" width="36.5703125" style="123" customWidth="1"/>
    <col min="3383" max="3384" width="36.85546875" style="123" customWidth="1"/>
    <col min="3385" max="3385" width="36.5703125" style="123" customWidth="1"/>
    <col min="3386" max="3386" width="37" style="123" customWidth="1"/>
    <col min="3387" max="3405" width="36.85546875" style="123" customWidth="1"/>
    <col min="3406" max="3406" width="37" style="123" customWidth="1"/>
    <col min="3407" max="3424" width="36.85546875" style="123" customWidth="1"/>
    <col min="3425" max="3425" width="36.5703125" style="123" customWidth="1"/>
    <col min="3426" max="3438" width="36.85546875" style="123" customWidth="1"/>
    <col min="3439" max="3439" width="36.5703125" style="123" customWidth="1"/>
    <col min="3440" max="3442" width="36.85546875" style="123" customWidth="1"/>
    <col min="3443" max="3443" width="36.5703125" style="123" customWidth="1"/>
    <col min="3444" max="3451" width="36.85546875" style="123" customWidth="1"/>
    <col min="3452" max="3452" width="36.5703125" style="123" customWidth="1"/>
    <col min="3453" max="3590" width="36.85546875" style="123"/>
    <col min="3591" max="3591" width="18.5703125" style="123" customWidth="1"/>
    <col min="3592" max="3600" width="31.42578125" style="123" customWidth="1"/>
    <col min="3601" max="3617" width="36.85546875" style="123" customWidth="1"/>
    <col min="3618" max="3618" width="37" style="123" customWidth="1"/>
    <col min="3619" max="3634" width="36.85546875" style="123" customWidth="1"/>
    <col min="3635" max="3635" width="37.140625" style="123" customWidth="1"/>
    <col min="3636" max="3637" width="36.85546875" style="123" customWidth="1"/>
    <col min="3638" max="3638" width="36.5703125" style="123" customWidth="1"/>
    <col min="3639" max="3640" width="36.85546875" style="123" customWidth="1"/>
    <col min="3641" max="3641" width="36.5703125" style="123" customWidth="1"/>
    <col min="3642" max="3642" width="37" style="123" customWidth="1"/>
    <col min="3643" max="3661" width="36.85546875" style="123" customWidth="1"/>
    <col min="3662" max="3662" width="37" style="123" customWidth="1"/>
    <col min="3663" max="3680" width="36.85546875" style="123" customWidth="1"/>
    <col min="3681" max="3681" width="36.5703125" style="123" customWidth="1"/>
    <col min="3682" max="3694" width="36.85546875" style="123" customWidth="1"/>
    <col min="3695" max="3695" width="36.5703125" style="123" customWidth="1"/>
    <col min="3696" max="3698" width="36.85546875" style="123" customWidth="1"/>
    <col min="3699" max="3699" width="36.5703125" style="123" customWidth="1"/>
    <col min="3700" max="3707" width="36.85546875" style="123" customWidth="1"/>
    <col min="3708" max="3708" width="36.5703125" style="123" customWidth="1"/>
    <col min="3709" max="3846" width="36.85546875" style="123"/>
    <col min="3847" max="3847" width="18.5703125" style="123" customWidth="1"/>
    <col min="3848" max="3856" width="31.42578125" style="123" customWidth="1"/>
    <col min="3857" max="3873" width="36.85546875" style="123" customWidth="1"/>
    <col min="3874" max="3874" width="37" style="123" customWidth="1"/>
    <col min="3875" max="3890" width="36.85546875" style="123" customWidth="1"/>
    <col min="3891" max="3891" width="37.140625" style="123" customWidth="1"/>
    <col min="3892" max="3893" width="36.85546875" style="123" customWidth="1"/>
    <col min="3894" max="3894" width="36.5703125" style="123" customWidth="1"/>
    <col min="3895" max="3896" width="36.85546875" style="123" customWidth="1"/>
    <col min="3897" max="3897" width="36.5703125" style="123" customWidth="1"/>
    <col min="3898" max="3898" width="37" style="123" customWidth="1"/>
    <col min="3899" max="3917" width="36.85546875" style="123" customWidth="1"/>
    <col min="3918" max="3918" width="37" style="123" customWidth="1"/>
    <col min="3919" max="3936" width="36.85546875" style="123" customWidth="1"/>
    <col min="3937" max="3937" width="36.5703125" style="123" customWidth="1"/>
    <col min="3938" max="3950" width="36.85546875" style="123" customWidth="1"/>
    <col min="3951" max="3951" width="36.5703125" style="123" customWidth="1"/>
    <col min="3952" max="3954" width="36.85546875" style="123" customWidth="1"/>
    <col min="3955" max="3955" width="36.5703125" style="123" customWidth="1"/>
    <col min="3956" max="3963" width="36.85546875" style="123" customWidth="1"/>
    <col min="3964" max="3964" width="36.5703125" style="123" customWidth="1"/>
    <col min="3965" max="4102" width="36.85546875" style="123"/>
    <col min="4103" max="4103" width="18.5703125" style="123" customWidth="1"/>
    <col min="4104" max="4112" width="31.42578125" style="123" customWidth="1"/>
    <col min="4113" max="4129" width="36.85546875" style="123" customWidth="1"/>
    <col min="4130" max="4130" width="37" style="123" customWidth="1"/>
    <col min="4131" max="4146" width="36.85546875" style="123" customWidth="1"/>
    <col min="4147" max="4147" width="37.140625" style="123" customWidth="1"/>
    <col min="4148" max="4149" width="36.85546875" style="123" customWidth="1"/>
    <col min="4150" max="4150" width="36.5703125" style="123" customWidth="1"/>
    <col min="4151" max="4152" width="36.85546875" style="123" customWidth="1"/>
    <col min="4153" max="4153" width="36.5703125" style="123" customWidth="1"/>
    <col min="4154" max="4154" width="37" style="123" customWidth="1"/>
    <col min="4155" max="4173" width="36.85546875" style="123" customWidth="1"/>
    <col min="4174" max="4174" width="37" style="123" customWidth="1"/>
    <col min="4175" max="4192" width="36.85546875" style="123" customWidth="1"/>
    <col min="4193" max="4193" width="36.5703125" style="123" customWidth="1"/>
    <col min="4194" max="4206" width="36.85546875" style="123" customWidth="1"/>
    <col min="4207" max="4207" width="36.5703125" style="123" customWidth="1"/>
    <col min="4208" max="4210" width="36.85546875" style="123" customWidth="1"/>
    <col min="4211" max="4211" width="36.5703125" style="123" customWidth="1"/>
    <col min="4212" max="4219" width="36.85546875" style="123" customWidth="1"/>
    <col min="4220" max="4220" width="36.5703125" style="123" customWidth="1"/>
    <col min="4221" max="4358" width="36.85546875" style="123"/>
    <col min="4359" max="4359" width="18.5703125" style="123" customWidth="1"/>
    <col min="4360" max="4368" width="31.42578125" style="123" customWidth="1"/>
    <col min="4369" max="4385" width="36.85546875" style="123" customWidth="1"/>
    <col min="4386" max="4386" width="37" style="123" customWidth="1"/>
    <col min="4387" max="4402" width="36.85546875" style="123" customWidth="1"/>
    <col min="4403" max="4403" width="37.140625" style="123" customWidth="1"/>
    <col min="4404" max="4405" width="36.85546875" style="123" customWidth="1"/>
    <col min="4406" max="4406" width="36.5703125" style="123" customWidth="1"/>
    <col min="4407" max="4408" width="36.85546875" style="123" customWidth="1"/>
    <col min="4409" max="4409" width="36.5703125" style="123" customWidth="1"/>
    <col min="4410" max="4410" width="37" style="123" customWidth="1"/>
    <col min="4411" max="4429" width="36.85546875" style="123" customWidth="1"/>
    <col min="4430" max="4430" width="37" style="123" customWidth="1"/>
    <col min="4431" max="4448" width="36.85546875" style="123" customWidth="1"/>
    <col min="4449" max="4449" width="36.5703125" style="123" customWidth="1"/>
    <col min="4450" max="4462" width="36.85546875" style="123" customWidth="1"/>
    <col min="4463" max="4463" width="36.5703125" style="123" customWidth="1"/>
    <col min="4464" max="4466" width="36.85546875" style="123" customWidth="1"/>
    <col min="4467" max="4467" width="36.5703125" style="123" customWidth="1"/>
    <col min="4468" max="4475" width="36.85546875" style="123" customWidth="1"/>
    <col min="4476" max="4476" width="36.5703125" style="123" customWidth="1"/>
    <col min="4477" max="4614" width="36.85546875" style="123"/>
    <col min="4615" max="4615" width="18.5703125" style="123" customWidth="1"/>
    <col min="4616" max="4624" width="31.42578125" style="123" customWidth="1"/>
    <col min="4625" max="4641" width="36.85546875" style="123" customWidth="1"/>
    <col min="4642" max="4642" width="37" style="123" customWidth="1"/>
    <col min="4643" max="4658" width="36.85546875" style="123" customWidth="1"/>
    <col min="4659" max="4659" width="37.140625" style="123" customWidth="1"/>
    <col min="4660" max="4661" width="36.85546875" style="123" customWidth="1"/>
    <col min="4662" max="4662" width="36.5703125" style="123" customWidth="1"/>
    <col min="4663" max="4664" width="36.85546875" style="123" customWidth="1"/>
    <col min="4665" max="4665" width="36.5703125" style="123" customWidth="1"/>
    <col min="4666" max="4666" width="37" style="123" customWidth="1"/>
    <col min="4667" max="4685" width="36.85546875" style="123" customWidth="1"/>
    <col min="4686" max="4686" width="37" style="123" customWidth="1"/>
    <col min="4687" max="4704" width="36.85546875" style="123" customWidth="1"/>
    <col min="4705" max="4705" width="36.5703125" style="123" customWidth="1"/>
    <col min="4706" max="4718" width="36.85546875" style="123" customWidth="1"/>
    <col min="4719" max="4719" width="36.5703125" style="123" customWidth="1"/>
    <col min="4720" max="4722" width="36.85546875" style="123" customWidth="1"/>
    <col min="4723" max="4723" width="36.5703125" style="123" customWidth="1"/>
    <col min="4724" max="4731" width="36.85546875" style="123" customWidth="1"/>
    <col min="4732" max="4732" width="36.5703125" style="123" customWidth="1"/>
    <col min="4733" max="4870" width="36.85546875" style="123"/>
    <col min="4871" max="4871" width="18.5703125" style="123" customWidth="1"/>
    <col min="4872" max="4880" width="31.42578125" style="123" customWidth="1"/>
    <col min="4881" max="4897" width="36.85546875" style="123" customWidth="1"/>
    <col min="4898" max="4898" width="37" style="123" customWidth="1"/>
    <col min="4899" max="4914" width="36.85546875" style="123" customWidth="1"/>
    <col min="4915" max="4915" width="37.140625" style="123" customWidth="1"/>
    <col min="4916" max="4917" width="36.85546875" style="123" customWidth="1"/>
    <col min="4918" max="4918" width="36.5703125" style="123" customWidth="1"/>
    <col min="4919" max="4920" width="36.85546875" style="123" customWidth="1"/>
    <col min="4921" max="4921" width="36.5703125" style="123" customWidth="1"/>
    <col min="4922" max="4922" width="37" style="123" customWidth="1"/>
    <col min="4923" max="4941" width="36.85546875" style="123" customWidth="1"/>
    <col min="4942" max="4942" width="37" style="123" customWidth="1"/>
    <col min="4943" max="4960" width="36.85546875" style="123" customWidth="1"/>
    <col min="4961" max="4961" width="36.5703125" style="123" customWidth="1"/>
    <col min="4962" max="4974" width="36.85546875" style="123" customWidth="1"/>
    <col min="4975" max="4975" width="36.5703125" style="123" customWidth="1"/>
    <col min="4976" max="4978" width="36.85546875" style="123" customWidth="1"/>
    <col min="4979" max="4979" width="36.5703125" style="123" customWidth="1"/>
    <col min="4980" max="4987" width="36.85546875" style="123" customWidth="1"/>
    <col min="4988" max="4988" width="36.5703125" style="123" customWidth="1"/>
    <col min="4989" max="5126" width="36.85546875" style="123"/>
    <col min="5127" max="5127" width="18.5703125" style="123" customWidth="1"/>
    <col min="5128" max="5136" width="31.42578125" style="123" customWidth="1"/>
    <col min="5137" max="5153" width="36.85546875" style="123" customWidth="1"/>
    <col min="5154" max="5154" width="37" style="123" customWidth="1"/>
    <col min="5155" max="5170" width="36.85546875" style="123" customWidth="1"/>
    <col min="5171" max="5171" width="37.140625" style="123" customWidth="1"/>
    <col min="5172" max="5173" width="36.85546875" style="123" customWidth="1"/>
    <col min="5174" max="5174" width="36.5703125" style="123" customWidth="1"/>
    <col min="5175" max="5176" width="36.85546875" style="123" customWidth="1"/>
    <col min="5177" max="5177" width="36.5703125" style="123" customWidth="1"/>
    <col min="5178" max="5178" width="37" style="123" customWidth="1"/>
    <col min="5179" max="5197" width="36.85546875" style="123" customWidth="1"/>
    <col min="5198" max="5198" width="37" style="123" customWidth="1"/>
    <col min="5199" max="5216" width="36.85546875" style="123" customWidth="1"/>
    <col min="5217" max="5217" width="36.5703125" style="123" customWidth="1"/>
    <col min="5218" max="5230" width="36.85546875" style="123" customWidth="1"/>
    <col min="5231" max="5231" width="36.5703125" style="123" customWidth="1"/>
    <col min="5232" max="5234" width="36.85546875" style="123" customWidth="1"/>
    <col min="5235" max="5235" width="36.5703125" style="123" customWidth="1"/>
    <col min="5236" max="5243" width="36.85546875" style="123" customWidth="1"/>
    <col min="5244" max="5244" width="36.5703125" style="123" customWidth="1"/>
    <col min="5245" max="5382" width="36.85546875" style="123"/>
    <col min="5383" max="5383" width="18.5703125" style="123" customWidth="1"/>
    <col min="5384" max="5392" width="31.42578125" style="123" customWidth="1"/>
    <col min="5393" max="5409" width="36.85546875" style="123" customWidth="1"/>
    <col min="5410" max="5410" width="37" style="123" customWidth="1"/>
    <col min="5411" max="5426" width="36.85546875" style="123" customWidth="1"/>
    <col min="5427" max="5427" width="37.140625" style="123" customWidth="1"/>
    <col min="5428" max="5429" width="36.85546875" style="123" customWidth="1"/>
    <col min="5430" max="5430" width="36.5703125" style="123" customWidth="1"/>
    <col min="5431" max="5432" width="36.85546875" style="123" customWidth="1"/>
    <col min="5433" max="5433" width="36.5703125" style="123" customWidth="1"/>
    <col min="5434" max="5434" width="37" style="123" customWidth="1"/>
    <col min="5435" max="5453" width="36.85546875" style="123" customWidth="1"/>
    <col min="5454" max="5454" width="37" style="123" customWidth="1"/>
    <col min="5455" max="5472" width="36.85546875" style="123" customWidth="1"/>
    <col min="5473" max="5473" width="36.5703125" style="123" customWidth="1"/>
    <col min="5474" max="5486" width="36.85546875" style="123" customWidth="1"/>
    <col min="5487" max="5487" width="36.5703125" style="123" customWidth="1"/>
    <col min="5488" max="5490" width="36.85546875" style="123" customWidth="1"/>
    <col min="5491" max="5491" width="36.5703125" style="123" customWidth="1"/>
    <col min="5492" max="5499" width="36.85546875" style="123" customWidth="1"/>
    <col min="5500" max="5500" width="36.5703125" style="123" customWidth="1"/>
    <col min="5501" max="5638" width="36.85546875" style="123"/>
    <col min="5639" max="5639" width="18.5703125" style="123" customWidth="1"/>
    <col min="5640" max="5648" width="31.42578125" style="123" customWidth="1"/>
    <col min="5649" max="5665" width="36.85546875" style="123" customWidth="1"/>
    <col min="5666" max="5666" width="37" style="123" customWidth="1"/>
    <col min="5667" max="5682" width="36.85546875" style="123" customWidth="1"/>
    <col min="5683" max="5683" width="37.140625" style="123" customWidth="1"/>
    <col min="5684" max="5685" width="36.85546875" style="123" customWidth="1"/>
    <col min="5686" max="5686" width="36.5703125" style="123" customWidth="1"/>
    <col min="5687" max="5688" width="36.85546875" style="123" customWidth="1"/>
    <col min="5689" max="5689" width="36.5703125" style="123" customWidth="1"/>
    <col min="5690" max="5690" width="37" style="123" customWidth="1"/>
    <col min="5691" max="5709" width="36.85546875" style="123" customWidth="1"/>
    <col min="5710" max="5710" width="37" style="123" customWidth="1"/>
    <col min="5711" max="5728" width="36.85546875" style="123" customWidth="1"/>
    <col min="5729" max="5729" width="36.5703125" style="123" customWidth="1"/>
    <col min="5730" max="5742" width="36.85546875" style="123" customWidth="1"/>
    <col min="5743" max="5743" width="36.5703125" style="123" customWidth="1"/>
    <col min="5744" max="5746" width="36.85546875" style="123" customWidth="1"/>
    <col min="5747" max="5747" width="36.5703125" style="123" customWidth="1"/>
    <col min="5748" max="5755" width="36.85546875" style="123" customWidth="1"/>
    <col min="5756" max="5756" width="36.5703125" style="123" customWidth="1"/>
    <col min="5757" max="5894" width="36.85546875" style="123"/>
    <col min="5895" max="5895" width="18.5703125" style="123" customWidth="1"/>
    <col min="5896" max="5904" width="31.42578125" style="123" customWidth="1"/>
    <col min="5905" max="5921" width="36.85546875" style="123" customWidth="1"/>
    <col min="5922" max="5922" width="37" style="123" customWidth="1"/>
    <col min="5923" max="5938" width="36.85546875" style="123" customWidth="1"/>
    <col min="5939" max="5939" width="37.140625" style="123" customWidth="1"/>
    <col min="5940" max="5941" width="36.85546875" style="123" customWidth="1"/>
    <col min="5942" max="5942" width="36.5703125" style="123" customWidth="1"/>
    <col min="5943" max="5944" width="36.85546875" style="123" customWidth="1"/>
    <col min="5945" max="5945" width="36.5703125" style="123" customWidth="1"/>
    <col min="5946" max="5946" width="37" style="123" customWidth="1"/>
    <col min="5947" max="5965" width="36.85546875" style="123" customWidth="1"/>
    <col min="5966" max="5966" width="37" style="123" customWidth="1"/>
    <col min="5967" max="5984" width="36.85546875" style="123" customWidth="1"/>
    <col min="5985" max="5985" width="36.5703125" style="123" customWidth="1"/>
    <col min="5986" max="5998" width="36.85546875" style="123" customWidth="1"/>
    <col min="5999" max="5999" width="36.5703125" style="123" customWidth="1"/>
    <col min="6000" max="6002" width="36.85546875" style="123" customWidth="1"/>
    <col min="6003" max="6003" width="36.5703125" style="123" customWidth="1"/>
    <col min="6004" max="6011" width="36.85546875" style="123" customWidth="1"/>
    <col min="6012" max="6012" width="36.5703125" style="123" customWidth="1"/>
    <col min="6013" max="6150" width="36.85546875" style="123"/>
    <col min="6151" max="6151" width="18.5703125" style="123" customWidth="1"/>
    <col min="6152" max="6160" width="31.42578125" style="123" customWidth="1"/>
    <col min="6161" max="6177" width="36.85546875" style="123" customWidth="1"/>
    <col min="6178" max="6178" width="37" style="123" customWidth="1"/>
    <col min="6179" max="6194" width="36.85546875" style="123" customWidth="1"/>
    <col min="6195" max="6195" width="37.140625" style="123" customWidth="1"/>
    <col min="6196" max="6197" width="36.85546875" style="123" customWidth="1"/>
    <col min="6198" max="6198" width="36.5703125" style="123" customWidth="1"/>
    <col min="6199" max="6200" width="36.85546875" style="123" customWidth="1"/>
    <col min="6201" max="6201" width="36.5703125" style="123" customWidth="1"/>
    <col min="6202" max="6202" width="37" style="123" customWidth="1"/>
    <col min="6203" max="6221" width="36.85546875" style="123" customWidth="1"/>
    <col min="6222" max="6222" width="37" style="123" customWidth="1"/>
    <col min="6223" max="6240" width="36.85546875" style="123" customWidth="1"/>
    <col min="6241" max="6241" width="36.5703125" style="123" customWidth="1"/>
    <col min="6242" max="6254" width="36.85546875" style="123" customWidth="1"/>
    <col min="6255" max="6255" width="36.5703125" style="123" customWidth="1"/>
    <col min="6256" max="6258" width="36.85546875" style="123" customWidth="1"/>
    <col min="6259" max="6259" width="36.5703125" style="123" customWidth="1"/>
    <col min="6260" max="6267" width="36.85546875" style="123" customWidth="1"/>
    <col min="6268" max="6268" width="36.5703125" style="123" customWidth="1"/>
    <col min="6269" max="6406" width="36.85546875" style="123"/>
    <col min="6407" max="6407" width="18.5703125" style="123" customWidth="1"/>
    <col min="6408" max="6416" width="31.42578125" style="123" customWidth="1"/>
    <col min="6417" max="6433" width="36.85546875" style="123" customWidth="1"/>
    <col min="6434" max="6434" width="37" style="123" customWidth="1"/>
    <col min="6435" max="6450" width="36.85546875" style="123" customWidth="1"/>
    <col min="6451" max="6451" width="37.140625" style="123" customWidth="1"/>
    <col min="6452" max="6453" width="36.85546875" style="123" customWidth="1"/>
    <col min="6454" max="6454" width="36.5703125" style="123" customWidth="1"/>
    <col min="6455" max="6456" width="36.85546875" style="123" customWidth="1"/>
    <col min="6457" max="6457" width="36.5703125" style="123" customWidth="1"/>
    <col min="6458" max="6458" width="37" style="123" customWidth="1"/>
    <col min="6459" max="6477" width="36.85546875" style="123" customWidth="1"/>
    <col min="6478" max="6478" width="37" style="123" customWidth="1"/>
    <col min="6479" max="6496" width="36.85546875" style="123" customWidth="1"/>
    <col min="6497" max="6497" width="36.5703125" style="123" customWidth="1"/>
    <col min="6498" max="6510" width="36.85546875" style="123" customWidth="1"/>
    <col min="6511" max="6511" width="36.5703125" style="123" customWidth="1"/>
    <col min="6512" max="6514" width="36.85546875" style="123" customWidth="1"/>
    <col min="6515" max="6515" width="36.5703125" style="123" customWidth="1"/>
    <col min="6516" max="6523" width="36.85546875" style="123" customWidth="1"/>
    <col min="6524" max="6524" width="36.5703125" style="123" customWidth="1"/>
    <col min="6525" max="6662" width="36.85546875" style="123"/>
    <col min="6663" max="6663" width="18.5703125" style="123" customWidth="1"/>
    <col min="6664" max="6672" width="31.42578125" style="123" customWidth="1"/>
    <col min="6673" max="6689" width="36.85546875" style="123" customWidth="1"/>
    <col min="6690" max="6690" width="37" style="123" customWidth="1"/>
    <col min="6691" max="6706" width="36.85546875" style="123" customWidth="1"/>
    <col min="6707" max="6707" width="37.140625" style="123" customWidth="1"/>
    <col min="6708" max="6709" width="36.85546875" style="123" customWidth="1"/>
    <col min="6710" max="6710" width="36.5703125" style="123" customWidth="1"/>
    <col min="6711" max="6712" width="36.85546875" style="123" customWidth="1"/>
    <col min="6713" max="6713" width="36.5703125" style="123" customWidth="1"/>
    <col min="6714" max="6714" width="37" style="123" customWidth="1"/>
    <col min="6715" max="6733" width="36.85546875" style="123" customWidth="1"/>
    <col min="6734" max="6734" width="37" style="123" customWidth="1"/>
    <col min="6735" max="6752" width="36.85546875" style="123" customWidth="1"/>
    <col min="6753" max="6753" width="36.5703125" style="123" customWidth="1"/>
    <col min="6754" max="6766" width="36.85546875" style="123" customWidth="1"/>
    <col min="6767" max="6767" width="36.5703125" style="123" customWidth="1"/>
    <col min="6768" max="6770" width="36.85546875" style="123" customWidth="1"/>
    <col min="6771" max="6771" width="36.5703125" style="123" customWidth="1"/>
    <col min="6772" max="6779" width="36.85546875" style="123" customWidth="1"/>
    <col min="6780" max="6780" width="36.5703125" style="123" customWidth="1"/>
    <col min="6781" max="6918" width="36.85546875" style="123"/>
    <col min="6919" max="6919" width="18.5703125" style="123" customWidth="1"/>
    <col min="6920" max="6928" width="31.42578125" style="123" customWidth="1"/>
    <col min="6929" max="6945" width="36.85546875" style="123" customWidth="1"/>
    <col min="6946" max="6946" width="37" style="123" customWidth="1"/>
    <col min="6947" max="6962" width="36.85546875" style="123" customWidth="1"/>
    <col min="6963" max="6963" width="37.140625" style="123" customWidth="1"/>
    <col min="6964" max="6965" width="36.85546875" style="123" customWidth="1"/>
    <col min="6966" max="6966" width="36.5703125" style="123" customWidth="1"/>
    <col min="6967" max="6968" width="36.85546875" style="123" customWidth="1"/>
    <col min="6969" max="6969" width="36.5703125" style="123" customWidth="1"/>
    <col min="6970" max="6970" width="37" style="123" customWidth="1"/>
    <col min="6971" max="6989" width="36.85546875" style="123" customWidth="1"/>
    <col min="6990" max="6990" width="37" style="123" customWidth="1"/>
    <col min="6991" max="7008" width="36.85546875" style="123" customWidth="1"/>
    <col min="7009" max="7009" width="36.5703125" style="123" customWidth="1"/>
    <col min="7010" max="7022" width="36.85546875" style="123" customWidth="1"/>
    <col min="7023" max="7023" width="36.5703125" style="123" customWidth="1"/>
    <col min="7024" max="7026" width="36.85546875" style="123" customWidth="1"/>
    <col min="7027" max="7027" width="36.5703125" style="123" customWidth="1"/>
    <col min="7028" max="7035" width="36.85546875" style="123" customWidth="1"/>
    <col min="7036" max="7036" width="36.5703125" style="123" customWidth="1"/>
    <col min="7037" max="7174" width="36.85546875" style="123"/>
    <col min="7175" max="7175" width="18.5703125" style="123" customWidth="1"/>
    <col min="7176" max="7184" width="31.42578125" style="123" customWidth="1"/>
    <col min="7185" max="7201" width="36.85546875" style="123" customWidth="1"/>
    <col min="7202" max="7202" width="37" style="123" customWidth="1"/>
    <col min="7203" max="7218" width="36.85546875" style="123" customWidth="1"/>
    <col min="7219" max="7219" width="37.140625" style="123" customWidth="1"/>
    <col min="7220" max="7221" width="36.85546875" style="123" customWidth="1"/>
    <col min="7222" max="7222" width="36.5703125" style="123" customWidth="1"/>
    <col min="7223" max="7224" width="36.85546875" style="123" customWidth="1"/>
    <col min="7225" max="7225" width="36.5703125" style="123" customWidth="1"/>
    <col min="7226" max="7226" width="37" style="123" customWidth="1"/>
    <col min="7227" max="7245" width="36.85546875" style="123" customWidth="1"/>
    <col min="7246" max="7246" width="37" style="123" customWidth="1"/>
    <col min="7247" max="7264" width="36.85546875" style="123" customWidth="1"/>
    <col min="7265" max="7265" width="36.5703125" style="123" customWidth="1"/>
    <col min="7266" max="7278" width="36.85546875" style="123" customWidth="1"/>
    <col min="7279" max="7279" width="36.5703125" style="123" customWidth="1"/>
    <col min="7280" max="7282" width="36.85546875" style="123" customWidth="1"/>
    <col min="7283" max="7283" width="36.5703125" style="123" customWidth="1"/>
    <col min="7284" max="7291" width="36.85546875" style="123" customWidth="1"/>
    <col min="7292" max="7292" width="36.5703125" style="123" customWidth="1"/>
    <col min="7293" max="7430" width="36.85546875" style="123"/>
    <col min="7431" max="7431" width="18.5703125" style="123" customWidth="1"/>
    <col min="7432" max="7440" width="31.42578125" style="123" customWidth="1"/>
    <col min="7441" max="7457" width="36.85546875" style="123" customWidth="1"/>
    <col min="7458" max="7458" width="37" style="123" customWidth="1"/>
    <col min="7459" max="7474" width="36.85546875" style="123" customWidth="1"/>
    <col min="7475" max="7475" width="37.140625" style="123" customWidth="1"/>
    <col min="7476" max="7477" width="36.85546875" style="123" customWidth="1"/>
    <col min="7478" max="7478" width="36.5703125" style="123" customWidth="1"/>
    <col min="7479" max="7480" width="36.85546875" style="123" customWidth="1"/>
    <col min="7481" max="7481" width="36.5703125" style="123" customWidth="1"/>
    <col min="7482" max="7482" width="37" style="123" customWidth="1"/>
    <col min="7483" max="7501" width="36.85546875" style="123" customWidth="1"/>
    <col min="7502" max="7502" width="37" style="123" customWidth="1"/>
    <col min="7503" max="7520" width="36.85546875" style="123" customWidth="1"/>
    <col min="7521" max="7521" width="36.5703125" style="123" customWidth="1"/>
    <col min="7522" max="7534" width="36.85546875" style="123" customWidth="1"/>
    <col min="7535" max="7535" width="36.5703125" style="123" customWidth="1"/>
    <col min="7536" max="7538" width="36.85546875" style="123" customWidth="1"/>
    <col min="7539" max="7539" width="36.5703125" style="123" customWidth="1"/>
    <col min="7540" max="7547" width="36.85546875" style="123" customWidth="1"/>
    <col min="7548" max="7548" width="36.5703125" style="123" customWidth="1"/>
    <col min="7549" max="7686" width="36.85546875" style="123"/>
    <col min="7687" max="7687" width="18.5703125" style="123" customWidth="1"/>
    <col min="7688" max="7696" width="31.42578125" style="123" customWidth="1"/>
    <col min="7697" max="7713" width="36.85546875" style="123" customWidth="1"/>
    <col min="7714" max="7714" width="37" style="123" customWidth="1"/>
    <col min="7715" max="7730" width="36.85546875" style="123" customWidth="1"/>
    <col min="7731" max="7731" width="37.140625" style="123" customWidth="1"/>
    <col min="7732" max="7733" width="36.85546875" style="123" customWidth="1"/>
    <col min="7734" max="7734" width="36.5703125" style="123" customWidth="1"/>
    <col min="7735" max="7736" width="36.85546875" style="123" customWidth="1"/>
    <col min="7737" max="7737" width="36.5703125" style="123" customWidth="1"/>
    <col min="7738" max="7738" width="37" style="123" customWidth="1"/>
    <col min="7739" max="7757" width="36.85546875" style="123" customWidth="1"/>
    <col min="7758" max="7758" width="37" style="123" customWidth="1"/>
    <col min="7759" max="7776" width="36.85546875" style="123" customWidth="1"/>
    <col min="7777" max="7777" width="36.5703125" style="123" customWidth="1"/>
    <col min="7778" max="7790" width="36.85546875" style="123" customWidth="1"/>
    <col min="7791" max="7791" width="36.5703125" style="123" customWidth="1"/>
    <col min="7792" max="7794" width="36.85546875" style="123" customWidth="1"/>
    <col min="7795" max="7795" width="36.5703125" style="123" customWidth="1"/>
    <col min="7796" max="7803" width="36.85546875" style="123" customWidth="1"/>
    <col min="7804" max="7804" width="36.5703125" style="123" customWidth="1"/>
    <col min="7805" max="7942" width="36.85546875" style="123"/>
    <col min="7943" max="7943" width="18.5703125" style="123" customWidth="1"/>
    <col min="7944" max="7952" width="31.42578125" style="123" customWidth="1"/>
    <col min="7953" max="7969" width="36.85546875" style="123" customWidth="1"/>
    <col min="7970" max="7970" width="37" style="123" customWidth="1"/>
    <col min="7971" max="7986" width="36.85546875" style="123" customWidth="1"/>
    <col min="7987" max="7987" width="37.140625" style="123" customWidth="1"/>
    <col min="7988" max="7989" width="36.85546875" style="123" customWidth="1"/>
    <col min="7990" max="7990" width="36.5703125" style="123" customWidth="1"/>
    <col min="7991" max="7992" width="36.85546875" style="123" customWidth="1"/>
    <col min="7993" max="7993" width="36.5703125" style="123" customWidth="1"/>
    <col min="7994" max="7994" width="37" style="123" customWidth="1"/>
    <col min="7995" max="8013" width="36.85546875" style="123" customWidth="1"/>
    <col min="8014" max="8014" width="37" style="123" customWidth="1"/>
    <col min="8015" max="8032" width="36.85546875" style="123" customWidth="1"/>
    <col min="8033" max="8033" width="36.5703125" style="123" customWidth="1"/>
    <col min="8034" max="8046" width="36.85546875" style="123" customWidth="1"/>
    <col min="8047" max="8047" width="36.5703125" style="123" customWidth="1"/>
    <col min="8048" max="8050" width="36.85546875" style="123" customWidth="1"/>
    <col min="8051" max="8051" width="36.5703125" style="123" customWidth="1"/>
    <col min="8052" max="8059" width="36.85546875" style="123" customWidth="1"/>
    <col min="8060" max="8060" width="36.5703125" style="123" customWidth="1"/>
    <col min="8061" max="8198" width="36.85546875" style="123"/>
    <col min="8199" max="8199" width="18.5703125" style="123" customWidth="1"/>
    <col min="8200" max="8208" width="31.42578125" style="123" customWidth="1"/>
    <col min="8209" max="8225" width="36.85546875" style="123" customWidth="1"/>
    <col min="8226" max="8226" width="37" style="123" customWidth="1"/>
    <col min="8227" max="8242" width="36.85546875" style="123" customWidth="1"/>
    <col min="8243" max="8243" width="37.140625" style="123" customWidth="1"/>
    <col min="8244" max="8245" width="36.85546875" style="123" customWidth="1"/>
    <col min="8246" max="8246" width="36.5703125" style="123" customWidth="1"/>
    <col min="8247" max="8248" width="36.85546875" style="123" customWidth="1"/>
    <col min="8249" max="8249" width="36.5703125" style="123" customWidth="1"/>
    <col min="8250" max="8250" width="37" style="123" customWidth="1"/>
    <col min="8251" max="8269" width="36.85546875" style="123" customWidth="1"/>
    <col min="8270" max="8270" width="37" style="123" customWidth="1"/>
    <col min="8271" max="8288" width="36.85546875" style="123" customWidth="1"/>
    <col min="8289" max="8289" width="36.5703125" style="123" customWidth="1"/>
    <col min="8290" max="8302" width="36.85546875" style="123" customWidth="1"/>
    <col min="8303" max="8303" width="36.5703125" style="123" customWidth="1"/>
    <col min="8304" max="8306" width="36.85546875" style="123" customWidth="1"/>
    <col min="8307" max="8307" width="36.5703125" style="123" customWidth="1"/>
    <col min="8308" max="8315" width="36.85546875" style="123" customWidth="1"/>
    <col min="8316" max="8316" width="36.5703125" style="123" customWidth="1"/>
    <col min="8317" max="8454" width="36.85546875" style="123"/>
    <col min="8455" max="8455" width="18.5703125" style="123" customWidth="1"/>
    <col min="8456" max="8464" width="31.42578125" style="123" customWidth="1"/>
    <col min="8465" max="8481" width="36.85546875" style="123" customWidth="1"/>
    <col min="8482" max="8482" width="37" style="123" customWidth="1"/>
    <col min="8483" max="8498" width="36.85546875" style="123" customWidth="1"/>
    <col min="8499" max="8499" width="37.140625" style="123" customWidth="1"/>
    <col min="8500" max="8501" width="36.85546875" style="123" customWidth="1"/>
    <col min="8502" max="8502" width="36.5703125" style="123" customWidth="1"/>
    <col min="8503" max="8504" width="36.85546875" style="123" customWidth="1"/>
    <col min="8505" max="8505" width="36.5703125" style="123" customWidth="1"/>
    <col min="8506" max="8506" width="37" style="123" customWidth="1"/>
    <col min="8507" max="8525" width="36.85546875" style="123" customWidth="1"/>
    <col min="8526" max="8526" width="37" style="123" customWidth="1"/>
    <col min="8527" max="8544" width="36.85546875" style="123" customWidth="1"/>
    <col min="8545" max="8545" width="36.5703125" style="123" customWidth="1"/>
    <col min="8546" max="8558" width="36.85546875" style="123" customWidth="1"/>
    <col min="8559" max="8559" width="36.5703125" style="123" customWidth="1"/>
    <col min="8560" max="8562" width="36.85546875" style="123" customWidth="1"/>
    <col min="8563" max="8563" width="36.5703125" style="123" customWidth="1"/>
    <col min="8564" max="8571" width="36.85546875" style="123" customWidth="1"/>
    <col min="8572" max="8572" width="36.5703125" style="123" customWidth="1"/>
    <col min="8573" max="8710" width="36.85546875" style="123"/>
    <col min="8711" max="8711" width="18.5703125" style="123" customWidth="1"/>
    <col min="8712" max="8720" width="31.42578125" style="123" customWidth="1"/>
    <col min="8721" max="8737" width="36.85546875" style="123" customWidth="1"/>
    <col min="8738" max="8738" width="37" style="123" customWidth="1"/>
    <col min="8739" max="8754" width="36.85546875" style="123" customWidth="1"/>
    <col min="8755" max="8755" width="37.140625" style="123" customWidth="1"/>
    <col min="8756" max="8757" width="36.85546875" style="123" customWidth="1"/>
    <col min="8758" max="8758" width="36.5703125" style="123" customWidth="1"/>
    <col min="8759" max="8760" width="36.85546875" style="123" customWidth="1"/>
    <col min="8761" max="8761" width="36.5703125" style="123" customWidth="1"/>
    <col min="8762" max="8762" width="37" style="123" customWidth="1"/>
    <col min="8763" max="8781" width="36.85546875" style="123" customWidth="1"/>
    <col min="8782" max="8782" width="37" style="123" customWidth="1"/>
    <col min="8783" max="8800" width="36.85546875" style="123" customWidth="1"/>
    <col min="8801" max="8801" width="36.5703125" style="123" customWidth="1"/>
    <col min="8802" max="8814" width="36.85546875" style="123" customWidth="1"/>
    <col min="8815" max="8815" width="36.5703125" style="123" customWidth="1"/>
    <col min="8816" max="8818" width="36.85546875" style="123" customWidth="1"/>
    <col min="8819" max="8819" width="36.5703125" style="123" customWidth="1"/>
    <col min="8820" max="8827" width="36.85546875" style="123" customWidth="1"/>
    <col min="8828" max="8828" width="36.5703125" style="123" customWidth="1"/>
    <col min="8829" max="8966" width="36.85546875" style="123"/>
    <col min="8967" max="8967" width="18.5703125" style="123" customWidth="1"/>
    <col min="8968" max="8976" width="31.42578125" style="123" customWidth="1"/>
    <col min="8977" max="8993" width="36.85546875" style="123" customWidth="1"/>
    <col min="8994" max="8994" width="37" style="123" customWidth="1"/>
    <col min="8995" max="9010" width="36.85546875" style="123" customWidth="1"/>
    <col min="9011" max="9011" width="37.140625" style="123" customWidth="1"/>
    <col min="9012" max="9013" width="36.85546875" style="123" customWidth="1"/>
    <col min="9014" max="9014" width="36.5703125" style="123" customWidth="1"/>
    <col min="9015" max="9016" width="36.85546875" style="123" customWidth="1"/>
    <col min="9017" max="9017" width="36.5703125" style="123" customWidth="1"/>
    <col min="9018" max="9018" width="37" style="123" customWidth="1"/>
    <col min="9019" max="9037" width="36.85546875" style="123" customWidth="1"/>
    <col min="9038" max="9038" width="37" style="123" customWidth="1"/>
    <col min="9039" max="9056" width="36.85546875" style="123" customWidth="1"/>
    <col min="9057" max="9057" width="36.5703125" style="123" customWidth="1"/>
    <col min="9058" max="9070" width="36.85546875" style="123" customWidth="1"/>
    <col min="9071" max="9071" width="36.5703125" style="123" customWidth="1"/>
    <col min="9072" max="9074" width="36.85546875" style="123" customWidth="1"/>
    <col min="9075" max="9075" width="36.5703125" style="123" customWidth="1"/>
    <col min="9076" max="9083" width="36.85546875" style="123" customWidth="1"/>
    <col min="9084" max="9084" width="36.5703125" style="123" customWidth="1"/>
    <col min="9085" max="9222" width="36.85546875" style="123"/>
    <col min="9223" max="9223" width="18.5703125" style="123" customWidth="1"/>
    <col min="9224" max="9232" width="31.42578125" style="123" customWidth="1"/>
    <col min="9233" max="9249" width="36.85546875" style="123" customWidth="1"/>
    <col min="9250" max="9250" width="37" style="123" customWidth="1"/>
    <col min="9251" max="9266" width="36.85546875" style="123" customWidth="1"/>
    <col min="9267" max="9267" width="37.140625" style="123" customWidth="1"/>
    <col min="9268" max="9269" width="36.85546875" style="123" customWidth="1"/>
    <col min="9270" max="9270" width="36.5703125" style="123" customWidth="1"/>
    <col min="9271" max="9272" width="36.85546875" style="123" customWidth="1"/>
    <col min="9273" max="9273" width="36.5703125" style="123" customWidth="1"/>
    <col min="9274" max="9274" width="37" style="123" customWidth="1"/>
    <col min="9275" max="9293" width="36.85546875" style="123" customWidth="1"/>
    <col min="9294" max="9294" width="37" style="123" customWidth="1"/>
    <col min="9295" max="9312" width="36.85546875" style="123" customWidth="1"/>
    <col min="9313" max="9313" width="36.5703125" style="123" customWidth="1"/>
    <col min="9314" max="9326" width="36.85546875" style="123" customWidth="1"/>
    <col min="9327" max="9327" width="36.5703125" style="123" customWidth="1"/>
    <col min="9328" max="9330" width="36.85546875" style="123" customWidth="1"/>
    <col min="9331" max="9331" width="36.5703125" style="123" customWidth="1"/>
    <col min="9332" max="9339" width="36.85546875" style="123" customWidth="1"/>
    <col min="9340" max="9340" width="36.5703125" style="123" customWidth="1"/>
    <col min="9341" max="9478" width="36.85546875" style="123"/>
    <col min="9479" max="9479" width="18.5703125" style="123" customWidth="1"/>
    <col min="9480" max="9488" width="31.42578125" style="123" customWidth="1"/>
    <col min="9489" max="9505" width="36.85546875" style="123" customWidth="1"/>
    <col min="9506" max="9506" width="37" style="123" customWidth="1"/>
    <col min="9507" max="9522" width="36.85546875" style="123" customWidth="1"/>
    <col min="9523" max="9523" width="37.140625" style="123" customWidth="1"/>
    <col min="9524" max="9525" width="36.85546875" style="123" customWidth="1"/>
    <col min="9526" max="9526" width="36.5703125" style="123" customWidth="1"/>
    <col min="9527" max="9528" width="36.85546875" style="123" customWidth="1"/>
    <col min="9529" max="9529" width="36.5703125" style="123" customWidth="1"/>
    <col min="9530" max="9530" width="37" style="123" customWidth="1"/>
    <col min="9531" max="9549" width="36.85546875" style="123" customWidth="1"/>
    <col min="9550" max="9550" width="37" style="123" customWidth="1"/>
    <col min="9551" max="9568" width="36.85546875" style="123" customWidth="1"/>
    <col min="9569" max="9569" width="36.5703125" style="123" customWidth="1"/>
    <col min="9570" max="9582" width="36.85546875" style="123" customWidth="1"/>
    <col min="9583" max="9583" width="36.5703125" style="123" customWidth="1"/>
    <col min="9584" max="9586" width="36.85546875" style="123" customWidth="1"/>
    <col min="9587" max="9587" width="36.5703125" style="123" customWidth="1"/>
    <col min="9588" max="9595" width="36.85546875" style="123" customWidth="1"/>
    <col min="9596" max="9596" width="36.5703125" style="123" customWidth="1"/>
    <col min="9597" max="9734" width="36.85546875" style="123"/>
    <col min="9735" max="9735" width="18.5703125" style="123" customWidth="1"/>
    <col min="9736" max="9744" width="31.42578125" style="123" customWidth="1"/>
    <col min="9745" max="9761" width="36.85546875" style="123" customWidth="1"/>
    <col min="9762" max="9762" width="37" style="123" customWidth="1"/>
    <col min="9763" max="9778" width="36.85546875" style="123" customWidth="1"/>
    <col min="9779" max="9779" width="37.140625" style="123" customWidth="1"/>
    <col min="9780" max="9781" width="36.85546875" style="123" customWidth="1"/>
    <col min="9782" max="9782" width="36.5703125" style="123" customWidth="1"/>
    <col min="9783" max="9784" width="36.85546875" style="123" customWidth="1"/>
    <col min="9785" max="9785" width="36.5703125" style="123" customWidth="1"/>
    <col min="9786" max="9786" width="37" style="123" customWidth="1"/>
    <col min="9787" max="9805" width="36.85546875" style="123" customWidth="1"/>
    <col min="9806" max="9806" width="37" style="123" customWidth="1"/>
    <col min="9807" max="9824" width="36.85546875" style="123" customWidth="1"/>
    <col min="9825" max="9825" width="36.5703125" style="123" customWidth="1"/>
    <col min="9826" max="9838" width="36.85546875" style="123" customWidth="1"/>
    <col min="9839" max="9839" width="36.5703125" style="123" customWidth="1"/>
    <col min="9840" max="9842" width="36.85546875" style="123" customWidth="1"/>
    <col min="9843" max="9843" width="36.5703125" style="123" customWidth="1"/>
    <col min="9844" max="9851" width="36.85546875" style="123" customWidth="1"/>
    <col min="9852" max="9852" width="36.5703125" style="123" customWidth="1"/>
    <col min="9853" max="9990" width="36.85546875" style="123"/>
    <col min="9991" max="9991" width="18.5703125" style="123" customWidth="1"/>
    <col min="9992" max="10000" width="31.42578125" style="123" customWidth="1"/>
    <col min="10001" max="10017" width="36.85546875" style="123" customWidth="1"/>
    <col min="10018" max="10018" width="37" style="123" customWidth="1"/>
    <col min="10019" max="10034" width="36.85546875" style="123" customWidth="1"/>
    <col min="10035" max="10035" width="37.140625" style="123" customWidth="1"/>
    <col min="10036" max="10037" width="36.85546875" style="123" customWidth="1"/>
    <col min="10038" max="10038" width="36.5703125" style="123" customWidth="1"/>
    <col min="10039" max="10040" width="36.85546875" style="123" customWidth="1"/>
    <col min="10041" max="10041" width="36.5703125" style="123" customWidth="1"/>
    <col min="10042" max="10042" width="37" style="123" customWidth="1"/>
    <col min="10043" max="10061" width="36.85546875" style="123" customWidth="1"/>
    <col min="10062" max="10062" width="37" style="123" customWidth="1"/>
    <col min="10063" max="10080" width="36.85546875" style="123" customWidth="1"/>
    <col min="10081" max="10081" width="36.5703125" style="123" customWidth="1"/>
    <col min="10082" max="10094" width="36.85546875" style="123" customWidth="1"/>
    <col min="10095" max="10095" width="36.5703125" style="123" customWidth="1"/>
    <col min="10096" max="10098" width="36.85546875" style="123" customWidth="1"/>
    <col min="10099" max="10099" width="36.5703125" style="123" customWidth="1"/>
    <col min="10100" max="10107" width="36.85546875" style="123" customWidth="1"/>
    <col min="10108" max="10108" width="36.5703125" style="123" customWidth="1"/>
    <col min="10109" max="10246" width="36.85546875" style="123"/>
    <col min="10247" max="10247" width="18.5703125" style="123" customWidth="1"/>
    <col min="10248" max="10256" width="31.42578125" style="123" customWidth="1"/>
    <col min="10257" max="10273" width="36.85546875" style="123" customWidth="1"/>
    <col min="10274" max="10274" width="37" style="123" customWidth="1"/>
    <col min="10275" max="10290" width="36.85546875" style="123" customWidth="1"/>
    <col min="10291" max="10291" width="37.140625" style="123" customWidth="1"/>
    <col min="10292" max="10293" width="36.85546875" style="123" customWidth="1"/>
    <col min="10294" max="10294" width="36.5703125" style="123" customWidth="1"/>
    <col min="10295" max="10296" width="36.85546875" style="123" customWidth="1"/>
    <col min="10297" max="10297" width="36.5703125" style="123" customWidth="1"/>
    <col min="10298" max="10298" width="37" style="123" customWidth="1"/>
    <col min="10299" max="10317" width="36.85546875" style="123" customWidth="1"/>
    <col min="10318" max="10318" width="37" style="123" customWidth="1"/>
    <col min="10319" max="10336" width="36.85546875" style="123" customWidth="1"/>
    <col min="10337" max="10337" width="36.5703125" style="123" customWidth="1"/>
    <col min="10338" max="10350" width="36.85546875" style="123" customWidth="1"/>
    <col min="10351" max="10351" width="36.5703125" style="123" customWidth="1"/>
    <col min="10352" max="10354" width="36.85546875" style="123" customWidth="1"/>
    <col min="10355" max="10355" width="36.5703125" style="123" customWidth="1"/>
    <col min="10356" max="10363" width="36.85546875" style="123" customWidth="1"/>
    <col min="10364" max="10364" width="36.5703125" style="123" customWidth="1"/>
    <col min="10365" max="10502" width="36.85546875" style="123"/>
    <col min="10503" max="10503" width="18.5703125" style="123" customWidth="1"/>
    <col min="10504" max="10512" width="31.42578125" style="123" customWidth="1"/>
    <col min="10513" max="10529" width="36.85546875" style="123" customWidth="1"/>
    <col min="10530" max="10530" width="37" style="123" customWidth="1"/>
    <col min="10531" max="10546" width="36.85546875" style="123" customWidth="1"/>
    <col min="10547" max="10547" width="37.140625" style="123" customWidth="1"/>
    <col min="10548" max="10549" width="36.85546875" style="123" customWidth="1"/>
    <col min="10550" max="10550" width="36.5703125" style="123" customWidth="1"/>
    <col min="10551" max="10552" width="36.85546875" style="123" customWidth="1"/>
    <col min="10553" max="10553" width="36.5703125" style="123" customWidth="1"/>
    <col min="10554" max="10554" width="37" style="123" customWidth="1"/>
    <col min="10555" max="10573" width="36.85546875" style="123" customWidth="1"/>
    <col min="10574" max="10574" width="37" style="123" customWidth="1"/>
    <col min="10575" max="10592" width="36.85546875" style="123" customWidth="1"/>
    <col min="10593" max="10593" width="36.5703125" style="123" customWidth="1"/>
    <col min="10594" max="10606" width="36.85546875" style="123" customWidth="1"/>
    <col min="10607" max="10607" width="36.5703125" style="123" customWidth="1"/>
    <col min="10608" max="10610" width="36.85546875" style="123" customWidth="1"/>
    <col min="10611" max="10611" width="36.5703125" style="123" customWidth="1"/>
    <col min="10612" max="10619" width="36.85546875" style="123" customWidth="1"/>
    <col min="10620" max="10620" width="36.5703125" style="123" customWidth="1"/>
    <col min="10621" max="10758" width="36.85546875" style="123"/>
    <col min="10759" max="10759" width="18.5703125" style="123" customWidth="1"/>
    <col min="10760" max="10768" width="31.42578125" style="123" customWidth="1"/>
    <col min="10769" max="10785" width="36.85546875" style="123" customWidth="1"/>
    <col min="10786" max="10786" width="37" style="123" customWidth="1"/>
    <col min="10787" max="10802" width="36.85546875" style="123" customWidth="1"/>
    <col min="10803" max="10803" width="37.140625" style="123" customWidth="1"/>
    <col min="10804" max="10805" width="36.85546875" style="123" customWidth="1"/>
    <col min="10806" max="10806" width="36.5703125" style="123" customWidth="1"/>
    <col min="10807" max="10808" width="36.85546875" style="123" customWidth="1"/>
    <col min="10809" max="10809" width="36.5703125" style="123" customWidth="1"/>
    <col min="10810" max="10810" width="37" style="123" customWidth="1"/>
    <col min="10811" max="10829" width="36.85546875" style="123" customWidth="1"/>
    <col min="10830" max="10830" width="37" style="123" customWidth="1"/>
    <col min="10831" max="10848" width="36.85546875" style="123" customWidth="1"/>
    <col min="10849" max="10849" width="36.5703125" style="123" customWidth="1"/>
    <col min="10850" max="10862" width="36.85546875" style="123" customWidth="1"/>
    <col min="10863" max="10863" width="36.5703125" style="123" customWidth="1"/>
    <col min="10864" max="10866" width="36.85546875" style="123" customWidth="1"/>
    <col min="10867" max="10867" width="36.5703125" style="123" customWidth="1"/>
    <col min="10868" max="10875" width="36.85546875" style="123" customWidth="1"/>
    <col min="10876" max="10876" width="36.5703125" style="123" customWidth="1"/>
    <col min="10877" max="11014" width="36.85546875" style="123"/>
    <col min="11015" max="11015" width="18.5703125" style="123" customWidth="1"/>
    <col min="11016" max="11024" width="31.42578125" style="123" customWidth="1"/>
    <col min="11025" max="11041" width="36.85546875" style="123" customWidth="1"/>
    <col min="11042" max="11042" width="37" style="123" customWidth="1"/>
    <col min="11043" max="11058" width="36.85546875" style="123" customWidth="1"/>
    <col min="11059" max="11059" width="37.140625" style="123" customWidth="1"/>
    <col min="11060" max="11061" width="36.85546875" style="123" customWidth="1"/>
    <col min="11062" max="11062" width="36.5703125" style="123" customWidth="1"/>
    <col min="11063" max="11064" width="36.85546875" style="123" customWidth="1"/>
    <col min="11065" max="11065" width="36.5703125" style="123" customWidth="1"/>
    <col min="11066" max="11066" width="37" style="123" customWidth="1"/>
    <col min="11067" max="11085" width="36.85546875" style="123" customWidth="1"/>
    <col min="11086" max="11086" width="37" style="123" customWidth="1"/>
    <col min="11087" max="11104" width="36.85546875" style="123" customWidth="1"/>
    <col min="11105" max="11105" width="36.5703125" style="123" customWidth="1"/>
    <col min="11106" max="11118" width="36.85546875" style="123" customWidth="1"/>
    <col min="11119" max="11119" width="36.5703125" style="123" customWidth="1"/>
    <col min="11120" max="11122" width="36.85546875" style="123" customWidth="1"/>
    <col min="11123" max="11123" width="36.5703125" style="123" customWidth="1"/>
    <col min="11124" max="11131" width="36.85546875" style="123" customWidth="1"/>
    <col min="11132" max="11132" width="36.5703125" style="123" customWidth="1"/>
    <col min="11133" max="11270" width="36.85546875" style="123"/>
    <col min="11271" max="11271" width="18.5703125" style="123" customWidth="1"/>
    <col min="11272" max="11280" width="31.42578125" style="123" customWidth="1"/>
    <col min="11281" max="11297" width="36.85546875" style="123" customWidth="1"/>
    <col min="11298" max="11298" width="37" style="123" customWidth="1"/>
    <col min="11299" max="11314" width="36.85546875" style="123" customWidth="1"/>
    <col min="11315" max="11315" width="37.140625" style="123" customWidth="1"/>
    <col min="11316" max="11317" width="36.85546875" style="123" customWidth="1"/>
    <col min="11318" max="11318" width="36.5703125" style="123" customWidth="1"/>
    <col min="11319" max="11320" width="36.85546875" style="123" customWidth="1"/>
    <col min="11321" max="11321" width="36.5703125" style="123" customWidth="1"/>
    <col min="11322" max="11322" width="37" style="123" customWidth="1"/>
    <col min="11323" max="11341" width="36.85546875" style="123" customWidth="1"/>
    <col min="11342" max="11342" width="37" style="123" customWidth="1"/>
    <col min="11343" max="11360" width="36.85546875" style="123" customWidth="1"/>
    <col min="11361" max="11361" width="36.5703125" style="123" customWidth="1"/>
    <col min="11362" max="11374" width="36.85546875" style="123" customWidth="1"/>
    <col min="11375" max="11375" width="36.5703125" style="123" customWidth="1"/>
    <col min="11376" max="11378" width="36.85546875" style="123" customWidth="1"/>
    <col min="11379" max="11379" width="36.5703125" style="123" customWidth="1"/>
    <col min="11380" max="11387" width="36.85546875" style="123" customWidth="1"/>
    <col min="11388" max="11388" width="36.5703125" style="123" customWidth="1"/>
    <col min="11389" max="11526" width="36.85546875" style="123"/>
    <col min="11527" max="11527" width="18.5703125" style="123" customWidth="1"/>
    <col min="11528" max="11536" width="31.42578125" style="123" customWidth="1"/>
    <col min="11537" max="11553" width="36.85546875" style="123" customWidth="1"/>
    <col min="11554" max="11554" width="37" style="123" customWidth="1"/>
    <col min="11555" max="11570" width="36.85546875" style="123" customWidth="1"/>
    <col min="11571" max="11571" width="37.140625" style="123" customWidth="1"/>
    <col min="11572" max="11573" width="36.85546875" style="123" customWidth="1"/>
    <col min="11574" max="11574" width="36.5703125" style="123" customWidth="1"/>
    <col min="11575" max="11576" width="36.85546875" style="123" customWidth="1"/>
    <col min="11577" max="11577" width="36.5703125" style="123" customWidth="1"/>
    <col min="11578" max="11578" width="37" style="123" customWidth="1"/>
    <col min="11579" max="11597" width="36.85546875" style="123" customWidth="1"/>
    <col min="11598" max="11598" width="37" style="123" customWidth="1"/>
    <col min="11599" max="11616" width="36.85546875" style="123" customWidth="1"/>
    <col min="11617" max="11617" width="36.5703125" style="123" customWidth="1"/>
    <col min="11618" max="11630" width="36.85546875" style="123" customWidth="1"/>
    <col min="11631" max="11631" width="36.5703125" style="123" customWidth="1"/>
    <col min="11632" max="11634" width="36.85546875" style="123" customWidth="1"/>
    <col min="11635" max="11635" width="36.5703125" style="123" customWidth="1"/>
    <col min="11636" max="11643" width="36.85546875" style="123" customWidth="1"/>
    <col min="11644" max="11644" width="36.5703125" style="123" customWidth="1"/>
    <col min="11645" max="11782" width="36.85546875" style="123"/>
    <col min="11783" max="11783" width="18.5703125" style="123" customWidth="1"/>
    <col min="11784" max="11792" width="31.42578125" style="123" customWidth="1"/>
    <col min="11793" max="11809" width="36.85546875" style="123" customWidth="1"/>
    <col min="11810" max="11810" width="37" style="123" customWidth="1"/>
    <col min="11811" max="11826" width="36.85546875" style="123" customWidth="1"/>
    <col min="11827" max="11827" width="37.140625" style="123" customWidth="1"/>
    <col min="11828" max="11829" width="36.85546875" style="123" customWidth="1"/>
    <col min="11830" max="11830" width="36.5703125" style="123" customWidth="1"/>
    <col min="11831" max="11832" width="36.85546875" style="123" customWidth="1"/>
    <col min="11833" max="11833" width="36.5703125" style="123" customWidth="1"/>
    <col min="11834" max="11834" width="37" style="123" customWidth="1"/>
    <col min="11835" max="11853" width="36.85546875" style="123" customWidth="1"/>
    <col min="11854" max="11854" width="37" style="123" customWidth="1"/>
    <col min="11855" max="11872" width="36.85546875" style="123" customWidth="1"/>
    <col min="11873" max="11873" width="36.5703125" style="123" customWidth="1"/>
    <col min="11874" max="11886" width="36.85546875" style="123" customWidth="1"/>
    <col min="11887" max="11887" width="36.5703125" style="123" customWidth="1"/>
    <col min="11888" max="11890" width="36.85546875" style="123" customWidth="1"/>
    <col min="11891" max="11891" width="36.5703125" style="123" customWidth="1"/>
    <col min="11892" max="11899" width="36.85546875" style="123" customWidth="1"/>
    <col min="11900" max="11900" width="36.5703125" style="123" customWidth="1"/>
    <col min="11901" max="12038" width="36.85546875" style="123"/>
    <col min="12039" max="12039" width="18.5703125" style="123" customWidth="1"/>
    <col min="12040" max="12048" width="31.42578125" style="123" customWidth="1"/>
    <col min="12049" max="12065" width="36.85546875" style="123" customWidth="1"/>
    <col min="12066" max="12066" width="37" style="123" customWidth="1"/>
    <col min="12067" max="12082" width="36.85546875" style="123" customWidth="1"/>
    <col min="12083" max="12083" width="37.140625" style="123" customWidth="1"/>
    <col min="12084" max="12085" width="36.85546875" style="123" customWidth="1"/>
    <col min="12086" max="12086" width="36.5703125" style="123" customWidth="1"/>
    <col min="12087" max="12088" width="36.85546875" style="123" customWidth="1"/>
    <col min="12089" max="12089" width="36.5703125" style="123" customWidth="1"/>
    <col min="12090" max="12090" width="37" style="123" customWidth="1"/>
    <col min="12091" max="12109" width="36.85546875" style="123" customWidth="1"/>
    <col min="12110" max="12110" width="37" style="123" customWidth="1"/>
    <col min="12111" max="12128" width="36.85546875" style="123" customWidth="1"/>
    <col min="12129" max="12129" width="36.5703125" style="123" customWidth="1"/>
    <col min="12130" max="12142" width="36.85546875" style="123" customWidth="1"/>
    <col min="12143" max="12143" width="36.5703125" style="123" customWidth="1"/>
    <col min="12144" max="12146" width="36.85546875" style="123" customWidth="1"/>
    <col min="12147" max="12147" width="36.5703125" style="123" customWidth="1"/>
    <col min="12148" max="12155" width="36.85546875" style="123" customWidth="1"/>
    <col min="12156" max="12156" width="36.5703125" style="123" customWidth="1"/>
    <col min="12157" max="12294" width="36.85546875" style="123"/>
    <col min="12295" max="12295" width="18.5703125" style="123" customWidth="1"/>
    <col min="12296" max="12304" width="31.42578125" style="123" customWidth="1"/>
    <col min="12305" max="12321" width="36.85546875" style="123" customWidth="1"/>
    <col min="12322" max="12322" width="37" style="123" customWidth="1"/>
    <col min="12323" max="12338" width="36.85546875" style="123" customWidth="1"/>
    <col min="12339" max="12339" width="37.140625" style="123" customWidth="1"/>
    <col min="12340" max="12341" width="36.85546875" style="123" customWidth="1"/>
    <col min="12342" max="12342" width="36.5703125" style="123" customWidth="1"/>
    <col min="12343" max="12344" width="36.85546875" style="123" customWidth="1"/>
    <col min="12345" max="12345" width="36.5703125" style="123" customWidth="1"/>
    <col min="12346" max="12346" width="37" style="123" customWidth="1"/>
    <col min="12347" max="12365" width="36.85546875" style="123" customWidth="1"/>
    <col min="12366" max="12366" width="37" style="123" customWidth="1"/>
    <col min="12367" max="12384" width="36.85546875" style="123" customWidth="1"/>
    <col min="12385" max="12385" width="36.5703125" style="123" customWidth="1"/>
    <col min="12386" max="12398" width="36.85546875" style="123" customWidth="1"/>
    <col min="12399" max="12399" width="36.5703125" style="123" customWidth="1"/>
    <col min="12400" max="12402" width="36.85546875" style="123" customWidth="1"/>
    <col min="12403" max="12403" width="36.5703125" style="123" customWidth="1"/>
    <col min="12404" max="12411" width="36.85546875" style="123" customWidth="1"/>
    <col min="12412" max="12412" width="36.5703125" style="123" customWidth="1"/>
    <col min="12413" max="12550" width="36.85546875" style="123"/>
    <col min="12551" max="12551" width="18.5703125" style="123" customWidth="1"/>
    <col min="12552" max="12560" width="31.42578125" style="123" customWidth="1"/>
    <col min="12561" max="12577" width="36.85546875" style="123" customWidth="1"/>
    <col min="12578" max="12578" width="37" style="123" customWidth="1"/>
    <col min="12579" max="12594" width="36.85546875" style="123" customWidth="1"/>
    <col min="12595" max="12595" width="37.140625" style="123" customWidth="1"/>
    <col min="12596" max="12597" width="36.85546875" style="123" customWidth="1"/>
    <col min="12598" max="12598" width="36.5703125" style="123" customWidth="1"/>
    <col min="12599" max="12600" width="36.85546875" style="123" customWidth="1"/>
    <col min="12601" max="12601" width="36.5703125" style="123" customWidth="1"/>
    <col min="12602" max="12602" width="37" style="123" customWidth="1"/>
    <col min="12603" max="12621" width="36.85546875" style="123" customWidth="1"/>
    <col min="12622" max="12622" width="37" style="123" customWidth="1"/>
    <col min="12623" max="12640" width="36.85546875" style="123" customWidth="1"/>
    <col min="12641" max="12641" width="36.5703125" style="123" customWidth="1"/>
    <col min="12642" max="12654" width="36.85546875" style="123" customWidth="1"/>
    <col min="12655" max="12655" width="36.5703125" style="123" customWidth="1"/>
    <col min="12656" max="12658" width="36.85546875" style="123" customWidth="1"/>
    <col min="12659" max="12659" width="36.5703125" style="123" customWidth="1"/>
    <col min="12660" max="12667" width="36.85546875" style="123" customWidth="1"/>
    <col min="12668" max="12668" width="36.5703125" style="123" customWidth="1"/>
    <col min="12669" max="12806" width="36.85546875" style="123"/>
    <col min="12807" max="12807" width="18.5703125" style="123" customWidth="1"/>
    <col min="12808" max="12816" width="31.42578125" style="123" customWidth="1"/>
    <col min="12817" max="12833" width="36.85546875" style="123" customWidth="1"/>
    <col min="12834" max="12834" width="37" style="123" customWidth="1"/>
    <col min="12835" max="12850" width="36.85546875" style="123" customWidth="1"/>
    <col min="12851" max="12851" width="37.140625" style="123" customWidth="1"/>
    <col min="12852" max="12853" width="36.85546875" style="123" customWidth="1"/>
    <col min="12854" max="12854" width="36.5703125" style="123" customWidth="1"/>
    <col min="12855" max="12856" width="36.85546875" style="123" customWidth="1"/>
    <col min="12857" max="12857" width="36.5703125" style="123" customWidth="1"/>
    <col min="12858" max="12858" width="37" style="123" customWidth="1"/>
    <col min="12859" max="12877" width="36.85546875" style="123" customWidth="1"/>
    <col min="12878" max="12878" width="37" style="123" customWidth="1"/>
    <col min="12879" max="12896" width="36.85546875" style="123" customWidth="1"/>
    <col min="12897" max="12897" width="36.5703125" style="123" customWidth="1"/>
    <col min="12898" max="12910" width="36.85546875" style="123" customWidth="1"/>
    <col min="12911" max="12911" width="36.5703125" style="123" customWidth="1"/>
    <col min="12912" max="12914" width="36.85546875" style="123" customWidth="1"/>
    <col min="12915" max="12915" width="36.5703125" style="123" customWidth="1"/>
    <col min="12916" max="12923" width="36.85546875" style="123" customWidth="1"/>
    <col min="12924" max="12924" width="36.5703125" style="123" customWidth="1"/>
    <col min="12925" max="13062" width="36.85546875" style="123"/>
    <col min="13063" max="13063" width="18.5703125" style="123" customWidth="1"/>
    <col min="13064" max="13072" width="31.42578125" style="123" customWidth="1"/>
    <col min="13073" max="13089" width="36.85546875" style="123" customWidth="1"/>
    <col min="13090" max="13090" width="37" style="123" customWidth="1"/>
    <col min="13091" max="13106" width="36.85546875" style="123" customWidth="1"/>
    <col min="13107" max="13107" width="37.140625" style="123" customWidth="1"/>
    <col min="13108" max="13109" width="36.85546875" style="123" customWidth="1"/>
    <col min="13110" max="13110" width="36.5703125" style="123" customWidth="1"/>
    <col min="13111" max="13112" width="36.85546875" style="123" customWidth="1"/>
    <col min="13113" max="13113" width="36.5703125" style="123" customWidth="1"/>
    <col min="13114" max="13114" width="37" style="123" customWidth="1"/>
    <col min="13115" max="13133" width="36.85546875" style="123" customWidth="1"/>
    <col min="13134" max="13134" width="37" style="123" customWidth="1"/>
    <col min="13135" max="13152" width="36.85546875" style="123" customWidth="1"/>
    <col min="13153" max="13153" width="36.5703125" style="123" customWidth="1"/>
    <col min="13154" max="13166" width="36.85546875" style="123" customWidth="1"/>
    <col min="13167" max="13167" width="36.5703125" style="123" customWidth="1"/>
    <col min="13168" max="13170" width="36.85546875" style="123" customWidth="1"/>
    <col min="13171" max="13171" width="36.5703125" style="123" customWidth="1"/>
    <col min="13172" max="13179" width="36.85546875" style="123" customWidth="1"/>
    <col min="13180" max="13180" width="36.5703125" style="123" customWidth="1"/>
    <col min="13181" max="13318" width="36.85546875" style="123"/>
    <col min="13319" max="13319" width="18.5703125" style="123" customWidth="1"/>
    <col min="13320" max="13328" width="31.42578125" style="123" customWidth="1"/>
    <col min="13329" max="13345" width="36.85546875" style="123" customWidth="1"/>
    <col min="13346" max="13346" width="37" style="123" customWidth="1"/>
    <col min="13347" max="13362" width="36.85546875" style="123" customWidth="1"/>
    <col min="13363" max="13363" width="37.140625" style="123" customWidth="1"/>
    <col min="13364" max="13365" width="36.85546875" style="123" customWidth="1"/>
    <col min="13366" max="13366" width="36.5703125" style="123" customWidth="1"/>
    <col min="13367" max="13368" width="36.85546875" style="123" customWidth="1"/>
    <col min="13369" max="13369" width="36.5703125" style="123" customWidth="1"/>
    <col min="13370" max="13370" width="37" style="123" customWidth="1"/>
    <col min="13371" max="13389" width="36.85546875" style="123" customWidth="1"/>
    <col min="13390" max="13390" width="37" style="123" customWidth="1"/>
    <col min="13391" max="13408" width="36.85546875" style="123" customWidth="1"/>
    <col min="13409" max="13409" width="36.5703125" style="123" customWidth="1"/>
    <col min="13410" max="13422" width="36.85546875" style="123" customWidth="1"/>
    <col min="13423" max="13423" width="36.5703125" style="123" customWidth="1"/>
    <col min="13424" max="13426" width="36.85546875" style="123" customWidth="1"/>
    <col min="13427" max="13427" width="36.5703125" style="123" customWidth="1"/>
    <col min="13428" max="13435" width="36.85546875" style="123" customWidth="1"/>
    <col min="13436" max="13436" width="36.5703125" style="123" customWidth="1"/>
    <col min="13437" max="13574" width="36.85546875" style="123"/>
    <col min="13575" max="13575" width="18.5703125" style="123" customWidth="1"/>
    <col min="13576" max="13584" width="31.42578125" style="123" customWidth="1"/>
    <col min="13585" max="13601" width="36.85546875" style="123" customWidth="1"/>
    <col min="13602" max="13602" width="37" style="123" customWidth="1"/>
    <col min="13603" max="13618" width="36.85546875" style="123" customWidth="1"/>
    <col min="13619" max="13619" width="37.140625" style="123" customWidth="1"/>
    <col min="13620" max="13621" width="36.85546875" style="123" customWidth="1"/>
    <col min="13622" max="13622" width="36.5703125" style="123" customWidth="1"/>
    <col min="13623" max="13624" width="36.85546875" style="123" customWidth="1"/>
    <col min="13625" max="13625" width="36.5703125" style="123" customWidth="1"/>
    <col min="13626" max="13626" width="37" style="123" customWidth="1"/>
    <col min="13627" max="13645" width="36.85546875" style="123" customWidth="1"/>
    <col min="13646" max="13646" width="37" style="123" customWidth="1"/>
    <col min="13647" max="13664" width="36.85546875" style="123" customWidth="1"/>
    <col min="13665" max="13665" width="36.5703125" style="123" customWidth="1"/>
    <col min="13666" max="13678" width="36.85546875" style="123" customWidth="1"/>
    <col min="13679" max="13679" width="36.5703125" style="123" customWidth="1"/>
    <col min="13680" max="13682" width="36.85546875" style="123" customWidth="1"/>
    <col min="13683" max="13683" width="36.5703125" style="123" customWidth="1"/>
    <col min="13684" max="13691" width="36.85546875" style="123" customWidth="1"/>
    <col min="13692" max="13692" width="36.5703125" style="123" customWidth="1"/>
    <col min="13693" max="13830" width="36.85546875" style="123"/>
    <col min="13831" max="13831" width="18.5703125" style="123" customWidth="1"/>
    <col min="13832" max="13840" width="31.42578125" style="123" customWidth="1"/>
    <col min="13841" max="13857" width="36.85546875" style="123" customWidth="1"/>
    <col min="13858" max="13858" width="37" style="123" customWidth="1"/>
    <col min="13859" max="13874" width="36.85546875" style="123" customWidth="1"/>
    <col min="13875" max="13875" width="37.140625" style="123" customWidth="1"/>
    <col min="13876" max="13877" width="36.85546875" style="123" customWidth="1"/>
    <col min="13878" max="13878" width="36.5703125" style="123" customWidth="1"/>
    <col min="13879" max="13880" width="36.85546875" style="123" customWidth="1"/>
    <col min="13881" max="13881" width="36.5703125" style="123" customWidth="1"/>
    <col min="13882" max="13882" width="37" style="123" customWidth="1"/>
    <col min="13883" max="13901" width="36.85546875" style="123" customWidth="1"/>
    <col min="13902" max="13902" width="37" style="123" customWidth="1"/>
    <col min="13903" max="13920" width="36.85546875" style="123" customWidth="1"/>
    <col min="13921" max="13921" width="36.5703125" style="123" customWidth="1"/>
    <col min="13922" max="13934" width="36.85546875" style="123" customWidth="1"/>
    <col min="13935" max="13935" width="36.5703125" style="123" customWidth="1"/>
    <col min="13936" max="13938" width="36.85546875" style="123" customWidth="1"/>
    <col min="13939" max="13939" width="36.5703125" style="123" customWidth="1"/>
    <col min="13940" max="13947" width="36.85546875" style="123" customWidth="1"/>
    <col min="13948" max="13948" width="36.5703125" style="123" customWidth="1"/>
    <col min="13949" max="14086" width="36.85546875" style="123"/>
    <col min="14087" max="14087" width="18.5703125" style="123" customWidth="1"/>
    <col min="14088" max="14096" width="31.42578125" style="123" customWidth="1"/>
    <col min="14097" max="14113" width="36.85546875" style="123" customWidth="1"/>
    <col min="14114" max="14114" width="37" style="123" customWidth="1"/>
    <col min="14115" max="14130" width="36.85546875" style="123" customWidth="1"/>
    <col min="14131" max="14131" width="37.140625" style="123" customWidth="1"/>
    <col min="14132" max="14133" width="36.85546875" style="123" customWidth="1"/>
    <col min="14134" max="14134" width="36.5703125" style="123" customWidth="1"/>
    <col min="14135" max="14136" width="36.85546875" style="123" customWidth="1"/>
    <col min="14137" max="14137" width="36.5703125" style="123" customWidth="1"/>
    <col min="14138" max="14138" width="37" style="123" customWidth="1"/>
    <col min="14139" max="14157" width="36.85546875" style="123" customWidth="1"/>
    <col min="14158" max="14158" width="37" style="123" customWidth="1"/>
    <col min="14159" max="14176" width="36.85546875" style="123" customWidth="1"/>
    <col min="14177" max="14177" width="36.5703125" style="123" customWidth="1"/>
    <col min="14178" max="14190" width="36.85546875" style="123" customWidth="1"/>
    <col min="14191" max="14191" width="36.5703125" style="123" customWidth="1"/>
    <col min="14192" max="14194" width="36.85546875" style="123" customWidth="1"/>
    <col min="14195" max="14195" width="36.5703125" style="123" customWidth="1"/>
    <col min="14196" max="14203" width="36.85546875" style="123" customWidth="1"/>
    <col min="14204" max="14204" width="36.5703125" style="123" customWidth="1"/>
    <col min="14205" max="14342" width="36.85546875" style="123"/>
    <col min="14343" max="14343" width="18.5703125" style="123" customWidth="1"/>
    <col min="14344" max="14352" width="31.42578125" style="123" customWidth="1"/>
    <col min="14353" max="14369" width="36.85546875" style="123" customWidth="1"/>
    <col min="14370" max="14370" width="37" style="123" customWidth="1"/>
    <col min="14371" max="14386" width="36.85546875" style="123" customWidth="1"/>
    <col min="14387" max="14387" width="37.140625" style="123" customWidth="1"/>
    <col min="14388" max="14389" width="36.85546875" style="123" customWidth="1"/>
    <col min="14390" max="14390" width="36.5703125" style="123" customWidth="1"/>
    <col min="14391" max="14392" width="36.85546875" style="123" customWidth="1"/>
    <col min="14393" max="14393" width="36.5703125" style="123" customWidth="1"/>
    <col min="14394" max="14394" width="37" style="123" customWidth="1"/>
    <col min="14395" max="14413" width="36.85546875" style="123" customWidth="1"/>
    <col min="14414" max="14414" width="37" style="123" customWidth="1"/>
    <col min="14415" max="14432" width="36.85546875" style="123" customWidth="1"/>
    <col min="14433" max="14433" width="36.5703125" style="123" customWidth="1"/>
    <col min="14434" max="14446" width="36.85546875" style="123" customWidth="1"/>
    <col min="14447" max="14447" width="36.5703125" style="123" customWidth="1"/>
    <col min="14448" max="14450" width="36.85546875" style="123" customWidth="1"/>
    <col min="14451" max="14451" width="36.5703125" style="123" customWidth="1"/>
    <col min="14452" max="14459" width="36.85546875" style="123" customWidth="1"/>
    <col min="14460" max="14460" width="36.5703125" style="123" customWidth="1"/>
    <col min="14461" max="14598" width="36.85546875" style="123"/>
    <col min="14599" max="14599" width="18.5703125" style="123" customWidth="1"/>
    <col min="14600" max="14608" width="31.42578125" style="123" customWidth="1"/>
    <col min="14609" max="14625" width="36.85546875" style="123" customWidth="1"/>
    <col min="14626" max="14626" width="37" style="123" customWidth="1"/>
    <col min="14627" max="14642" width="36.85546875" style="123" customWidth="1"/>
    <col min="14643" max="14643" width="37.140625" style="123" customWidth="1"/>
    <col min="14644" max="14645" width="36.85546875" style="123" customWidth="1"/>
    <col min="14646" max="14646" width="36.5703125" style="123" customWidth="1"/>
    <col min="14647" max="14648" width="36.85546875" style="123" customWidth="1"/>
    <col min="14649" max="14649" width="36.5703125" style="123" customWidth="1"/>
    <col min="14650" max="14650" width="37" style="123" customWidth="1"/>
    <col min="14651" max="14669" width="36.85546875" style="123" customWidth="1"/>
    <col min="14670" max="14670" width="37" style="123" customWidth="1"/>
    <col min="14671" max="14688" width="36.85546875" style="123" customWidth="1"/>
    <col min="14689" max="14689" width="36.5703125" style="123" customWidth="1"/>
    <col min="14690" max="14702" width="36.85546875" style="123" customWidth="1"/>
    <col min="14703" max="14703" width="36.5703125" style="123" customWidth="1"/>
    <col min="14704" max="14706" width="36.85546875" style="123" customWidth="1"/>
    <col min="14707" max="14707" width="36.5703125" style="123" customWidth="1"/>
    <col min="14708" max="14715" width="36.85546875" style="123" customWidth="1"/>
    <col min="14716" max="14716" width="36.5703125" style="123" customWidth="1"/>
    <col min="14717" max="14854" width="36.85546875" style="123"/>
    <col min="14855" max="14855" width="18.5703125" style="123" customWidth="1"/>
    <col min="14856" max="14864" width="31.42578125" style="123" customWidth="1"/>
    <col min="14865" max="14881" width="36.85546875" style="123" customWidth="1"/>
    <col min="14882" max="14882" width="37" style="123" customWidth="1"/>
    <col min="14883" max="14898" width="36.85546875" style="123" customWidth="1"/>
    <col min="14899" max="14899" width="37.140625" style="123" customWidth="1"/>
    <col min="14900" max="14901" width="36.85546875" style="123" customWidth="1"/>
    <col min="14902" max="14902" width="36.5703125" style="123" customWidth="1"/>
    <col min="14903" max="14904" width="36.85546875" style="123" customWidth="1"/>
    <col min="14905" max="14905" width="36.5703125" style="123" customWidth="1"/>
    <col min="14906" max="14906" width="37" style="123" customWidth="1"/>
    <col min="14907" max="14925" width="36.85546875" style="123" customWidth="1"/>
    <col min="14926" max="14926" width="37" style="123" customWidth="1"/>
    <col min="14927" max="14944" width="36.85546875" style="123" customWidth="1"/>
    <col min="14945" max="14945" width="36.5703125" style="123" customWidth="1"/>
    <col min="14946" max="14958" width="36.85546875" style="123" customWidth="1"/>
    <col min="14959" max="14959" width="36.5703125" style="123" customWidth="1"/>
    <col min="14960" max="14962" width="36.85546875" style="123" customWidth="1"/>
    <col min="14963" max="14963" width="36.5703125" style="123" customWidth="1"/>
    <col min="14964" max="14971" width="36.85546875" style="123" customWidth="1"/>
    <col min="14972" max="14972" width="36.5703125" style="123" customWidth="1"/>
    <col min="14973" max="15110" width="36.85546875" style="123"/>
    <col min="15111" max="15111" width="18.5703125" style="123" customWidth="1"/>
    <col min="15112" max="15120" width="31.42578125" style="123" customWidth="1"/>
    <col min="15121" max="15137" width="36.85546875" style="123" customWidth="1"/>
    <col min="15138" max="15138" width="37" style="123" customWidth="1"/>
    <col min="15139" max="15154" width="36.85546875" style="123" customWidth="1"/>
    <col min="15155" max="15155" width="37.140625" style="123" customWidth="1"/>
    <col min="15156" max="15157" width="36.85546875" style="123" customWidth="1"/>
    <col min="15158" max="15158" width="36.5703125" style="123" customWidth="1"/>
    <col min="15159" max="15160" width="36.85546875" style="123" customWidth="1"/>
    <col min="15161" max="15161" width="36.5703125" style="123" customWidth="1"/>
    <col min="15162" max="15162" width="37" style="123" customWidth="1"/>
    <col min="15163" max="15181" width="36.85546875" style="123" customWidth="1"/>
    <col min="15182" max="15182" width="37" style="123" customWidth="1"/>
    <col min="15183" max="15200" width="36.85546875" style="123" customWidth="1"/>
    <col min="15201" max="15201" width="36.5703125" style="123" customWidth="1"/>
    <col min="15202" max="15214" width="36.85546875" style="123" customWidth="1"/>
    <col min="15215" max="15215" width="36.5703125" style="123" customWidth="1"/>
    <col min="15216" max="15218" width="36.85546875" style="123" customWidth="1"/>
    <col min="15219" max="15219" width="36.5703125" style="123" customWidth="1"/>
    <col min="15220" max="15227" width="36.85546875" style="123" customWidth="1"/>
    <col min="15228" max="15228" width="36.5703125" style="123" customWidth="1"/>
    <col min="15229" max="15366" width="36.85546875" style="123"/>
    <col min="15367" max="15367" width="18.5703125" style="123" customWidth="1"/>
    <col min="15368" max="15376" width="31.42578125" style="123" customWidth="1"/>
    <col min="15377" max="15393" width="36.85546875" style="123" customWidth="1"/>
    <col min="15394" max="15394" width="37" style="123" customWidth="1"/>
    <col min="15395" max="15410" width="36.85546875" style="123" customWidth="1"/>
    <col min="15411" max="15411" width="37.140625" style="123" customWidth="1"/>
    <col min="15412" max="15413" width="36.85546875" style="123" customWidth="1"/>
    <col min="15414" max="15414" width="36.5703125" style="123" customWidth="1"/>
    <col min="15415" max="15416" width="36.85546875" style="123" customWidth="1"/>
    <col min="15417" max="15417" width="36.5703125" style="123" customWidth="1"/>
    <col min="15418" max="15418" width="37" style="123" customWidth="1"/>
    <col min="15419" max="15437" width="36.85546875" style="123" customWidth="1"/>
    <col min="15438" max="15438" width="37" style="123" customWidth="1"/>
    <col min="15439" max="15456" width="36.85546875" style="123" customWidth="1"/>
    <col min="15457" max="15457" width="36.5703125" style="123" customWidth="1"/>
    <col min="15458" max="15470" width="36.85546875" style="123" customWidth="1"/>
    <col min="15471" max="15471" width="36.5703125" style="123" customWidth="1"/>
    <col min="15472" max="15474" width="36.85546875" style="123" customWidth="1"/>
    <col min="15475" max="15475" width="36.5703125" style="123" customWidth="1"/>
    <col min="15476" max="15483" width="36.85546875" style="123" customWidth="1"/>
    <col min="15484" max="15484" width="36.5703125" style="123" customWidth="1"/>
    <col min="15485" max="15622" width="36.85546875" style="123"/>
    <col min="15623" max="15623" width="18.5703125" style="123" customWidth="1"/>
    <col min="15624" max="15632" width="31.42578125" style="123" customWidth="1"/>
    <col min="15633" max="15649" width="36.85546875" style="123" customWidth="1"/>
    <col min="15650" max="15650" width="37" style="123" customWidth="1"/>
    <col min="15651" max="15666" width="36.85546875" style="123" customWidth="1"/>
    <col min="15667" max="15667" width="37.140625" style="123" customWidth="1"/>
    <col min="15668" max="15669" width="36.85546875" style="123" customWidth="1"/>
    <col min="15670" max="15670" width="36.5703125" style="123" customWidth="1"/>
    <col min="15671" max="15672" width="36.85546875" style="123" customWidth="1"/>
    <col min="15673" max="15673" width="36.5703125" style="123" customWidth="1"/>
    <col min="15674" max="15674" width="37" style="123" customWidth="1"/>
    <col min="15675" max="15693" width="36.85546875" style="123" customWidth="1"/>
    <col min="15694" max="15694" width="37" style="123" customWidth="1"/>
    <col min="15695" max="15712" width="36.85546875" style="123" customWidth="1"/>
    <col min="15713" max="15713" width="36.5703125" style="123" customWidth="1"/>
    <col min="15714" max="15726" width="36.85546875" style="123" customWidth="1"/>
    <col min="15727" max="15727" width="36.5703125" style="123" customWidth="1"/>
    <col min="15728" max="15730" width="36.85546875" style="123" customWidth="1"/>
    <col min="15731" max="15731" width="36.5703125" style="123" customWidth="1"/>
    <col min="15732" max="15739" width="36.85546875" style="123" customWidth="1"/>
    <col min="15740" max="15740" width="36.5703125" style="123" customWidth="1"/>
    <col min="15741" max="15878" width="36.85546875" style="123"/>
    <col min="15879" max="15879" width="18.5703125" style="123" customWidth="1"/>
    <col min="15880" max="15888" width="31.42578125" style="123" customWidth="1"/>
    <col min="15889" max="15905" width="36.85546875" style="123" customWidth="1"/>
    <col min="15906" max="15906" width="37" style="123" customWidth="1"/>
    <col min="15907" max="15922" width="36.85546875" style="123" customWidth="1"/>
    <col min="15923" max="15923" width="37.140625" style="123" customWidth="1"/>
    <col min="15924" max="15925" width="36.85546875" style="123" customWidth="1"/>
    <col min="15926" max="15926" width="36.5703125" style="123" customWidth="1"/>
    <col min="15927" max="15928" width="36.85546875" style="123" customWidth="1"/>
    <col min="15929" max="15929" width="36.5703125" style="123" customWidth="1"/>
    <col min="15930" max="15930" width="37" style="123" customWidth="1"/>
    <col min="15931" max="15949" width="36.85546875" style="123" customWidth="1"/>
    <col min="15950" max="15950" width="37" style="123" customWidth="1"/>
    <col min="15951" max="15968" width="36.85546875" style="123" customWidth="1"/>
    <col min="15969" max="15969" width="36.5703125" style="123" customWidth="1"/>
    <col min="15970" max="15982" width="36.85546875" style="123" customWidth="1"/>
    <col min="15983" max="15983" width="36.5703125" style="123" customWidth="1"/>
    <col min="15984" max="15986" width="36.85546875" style="123" customWidth="1"/>
    <col min="15987" max="15987" width="36.5703125" style="123" customWidth="1"/>
    <col min="15988" max="15995" width="36.85546875" style="123" customWidth="1"/>
    <col min="15996" max="15996" width="36.5703125" style="123" customWidth="1"/>
    <col min="15997" max="16134" width="36.85546875" style="123"/>
    <col min="16135" max="16135" width="18.5703125" style="123" customWidth="1"/>
    <col min="16136" max="16144" width="31.42578125" style="123" customWidth="1"/>
    <col min="16145" max="16161" width="36.85546875" style="123" customWidth="1"/>
    <col min="16162" max="16162" width="37" style="123" customWidth="1"/>
    <col min="16163" max="16178" width="36.85546875" style="123" customWidth="1"/>
    <col min="16179" max="16179" width="37.140625" style="123" customWidth="1"/>
    <col min="16180" max="16181" width="36.85546875" style="123" customWidth="1"/>
    <col min="16182" max="16182" width="36.5703125" style="123" customWidth="1"/>
    <col min="16183" max="16184" width="36.85546875" style="123" customWidth="1"/>
    <col min="16185" max="16185" width="36.5703125" style="123" customWidth="1"/>
    <col min="16186" max="16186" width="37" style="123" customWidth="1"/>
    <col min="16187" max="16205" width="36.85546875" style="123" customWidth="1"/>
    <col min="16206" max="16206" width="37" style="123" customWidth="1"/>
    <col min="16207" max="16224" width="36.85546875" style="123" customWidth="1"/>
    <col min="16225" max="16225" width="36.5703125" style="123" customWidth="1"/>
    <col min="16226" max="16238" width="36.85546875" style="123" customWidth="1"/>
    <col min="16239" max="16239" width="36.5703125" style="123" customWidth="1"/>
    <col min="16240" max="16242" width="36.85546875" style="123" customWidth="1"/>
    <col min="16243" max="16243" width="36.5703125" style="123" customWidth="1"/>
    <col min="16244" max="16251" width="36.85546875" style="123" customWidth="1"/>
    <col min="16252" max="16252" width="36.5703125" style="123" customWidth="1"/>
    <col min="16253" max="16384" width="36.85546875" style="123"/>
  </cols>
  <sheetData>
    <row r="1" spans="1:251" s="74" customFormat="1" ht="12.75" customHeight="1" x14ac:dyDescent="0.25">
      <c r="A1" s="70" t="s">
        <v>113</v>
      </c>
      <c r="B1" s="71"/>
      <c r="C1" s="71"/>
      <c r="D1" s="72"/>
      <c r="E1" s="72"/>
      <c r="F1" s="72"/>
      <c r="G1" s="72"/>
      <c r="H1" s="71"/>
      <c r="I1" s="72"/>
      <c r="J1" s="72"/>
      <c r="K1" s="72"/>
      <c r="L1" s="72"/>
      <c r="M1" s="72"/>
      <c r="N1" s="195"/>
      <c r="O1" s="72"/>
      <c r="P1" s="72"/>
      <c r="Q1" s="73"/>
      <c r="R1" s="73"/>
      <c r="S1" s="73"/>
      <c r="T1" s="73"/>
      <c r="U1" s="73"/>
      <c r="V1" s="73"/>
      <c r="W1" s="73"/>
      <c r="X1" s="73"/>
      <c r="Y1" s="73"/>
      <c r="Z1" s="73"/>
      <c r="AA1" s="73"/>
      <c r="AB1" s="73"/>
      <c r="AC1" s="73"/>
      <c r="AD1" s="73"/>
      <c r="AE1" s="73"/>
      <c r="AF1" s="73"/>
      <c r="AG1" s="73"/>
      <c r="AH1" s="73"/>
      <c r="AI1" s="73"/>
      <c r="AJ1" s="73"/>
      <c r="AK1" s="73"/>
      <c r="AL1" s="73"/>
      <c r="AM1" s="73"/>
      <c r="AN1" s="73"/>
      <c r="AO1" s="73"/>
    </row>
    <row r="2" spans="1:251" s="78" customFormat="1" ht="12.75" customHeight="1" x14ac:dyDescent="0.25">
      <c r="A2" s="75" t="s">
        <v>114</v>
      </c>
      <c r="B2" s="76">
        <v>1</v>
      </c>
      <c r="C2" s="76">
        <v>2</v>
      </c>
      <c r="D2" s="76">
        <v>3</v>
      </c>
      <c r="E2" s="76">
        <v>4</v>
      </c>
      <c r="F2" s="76">
        <v>5</v>
      </c>
      <c r="G2" s="76">
        <v>6</v>
      </c>
      <c r="H2" s="76">
        <v>7</v>
      </c>
      <c r="I2" s="76">
        <v>8</v>
      </c>
      <c r="J2" s="76">
        <v>9</v>
      </c>
      <c r="K2" s="76">
        <v>10</v>
      </c>
      <c r="L2" s="76"/>
      <c r="M2" s="76">
        <v>6</v>
      </c>
      <c r="N2" s="196" t="str">
        <f t="shared" ref="N2" si="0">IF(N3="","",M2+1)</f>
        <v/>
      </c>
      <c r="O2" s="76">
        <v>8</v>
      </c>
      <c r="P2" s="76">
        <v>9</v>
      </c>
      <c r="Q2" s="76"/>
      <c r="R2" s="76"/>
      <c r="S2" s="76"/>
      <c r="T2" s="76"/>
      <c r="U2" s="76"/>
      <c r="V2" s="76"/>
      <c r="W2" s="76"/>
      <c r="X2" s="76"/>
      <c r="Y2" s="76"/>
      <c r="Z2" s="76"/>
      <c r="AA2" s="76"/>
      <c r="AB2" s="76"/>
      <c r="AC2" s="76"/>
      <c r="AD2" s="76"/>
      <c r="AE2" s="76"/>
      <c r="AF2" s="76"/>
      <c r="AG2" s="76"/>
      <c r="AH2" s="76"/>
      <c r="AI2" s="76"/>
      <c r="AJ2" s="76"/>
      <c r="AK2" s="76"/>
      <c r="AL2" s="76"/>
      <c r="AM2" s="76"/>
      <c r="AN2" s="76"/>
      <c r="AO2" s="76"/>
      <c r="AP2" s="77"/>
      <c r="AQ2" s="77" t="str">
        <f t="shared" ref="AQ2:DB2" si="1">IF(AQ3="","",AP2+1)</f>
        <v/>
      </c>
      <c r="AR2" s="77" t="str">
        <f t="shared" si="1"/>
        <v/>
      </c>
      <c r="AS2" s="77" t="str">
        <f t="shared" si="1"/>
        <v/>
      </c>
      <c r="AT2" s="77" t="str">
        <f t="shared" si="1"/>
        <v/>
      </c>
      <c r="AU2" s="77" t="str">
        <f t="shared" si="1"/>
        <v/>
      </c>
      <c r="AV2" s="77" t="str">
        <f t="shared" si="1"/>
        <v/>
      </c>
      <c r="AW2" s="77" t="str">
        <f t="shared" si="1"/>
        <v/>
      </c>
      <c r="AX2" s="77" t="str">
        <f t="shared" si="1"/>
        <v/>
      </c>
      <c r="AY2" s="77" t="str">
        <f t="shared" si="1"/>
        <v/>
      </c>
      <c r="AZ2" s="77" t="str">
        <f t="shared" si="1"/>
        <v/>
      </c>
      <c r="BA2" s="77" t="str">
        <f t="shared" si="1"/>
        <v/>
      </c>
      <c r="BB2" s="77" t="str">
        <f t="shared" si="1"/>
        <v/>
      </c>
      <c r="BC2" s="77" t="str">
        <f t="shared" si="1"/>
        <v/>
      </c>
      <c r="BD2" s="77" t="str">
        <f t="shared" si="1"/>
        <v/>
      </c>
      <c r="BE2" s="77" t="str">
        <f t="shared" si="1"/>
        <v/>
      </c>
      <c r="BF2" s="77" t="str">
        <f t="shared" si="1"/>
        <v/>
      </c>
      <c r="BG2" s="77" t="str">
        <f t="shared" si="1"/>
        <v/>
      </c>
      <c r="BH2" s="77" t="str">
        <f t="shared" si="1"/>
        <v/>
      </c>
      <c r="BI2" s="77" t="str">
        <f t="shared" si="1"/>
        <v/>
      </c>
      <c r="BJ2" s="77" t="str">
        <f t="shared" si="1"/>
        <v/>
      </c>
      <c r="BK2" s="77" t="str">
        <f t="shared" si="1"/>
        <v/>
      </c>
      <c r="BL2" s="77" t="str">
        <f t="shared" si="1"/>
        <v/>
      </c>
      <c r="BM2" s="77" t="str">
        <f t="shared" si="1"/>
        <v/>
      </c>
      <c r="BN2" s="77" t="str">
        <f t="shared" si="1"/>
        <v/>
      </c>
      <c r="BO2" s="77" t="str">
        <f t="shared" si="1"/>
        <v/>
      </c>
      <c r="BP2" s="77" t="str">
        <f t="shared" si="1"/>
        <v/>
      </c>
      <c r="BQ2" s="77" t="str">
        <f t="shared" si="1"/>
        <v/>
      </c>
      <c r="BR2" s="77" t="str">
        <f t="shared" si="1"/>
        <v/>
      </c>
      <c r="BS2" s="77" t="str">
        <f t="shared" si="1"/>
        <v/>
      </c>
      <c r="BT2" s="77" t="str">
        <f t="shared" si="1"/>
        <v/>
      </c>
      <c r="BU2" s="77" t="str">
        <f t="shared" si="1"/>
        <v/>
      </c>
      <c r="BV2" s="77" t="str">
        <f t="shared" si="1"/>
        <v/>
      </c>
      <c r="BW2" s="77" t="str">
        <f t="shared" si="1"/>
        <v/>
      </c>
      <c r="BX2" s="77" t="str">
        <f t="shared" si="1"/>
        <v/>
      </c>
      <c r="BY2" s="77" t="str">
        <f t="shared" si="1"/>
        <v/>
      </c>
      <c r="BZ2" s="77" t="str">
        <f t="shared" si="1"/>
        <v/>
      </c>
      <c r="CA2" s="77" t="str">
        <f t="shared" si="1"/>
        <v/>
      </c>
      <c r="CB2" s="77" t="str">
        <f t="shared" si="1"/>
        <v/>
      </c>
      <c r="CC2" s="77" t="str">
        <f t="shared" si="1"/>
        <v/>
      </c>
      <c r="CD2" s="77" t="str">
        <f t="shared" si="1"/>
        <v/>
      </c>
      <c r="CE2" s="77" t="str">
        <f t="shared" si="1"/>
        <v/>
      </c>
      <c r="CF2" s="77" t="str">
        <f t="shared" si="1"/>
        <v/>
      </c>
      <c r="CG2" s="77" t="str">
        <f t="shared" si="1"/>
        <v/>
      </c>
      <c r="CH2" s="77" t="str">
        <f t="shared" si="1"/>
        <v/>
      </c>
      <c r="CI2" s="77" t="str">
        <f t="shared" si="1"/>
        <v/>
      </c>
      <c r="CJ2" s="77" t="str">
        <f t="shared" si="1"/>
        <v/>
      </c>
      <c r="CK2" s="77" t="str">
        <f t="shared" si="1"/>
        <v/>
      </c>
      <c r="CL2" s="77" t="str">
        <f t="shared" si="1"/>
        <v/>
      </c>
      <c r="CM2" s="77" t="str">
        <f t="shared" si="1"/>
        <v/>
      </c>
      <c r="CN2" s="77" t="str">
        <f t="shared" si="1"/>
        <v/>
      </c>
      <c r="CO2" s="77" t="str">
        <f t="shared" si="1"/>
        <v/>
      </c>
      <c r="CP2" s="77" t="str">
        <f t="shared" si="1"/>
        <v/>
      </c>
      <c r="CQ2" s="77" t="str">
        <f t="shared" si="1"/>
        <v/>
      </c>
      <c r="CR2" s="77" t="str">
        <f t="shared" si="1"/>
        <v/>
      </c>
      <c r="CS2" s="77" t="str">
        <f t="shared" si="1"/>
        <v/>
      </c>
      <c r="CT2" s="77" t="str">
        <f t="shared" si="1"/>
        <v/>
      </c>
      <c r="CU2" s="77" t="str">
        <f t="shared" si="1"/>
        <v/>
      </c>
      <c r="CV2" s="77" t="str">
        <f t="shared" si="1"/>
        <v/>
      </c>
      <c r="CW2" s="77" t="str">
        <f t="shared" si="1"/>
        <v/>
      </c>
      <c r="CX2" s="77" t="str">
        <f t="shared" si="1"/>
        <v/>
      </c>
      <c r="CY2" s="77" t="str">
        <f t="shared" si="1"/>
        <v/>
      </c>
      <c r="CZ2" s="77" t="str">
        <f t="shared" si="1"/>
        <v/>
      </c>
      <c r="DA2" s="77" t="str">
        <f t="shared" si="1"/>
        <v/>
      </c>
      <c r="DB2" s="77" t="str">
        <f t="shared" si="1"/>
        <v/>
      </c>
      <c r="DC2" s="77" t="str">
        <f t="shared" ref="DC2:FN2" si="2">IF(DC3="","",DB2+1)</f>
        <v/>
      </c>
      <c r="DD2" s="77" t="str">
        <f t="shared" si="2"/>
        <v/>
      </c>
      <c r="DE2" s="77" t="str">
        <f t="shared" si="2"/>
        <v/>
      </c>
      <c r="DF2" s="77" t="str">
        <f t="shared" si="2"/>
        <v/>
      </c>
      <c r="DG2" s="77" t="str">
        <f t="shared" si="2"/>
        <v/>
      </c>
      <c r="DH2" s="77" t="str">
        <f t="shared" si="2"/>
        <v/>
      </c>
      <c r="DI2" s="77" t="str">
        <f t="shared" si="2"/>
        <v/>
      </c>
      <c r="DJ2" s="77" t="str">
        <f t="shared" si="2"/>
        <v/>
      </c>
      <c r="DK2" s="77" t="str">
        <f t="shared" si="2"/>
        <v/>
      </c>
      <c r="DL2" s="77" t="str">
        <f t="shared" si="2"/>
        <v/>
      </c>
      <c r="DM2" s="77" t="str">
        <f t="shared" si="2"/>
        <v/>
      </c>
      <c r="DN2" s="77" t="str">
        <f t="shared" si="2"/>
        <v/>
      </c>
      <c r="DO2" s="77" t="str">
        <f t="shared" si="2"/>
        <v/>
      </c>
      <c r="DP2" s="77" t="str">
        <f t="shared" si="2"/>
        <v/>
      </c>
      <c r="DQ2" s="77" t="str">
        <f t="shared" si="2"/>
        <v/>
      </c>
      <c r="DR2" s="77" t="str">
        <f t="shared" si="2"/>
        <v/>
      </c>
      <c r="DS2" s="77" t="str">
        <f t="shared" si="2"/>
        <v/>
      </c>
      <c r="DT2" s="77" t="str">
        <f t="shared" si="2"/>
        <v/>
      </c>
      <c r="DU2" s="77" t="str">
        <f t="shared" si="2"/>
        <v/>
      </c>
      <c r="DV2" s="77" t="str">
        <f t="shared" si="2"/>
        <v/>
      </c>
      <c r="DW2" s="77" t="str">
        <f t="shared" si="2"/>
        <v/>
      </c>
      <c r="DX2" s="77" t="str">
        <f t="shared" si="2"/>
        <v/>
      </c>
      <c r="DY2" s="77" t="str">
        <f t="shared" si="2"/>
        <v/>
      </c>
      <c r="DZ2" s="77" t="str">
        <f t="shared" si="2"/>
        <v/>
      </c>
      <c r="EA2" s="77" t="str">
        <f t="shared" si="2"/>
        <v/>
      </c>
      <c r="EB2" s="77" t="str">
        <f t="shared" si="2"/>
        <v/>
      </c>
      <c r="EC2" s="77" t="str">
        <f t="shared" si="2"/>
        <v/>
      </c>
      <c r="ED2" s="77" t="str">
        <f t="shared" si="2"/>
        <v/>
      </c>
      <c r="EE2" s="77" t="str">
        <f t="shared" si="2"/>
        <v/>
      </c>
      <c r="EF2" s="77" t="str">
        <f t="shared" si="2"/>
        <v/>
      </c>
      <c r="EG2" s="77" t="str">
        <f t="shared" si="2"/>
        <v/>
      </c>
      <c r="EH2" s="77" t="str">
        <f t="shared" si="2"/>
        <v/>
      </c>
      <c r="EI2" s="77" t="str">
        <f t="shared" si="2"/>
        <v/>
      </c>
      <c r="EJ2" s="77" t="str">
        <f t="shared" si="2"/>
        <v/>
      </c>
      <c r="EK2" s="77" t="str">
        <f t="shared" si="2"/>
        <v/>
      </c>
      <c r="EL2" s="77" t="str">
        <f t="shared" si="2"/>
        <v/>
      </c>
      <c r="EM2" s="77" t="str">
        <f t="shared" si="2"/>
        <v/>
      </c>
      <c r="EN2" s="77" t="str">
        <f t="shared" si="2"/>
        <v/>
      </c>
      <c r="EO2" s="77" t="str">
        <f t="shared" si="2"/>
        <v/>
      </c>
      <c r="EP2" s="77" t="str">
        <f t="shared" si="2"/>
        <v/>
      </c>
      <c r="EQ2" s="77" t="str">
        <f t="shared" si="2"/>
        <v/>
      </c>
      <c r="ER2" s="77" t="str">
        <f t="shared" si="2"/>
        <v/>
      </c>
      <c r="ES2" s="77" t="str">
        <f t="shared" si="2"/>
        <v/>
      </c>
      <c r="ET2" s="77" t="str">
        <f t="shared" si="2"/>
        <v/>
      </c>
      <c r="EU2" s="77" t="str">
        <f t="shared" si="2"/>
        <v/>
      </c>
      <c r="EV2" s="77" t="str">
        <f t="shared" si="2"/>
        <v/>
      </c>
      <c r="EW2" s="77" t="str">
        <f t="shared" si="2"/>
        <v/>
      </c>
      <c r="EX2" s="77" t="str">
        <f t="shared" si="2"/>
        <v/>
      </c>
      <c r="EY2" s="77" t="str">
        <f t="shared" si="2"/>
        <v/>
      </c>
      <c r="EZ2" s="77" t="str">
        <f t="shared" si="2"/>
        <v/>
      </c>
      <c r="FA2" s="77" t="str">
        <f t="shared" si="2"/>
        <v/>
      </c>
      <c r="FB2" s="77" t="str">
        <f t="shared" si="2"/>
        <v/>
      </c>
      <c r="FC2" s="77" t="str">
        <f t="shared" si="2"/>
        <v/>
      </c>
      <c r="FD2" s="77" t="str">
        <f t="shared" si="2"/>
        <v/>
      </c>
      <c r="FE2" s="77" t="str">
        <f t="shared" si="2"/>
        <v/>
      </c>
      <c r="FF2" s="77" t="str">
        <f t="shared" si="2"/>
        <v/>
      </c>
      <c r="FG2" s="77" t="str">
        <f t="shared" si="2"/>
        <v/>
      </c>
      <c r="FH2" s="77" t="str">
        <f t="shared" si="2"/>
        <v/>
      </c>
      <c r="FI2" s="77" t="str">
        <f t="shared" si="2"/>
        <v/>
      </c>
      <c r="FJ2" s="77" t="str">
        <f t="shared" si="2"/>
        <v/>
      </c>
      <c r="FK2" s="77" t="str">
        <f t="shared" si="2"/>
        <v/>
      </c>
      <c r="FL2" s="77" t="str">
        <f t="shared" si="2"/>
        <v/>
      </c>
      <c r="FM2" s="77" t="str">
        <f t="shared" si="2"/>
        <v/>
      </c>
      <c r="FN2" s="77" t="str">
        <f t="shared" si="2"/>
        <v/>
      </c>
      <c r="FO2" s="77" t="str">
        <f t="shared" ref="FO2:HZ2" si="3">IF(FO3="","",FN2+1)</f>
        <v/>
      </c>
      <c r="FP2" s="77" t="str">
        <f t="shared" si="3"/>
        <v/>
      </c>
      <c r="FQ2" s="77" t="str">
        <f t="shared" si="3"/>
        <v/>
      </c>
      <c r="FR2" s="77" t="str">
        <f t="shared" si="3"/>
        <v/>
      </c>
      <c r="FS2" s="77" t="str">
        <f t="shared" si="3"/>
        <v/>
      </c>
      <c r="FT2" s="77" t="str">
        <f t="shared" si="3"/>
        <v/>
      </c>
      <c r="FU2" s="77" t="str">
        <f t="shared" si="3"/>
        <v/>
      </c>
      <c r="FV2" s="77" t="str">
        <f t="shared" si="3"/>
        <v/>
      </c>
      <c r="FW2" s="77" t="str">
        <f t="shared" si="3"/>
        <v/>
      </c>
      <c r="FX2" s="77" t="str">
        <f t="shared" si="3"/>
        <v/>
      </c>
      <c r="FY2" s="77" t="str">
        <f t="shared" si="3"/>
        <v/>
      </c>
      <c r="FZ2" s="77" t="str">
        <f t="shared" si="3"/>
        <v/>
      </c>
      <c r="GA2" s="77" t="str">
        <f t="shared" si="3"/>
        <v/>
      </c>
      <c r="GB2" s="77" t="str">
        <f t="shared" si="3"/>
        <v/>
      </c>
      <c r="GC2" s="77" t="str">
        <f t="shared" si="3"/>
        <v/>
      </c>
      <c r="GD2" s="77" t="str">
        <f t="shared" si="3"/>
        <v/>
      </c>
      <c r="GE2" s="77" t="str">
        <f t="shared" si="3"/>
        <v/>
      </c>
      <c r="GF2" s="77" t="str">
        <f t="shared" si="3"/>
        <v/>
      </c>
      <c r="GG2" s="77" t="str">
        <f t="shared" si="3"/>
        <v/>
      </c>
      <c r="GH2" s="77" t="str">
        <f t="shared" si="3"/>
        <v/>
      </c>
      <c r="GI2" s="77" t="str">
        <f t="shared" si="3"/>
        <v/>
      </c>
      <c r="GJ2" s="77" t="str">
        <f t="shared" si="3"/>
        <v/>
      </c>
      <c r="GK2" s="77" t="str">
        <f t="shared" si="3"/>
        <v/>
      </c>
      <c r="GL2" s="77" t="str">
        <f t="shared" si="3"/>
        <v/>
      </c>
      <c r="GM2" s="77" t="str">
        <f t="shared" si="3"/>
        <v/>
      </c>
      <c r="GN2" s="77" t="str">
        <f t="shared" si="3"/>
        <v/>
      </c>
      <c r="GO2" s="77" t="str">
        <f t="shared" si="3"/>
        <v/>
      </c>
      <c r="GP2" s="77" t="str">
        <f t="shared" si="3"/>
        <v/>
      </c>
      <c r="GQ2" s="77" t="str">
        <f t="shared" si="3"/>
        <v/>
      </c>
      <c r="GR2" s="77" t="str">
        <f t="shared" si="3"/>
        <v/>
      </c>
      <c r="GS2" s="77" t="str">
        <f t="shared" si="3"/>
        <v/>
      </c>
      <c r="GT2" s="77" t="str">
        <f t="shared" si="3"/>
        <v/>
      </c>
      <c r="GU2" s="77" t="str">
        <f t="shared" si="3"/>
        <v/>
      </c>
      <c r="GV2" s="77" t="str">
        <f t="shared" si="3"/>
        <v/>
      </c>
      <c r="GW2" s="77" t="str">
        <f t="shared" si="3"/>
        <v/>
      </c>
      <c r="GX2" s="77" t="str">
        <f t="shared" si="3"/>
        <v/>
      </c>
      <c r="GY2" s="77" t="str">
        <f t="shared" si="3"/>
        <v/>
      </c>
      <c r="GZ2" s="77" t="str">
        <f t="shared" si="3"/>
        <v/>
      </c>
      <c r="HA2" s="77" t="str">
        <f t="shared" si="3"/>
        <v/>
      </c>
      <c r="HB2" s="77" t="str">
        <f t="shared" si="3"/>
        <v/>
      </c>
      <c r="HC2" s="77" t="str">
        <f t="shared" si="3"/>
        <v/>
      </c>
      <c r="HD2" s="77" t="str">
        <f t="shared" si="3"/>
        <v/>
      </c>
      <c r="HE2" s="77" t="str">
        <f t="shared" si="3"/>
        <v/>
      </c>
      <c r="HF2" s="77" t="str">
        <f t="shared" si="3"/>
        <v/>
      </c>
      <c r="HG2" s="77" t="str">
        <f t="shared" si="3"/>
        <v/>
      </c>
      <c r="HH2" s="77" t="str">
        <f t="shared" si="3"/>
        <v/>
      </c>
      <c r="HI2" s="77" t="str">
        <f t="shared" si="3"/>
        <v/>
      </c>
      <c r="HJ2" s="77" t="str">
        <f t="shared" si="3"/>
        <v/>
      </c>
      <c r="HK2" s="77" t="str">
        <f t="shared" si="3"/>
        <v/>
      </c>
      <c r="HL2" s="77" t="str">
        <f t="shared" si="3"/>
        <v/>
      </c>
      <c r="HM2" s="77" t="str">
        <f t="shared" si="3"/>
        <v/>
      </c>
      <c r="HN2" s="77" t="str">
        <f t="shared" si="3"/>
        <v/>
      </c>
      <c r="HO2" s="77" t="str">
        <f t="shared" si="3"/>
        <v/>
      </c>
      <c r="HP2" s="77" t="str">
        <f t="shared" si="3"/>
        <v/>
      </c>
      <c r="HQ2" s="77" t="str">
        <f t="shared" si="3"/>
        <v/>
      </c>
      <c r="HR2" s="77" t="str">
        <f t="shared" si="3"/>
        <v/>
      </c>
      <c r="HS2" s="77" t="str">
        <f t="shared" si="3"/>
        <v/>
      </c>
      <c r="HT2" s="77" t="str">
        <f t="shared" si="3"/>
        <v/>
      </c>
      <c r="HU2" s="77" t="str">
        <f t="shared" si="3"/>
        <v/>
      </c>
      <c r="HV2" s="77" t="str">
        <f t="shared" si="3"/>
        <v/>
      </c>
      <c r="HW2" s="77" t="str">
        <f t="shared" si="3"/>
        <v/>
      </c>
      <c r="HX2" s="77" t="str">
        <f t="shared" si="3"/>
        <v/>
      </c>
      <c r="HY2" s="77" t="str">
        <f t="shared" si="3"/>
        <v/>
      </c>
      <c r="HZ2" s="77" t="str">
        <f t="shared" si="3"/>
        <v/>
      </c>
      <c r="IA2" s="77" t="str">
        <f t="shared" ref="IA2:IQ2" si="4">IF(IA3="","",HZ2+1)</f>
        <v/>
      </c>
      <c r="IB2" s="77" t="str">
        <f t="shared" si="4"/>
        <v/>
      </c>
      <c r="IC2" s="77" t="str">
        <f t="shared" si="4"/>
        <v/>
      </c>
      <c r="ID2" s="77" t="str">
        <f t="shared" si="4"/>
        <v/>
      </c>
      <c r="IE2" s="77" t="str">
        <f t="shared" si="4"/>
        <v/>
      </c>
      <c r="IF2" s="77" t="str">
        <f t="shared" si="4"/>
        <v/>
      </c>
      <c r="IG2" s="77" t="str">
        <f t="shared" si="4"/>
        <v/>
      </c>
      <c r="IH2" s="77" t="str">
        <f t="shared" si="4"/>
        <v/>
      </c>
      <c r="II2" s="77" t="str">
        <f t="shared" si="4"/>
        <v/>
      </c>
      <c r="IJ2" s="77" t="str">
        <f t="shared" si="4"/>
        <v/>
      </c>
      <c r="IK2" s="77" t="str">
        <f t="shared" si="4"/>
        <v/>
      </c>
      <c r="IL2" s="77" t="str">
        <f t="shared" si="4"/>
        <v/>
      </c>
      <c r="IM2" s="77" t="str">
        <f t="shared" si="4"/>
        <v/>
      </c>
      <c r="IN2" s="77" t="str">
        <f t="shared" si="4"/>
        <v/>
      </c>
      <c r="IO2" s="77" t="str">
        <f t="shared" si="4"/>
        <v/>
      </c>
      <c r="IP2" s="77" t="str">
        <f t="shared" si="4"/>
        <v/>
      </c>
      <c r="IQ2" s="77" t="str">
        <f t="shared" si="4"/>
        <v/>
      </c>
    </row>
    <row r="3" spans="1:251" s="82" customFormat="1" x14ac:dyDescent="0.2">
      <c r="A3" s="79" t="s">
        <v>115</v>
      </c>
      <c r="B3" s="193" t="s">
        <v>145</v>
      </c>
      <c r="C3" s="193" t="s">
        <v>145</v>
      </c>
      <c r="D3" s="193" t="s">
        <v>145</v>
      </c>
      <c r="E3" s="193"/>
      <c r="G3" s="80"/>
      <c r="H3" s="80"/>
      <c r="I3" s="80"/>
      <c r="J3" s="80"/>
      <c r="K3" s="81"/>
      <c r="L3" s="182"/>
      <c r="M3" s="80"/>
      <c r="N3" s="80"/>
      <c r="O3" s="80"/>
      <c r="P3" s="80"/>
      <c r="Q3" s="81"/>
      <c r="R3" s="81"/>
      <c r="S3" s="81"/>
      <c r="T3" s="81"/>
      <c r="U3" s="81"/>
      <c r="V3" s="81"/>
      <c r="W3" s="81"/>
      <c r="X3" s="81"/>
      <c r="Y3" s="81"/>
      <c r="Z3" s="81"/>
      <c r="AA3" s="81"/>
      <c r="AB3" s="81"/>
      <c r="AC3" s="81"/>
      <c r="AD3" s="81"/>
      <c r="AE3" s="81"/>
      <c r="AF3" s="81"/>
      <c r="AG3" s="81"/>
      <c r="AH3" s="81"/>
      <c r="AI3" s="81"/>
      <c r="AJ3" s="81"/>
      <c r="AK3" s="81"/>
      <c r="AL3" s="81"/>
      <c r="AM3" s="81"/>
      <c r="AN3" s="81"/>
      <c r="AO3" s="81"/>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row>
    <row r="4" spans="1:251" s="82" customFormat="1" ht="63.75" x14ac:dyDescent="0.2">
      <c r="A4" s="79" t="s">
        <v>116</v>
      </c>
      <c r="B4" s="81" t="s">
        <v>302</v>
      </c>
      <c r="C4" s="81" t="s">
        <v>283</v>
      </c>
      <c r="D4" s="81" t="s">
        <v>284</v>
      </c>
      <c r="E4" s="81"/>
      <c r="F4" s="366"/>
      <c r="G4" s="233"/>
      <c r="K4" s="232"/>
      <c r="L4" s="232"/>
      <c r="M4" s="232"/>
      <c r="O4" s="232"/>
      <c r="P4" s="80"/>
      <c r="Q4" s="81"/>
      <c r="R4" s="80"/>
      <c r="S4" s="80"/>
      <c r="T4" s="80"/>
      <c r="U4" s="81"/>
      <c r="V4" s="81"/>
      <c r="W4" s="80"/>
      <c r="X4" s="80"/>
      <c r="Y4" s="80"/>
      <c r="Z4" s="80"/>
      <c r="AA4" s="80"/>
      <c r="AB4" s="80"/>
      <c r="AC4" s="80"/>
      <c r="AD4" s="84"/>
      <c r="AE4" s="80"/>
      <c r="AF4" s="81"/>
      <c r="AG4" s="80"/>
      <c r="AH4" s="80"/>
      <c r="AI4" s="81"/>
      <c r="AJ4" s="81"/>
      <c r="AK4" s="81"/>
      <c r="AL4" s="81"/>
      <c r="AM4" s="81"/>
      <c r="AN4" s="81"/>
      <c r="AO4" s="81"/>
      <c r="AW4" s="85"/>
      <c r="AX4" s="85"/>
      <c r="AY4" s="85"/>
      <c r="AZ4" s="85"/>
      <c r="BA4" s="85"/>
      <c r="BB4" s="85"/>
      <c r="BC4" s="85"/>
      <c r="GG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row>
    <row r="5" spans="1:251" s="90" customFormat="1" ht="25.5" x14ac:dyDescent="0.2">
      <c r="A5" s="86" t="s">
        <v>117</v>
      </c>
      <c r="B5" s="87" t="s">
        <v>303</v>
      </c>
      <c r="C5" s="237" t="s">
        <v>285</v>
      </c>
      <c r="D5" s="237" t="s">
        <v>654</v>
      </c>
      <c r="E5" s="237"/>
      <c r="F5" s="184"/>
      <c r="G5" s="235"/>
      <c r="I5" s="238"/>
      <c r="J5" s="238"/>
      <c r="L5" s="185"/>
      <c r="M5" s="183"/>
      <c r="N5" s="238"/>
      <c r="O5" s="87"/>
      <c r="P5" s="87"/>
      <c r="Q5" s="87"/>
      <c r="R5" s="88"/>
      <c r="S5" s="87"/>
      <c r="T5" s="88"/>
      <c r="U5" s="88"/>
      <c r="V5" s="88"/>
      <c r="W5" s="87"/>
      <c r="X5" s="88"/>
      <c r="Y5" s="87"/>
      <c r="Z5" s="88"/>
      <c r="AA5" s="87"/>
      <c r="AB5" s="88"/>
      <c r="AC5" s="87"/>
      <c r="AD5" s="88"/>
      <c r="AE5" s="87"/>
      <c r="AF5" s="87"/>
      <c r="AG5" s="88"/>
      <c r="AH5" s="88"/>
      <c r="AI5" s="88"/>
      <c r="AJ5" s="88"/>
      <c r="AK5" s="88"/>
      <c r="AL5" s="88"/>
      <c r="AM5" s="88"/>
      <c r="AN5" s="88"/>
      <c r="AO5" s="88"/>
      <c r="DU5" s="91"/>
      <c r="GI5" s="92"/>
      <c r="GJ5" s="92"/>
      <c r="GK5" s="92"/>
      <c r="GL5" s="92"/>
      <c r="GM5" s="92"/>
      <c r="GN5" s="92"/>
      <c r="GO5" s="92"/>
      <c r="GP5" s="92"/>
      <c r="GQ5" s="92"/>
      <c r="GR5" s="92"/>
      <c r="GS5" s="92"/>
      <c r="GT5" s="92"/>
      <c r="GU5" s="92"/>
      <c r="GV5" s="92"/>
      <c r="GW5" s="92"/>
      <c r="GX5" s="92"/>
      <c r="GY5" s="92"/>
      <c r="GZ5" s="92"/>
      <c r="HA5" s="92"/>
      <c r="HB5" s="92"/>
      <c r="HC5" s="93"/>
      <c r="HD5" s="92"/>
      <c r="HE5" s="92"/>
      <c r="HF5" s="92"/>
      <c r="HG5" s="92"/>
      <c r="HH5" s="92"/>
    </row>
    <row r="6" spans="1:251" s="90" customFormat="1" ht="25.5" x14ac:dyDescent="0.2">
      <c r="A6" s="86" t="s">
        <v>118</v>
      </c>
      <c r="B6" s="88" t="s">
        <v>304</v>
      </c>
      <c r="C6" s="221"/>
      <c r="D6" s="221"/>
      <c r="E6" s="221"/>
      <c r="F6" s="184"/>
      <c r="G6" s="183"/>
      <c r="I6" s="238"/>
      <c r="J6" s="238"/>
      <c r="L6" s="185"/>
      <c r="M6" s="183"/>
      <c r="N6" s="238"/>
      <c r="O6" s="87"/>
      <c r="P6" s="87"/>
      <c r="Q6" s="88"/>
      <c r="R6" s="88"/>
      <c r="S6" s="88"/>
      <c r="T6" s="88"/>
      <c r="U6" s="88"/>
      <c r="V6" s="88"/>
      <c r="W6" s="88"/>
      <c r="X6" s="88"/>
      <c r="Y6" s="88"/>
      <c r="Z6" s="88"/>
      <c r="AA6" s="88"/>
      <c r="AB6" s="88"/>
      <c r="AC6" s="88"/>
      <c r="AD6" s="88"/>
      <c r="AE6" s="88"/>
      <c r="AF6" s="88"/>
      <c r="AG6" s="88"/>
      <c r="AH6" s="88"/>
      <c r="AI6" s="88"/>
      <c r="AJ6" s="88"/>
      <c r="AK6" s="88"/>
      <c r="AL6" s="88"/>
      <c r="AM6" s="88"/>
      <c r="AN6" s="88"/>
      <c r="AO6" s="88"/>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row>
    <row r="7" spans="1:251" s="96" customFormat="1" x14ac:dyDescent="0.2">
      <c r="A7" s="79" t="s">
        <v>119</v>
      </c>
      <c r="B7" s="95" t="s">
        <v>305</v>
      </c>
      <c r="C7" s="95" t="s">
        <v>286</v>
      </c>
      <c r="D7" s="95" t="s">
        <v>286</v>
      </c>
      <c r="E7" s="95"/>
      <c r="F7" s="187"/>
      <c r="G7" s="186"/>
      <c r="L7" s="188"/>
      <c r="M7" s="186"/>
      <c r="O7" s="94"/>
      <c r="P7" s="94"/>
      <c r="Q7" s="95"/>
      <c r="R7" s="95"/>
      <c r="S7" s="94"/>
      <c r="T7" s="95"/>
      <c r="U7" s="95"/>
      <c r="V7" s="95"/>
      <c r="W7" s="94"/>
      <c r="X7" s="95"/>
      <c r="Y7" s="94"/>
      <c r="Z7" s="95"/>
      <c r="AA7" s="95"/>
      <c r="AB7" s="95"/>
      <c r="AC7" s="95"/>
      <c r="AD7" s="95"/>
      <c r="AE7" s="95"/>
      <c r="AF7" s="95"/>
      <c r="AG7" s="95"/>
      <c r="AH7" s="95"/>
      <c r="AI7" s="95"/>
      <c r="AJ7" s="95"/>
      <c r="AK7" s="95"/>
      <c r="AL7" s="95"/>
      <c r="AM7" s="95"/>
      <c r="AN7" s="95"/>
      <c r="AO7" s="95"/>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row>
    <row r="8" spans="1:251" s="96" customFormat="1" x14ac:dyDescent="0.2">
      <c r="A8" s="79" t="s">
        <v>120</v>
      </c>
      <c r="B8" s="95" t="s">
        <v>306</v>
      </c>
      <c r="C8" s="95" t="s">
        <v>287</v>
      </c>
      <c r="D8" s="95"/>
      <c r="E8" s="95"/>
      <c r="F8" s="187"/>
      <c r="G8" s="186"/>
      <c r="L8" s="188"/>
      <c r="M8" s="186"/>
      <c r="O8" s="94"/>
      <c r="P8" s="94"/>
      <c r="Q8" s="95"/>
      <c r="R8" s="95"/>
      <c r="S8" s="95"/>
      <c r="T8" s="94"/>
      <c r="U8" s="95"/>
      <c r="V8" s="95"/>
      <c r="W8" s="95"/>
      <c r="X8" s="95"/>
      <c r="Y8" s="94"/>
      <c r="Z8" s="95"/>
      <c r="AA8" s="95"/>
      <c r="AB8" s="95"/>
      <c r="AC8" s="95"/>
      <c r="AD8" s="95"/>
      <c r="AE8" s="95"/>
      <c r="AF8" s="95"/>
      <c r="AG8" s="95"/>
      <c r="AH8" s="95"/>
      <c r="AI8" s="95"/>
      <c r="AJ8" s="95"/>
      <c r="AK8" s="95"/>
      <c r="AL8" s="95"/>
      <c r="AM8" s="95"/>
      <c r="AN8" s="95"/>
      <c r="AO8" s="95"/>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row>
    <row r="9" spans="1:251" s="90" customFormat="1" x14ac:dyDescent="0.2">
      <c r="A9" s="86" t="s">
        <v>121</v>
      </c>
      <c r="B9" s="88" t="s">
        <v>307</v>
      </c>
      <c r="C9" s="221" t="s">
        <v>288</v>
      </c>
      <c r="D9" s="237" t="s">
        <v>654</v>
      </c>
      <c r="E9" s="221"/>
      <c r="F9" s="184"/>
      <c r="G9" s="183"/>
      <c r="I9" s="238"/>
      <c r="J9" s="238"/>
      <c r="L9" s="185"/>
      <c r="M9" s="183"/>
      <c r="N9" s="238"/>
      <c r="O9" s="87"/>
      <c r="P9" s="87"/>
      <c r="Q9" s="88"/>
      <c r="R9" s="87"/>
      <c r="S9" s="87"/>
      <c r="T9" s="88"/>
      <c r="U9" s="88"/>
      <c r="V9" s="88"/>
      <c r="W9" s="98"/>
      <c r="X9" s="88"/>
      <c r="Y9" s="87"/>
      <c r="Z9" s="87"/>
      <c r="AA9" s="87"/>
      <c r="AB9" s="88"/>
      <c r="AC9" s="88"/>
      <c r="AD9" s="88"/>
      <c r="AE9" s="88"/>
      <c r="AF9" s="88"/>
      <c r="AG9" s="88"/>
      <c r="AH9" s="88"/>
      <c r="AI9" s="88"/>
      <c r="AJ9" s="88"/>
      <c r="AK9" s="88"/>
      <c r="AL9" s="88"/>
      <c r="AM9" s="88"/>
      <c r="AN9" s="88"/>
      <c r="AO9" s="88"/>
      <c r="BE9" s="91"/>
      <c r="GI9" s="92"/>
      <c r="GJ9" s="92"/>
      <c r="GK9" s="92"/>
      <c r="GL9" s="92"/>
      <c r="GM9" s="92"/>
      <c r="GN9" s="92"/>
      <c r="GO9" s="92"/>
      <c r="GP9" s="92"/>
      <c r="GQ9" s="92"/>
      <c r="GR9" s="92"/>
      <c r="GS9" s="92"/>
      <c r="GT9" s="92"/>
      <c r="GU9" s="92"/>
      <c r="GV9" s="92"/>
      <c r="GW9" s="92"/>
      <c r="GX9" s="92"/>
      <c r="GY9" s="92"/>
      <c r="GZ9" s="92"/>
      <c r="HA9" s="92"/>
      <c r="HB9" s="92"/>
      <c r="HC9" s="92"/>
      <c r="HD9" s="92"/>
      <c r="HE9" s="92"/>
      <c r="HF9" s="92"/>
      <c r="HG9" s="92"/>
      <c r="HH9" s="92"/>
    </row>
    <row r="10" spans="1:251" s="90" customFormat="1" ht="38.25" x14ac:dyDescent="0.2">
      <c r="A10" s="86" t="s">
        <v>122</v>
      </c>
      <c r="B10" s="88" t="s">
        <v>303</v>
      </c>
      <c r="C10" s="221" t="s">
        <v>289</v>
      </c>
      <c r="D10" s="221"/>
      <c r="E10" s="221"/>
      <c r="F10" s="184"/>
      <c r="G10" s="183"/>
      <c r="I10" s="238"/>
      <c r="J10" s="238"/>
      <c r="L10" s="185"/>
      <c r="M10" s="185"/>
      <c r="N10" s="238"/>
      <c r="O10" s="87"/>
      <c r="P10" s="87"/>
      <c r="Q10" s="88"/>
      <c r="R10" s="88"/>
      <c r="S10" s="88"/>
      <c r="T10" s="88"/>
      <c r="U10" s="88"/>
      <c r="V10" s="88"/>
      <c r="W10" s="87"/>
      <c r="X10" s="88"/>
      <c r="Y10" s="88"/>
      <c r="Z10" s="88"/>
      <c r="AA10" s="88"/>
      <c r="AB10" s="88"/>
      <c r="AC10" s="88"/>
      <c r="AD10" s="88"/>
      <c r="AE10" s="88"/>
      <c r="AF10" s="88"/>
      <c r="AG10" s="88"/>
      <c r="AH10" s="88"/>
      <c r="AI10" s="88"/>
      <c r="AJ10" s="88"/>
      <c r="AK10" s="88"/>
      <c r="AL10" s="88"/>
      <c r="AM10" s="88"/>
      <c r="AN10" s="88"/>
      <c r="AO10" s="88"/>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row>
    <row r="11" spans="1:251" s="96" customFormat="1" x14ac:dyDescent="0.2">
      <c r="A11" s="79" t="s">
        <v>123</v>
      </c>
      <c r="B11" s="95"/>
      <c r="C11" s="95"/>
      <c r="D11" s="95"/>
      <c r="E11" s="95"/>
      <c r="F11" s="95"/>
      <c r="G11" s="94"/>
      <c r="L11" s="188"/>
      <c r="M11" s="94"/>
      <c r="O11" s="94"/>
      <c r="P11" s="94"/>
      <c r="Q11" s="95"/>
      <c r="R11" s="95"/>
      <c r="S11" s="95"/>
      <c r="T11" s="95"/>
      <c r="U11" s="95"/>
      <c r="V11" s="95"/>
      <c r="W11" s="95"/>
      <c r="X11" s="95"/>
      <c r="Y11" s="94"/>
      <c r="Z11" s="95"/>
      <c r="AA11" s="95"/>
      <c r="AB11" s="95"/>
      <c r="AC11" s="95"/>
      <c r="AD11" s="94"/>
      <c r="AE11" s="95"/>
      <c r="AF11" s="95"/>
      <c r="AG11" s="95"/>
      <c r="AH11" s="95"/>
      <c r="AI11" s="95"/>
      <c r="AJ11" s="95"/>
      <c r="AK11" s="95"/>
      <c r="AL11" s="95"/>
      <c r="AM11" s="95"/>
      <c r="AN11" s="95"/>
      <c r="AO11" s="95"/>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row>
    <row r="12" spans="1:251" s="96" customFormat="1" ht="25.5" x14ac:dyDescent="0.2">
      <c r="A12" s="79" t="s">
        <v>124</v>
      </c>
      <c r="B12" s="95"/>
      <c r="C12" s="95" t="s">
        <v>397</v>
      </c>
      <c r="D12" s="95"/>
      <c r="E12" s="95"/>
      <c r="F12" s="95"/>
      <c r="G12" s="94"/>
      <c r="L12" s="188"/>
      <c r="M12" s="94"/>
      <c r="O12" s="94"/>
      <c r="P12" s="94"/>
      <c r="Q12" s="95"/>
      <c r="R12" s="95"/>
      <c r="S12" s="95"/>
      <c r="T12" s="95"/>
      <c r="U12" s="95"/>
      <c r="V12" s="95"/>
      <c r="W12" s="95"/>
      <c r="X12" s="95"/>
      <c r="Y12" s="94"/>
      <c r="Z12" s="95"/>
      <c r="AA12" s="95"/>
      <c r="AB12" s="95"/>
      <c r="AC12" s="95"/>
      <c r="AD12" s="94"/>
      <c r="AE12" s="95"/>
      <c r="AF12" s="95"/>
      <c r="AG12" s="95"/>
      <c r="AH12" s="95"/>
      <c r="AI12" s="95"/>
      <c r="AJ12" s="95"/>
      <c r="AK12" s="95"/>
      <c r="AL12" s="95"/>
      <c r="AM12" s="95"/>
      <c r="AN12" s="95"/>
      <c r="AO12" s="95"/>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row>
    <row r="13" spans="1:251" s="90" customFormat="1" x14ac:dyDescent="0.2">
      <c r="A13" s="86" t="s">
        <v>125</v>
      </c>
      <c r="B13" s="88"/>
      <c r="C13" s="221"/>
      <c r="D13" s="221"/>
      <c r="E13" s="221"/>
      <c r="F13" s="88"/>
      <c r="G13" s="87"/>
      <c r="I13" s="238"/>
      <c r="J13" s="238"/>
      <c r="L13" s="185"/>
      <c r="M13" s="87"/>
      <c r="N13" s="238"/>
      <c r="O13" s="87"/>
      <c r="P13" s="87"/>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row>
    <row r="14" spans="1:251" s="90" customFormat="1" x14ac:dyDescent="0.2">
      <c r="A14" s="86" t="s">
        <v>126</v>
      </c>
      <c r="B14" s="88"/>
      <c r="C14" s="221"/>
      <c r="D14" s="221"/>
      <c r="E14" s="221"/>
      <c r="F14" s="88"/>
      <c r="G14" s="87"/>
      <c r="I14" s="238"/>
      <c r="J14" s="238"/>
      <c r="L14" s="185"/>
      <c r="M14" s="87"/>
      <c r="N14" s="238"/>
      <c r="O14" s="87"/>
      <c r="P14" s="87"/>
      <c r="Q14" s="88"/>
      <c r="R14" s="88"/>
      <c r="S14" s="88"/>
      <c r="T14" s="87"/>
      <c r="U14" s="88"/>
      <c r="V14" s="88"/>
      <c r="W14" s="88"/>
      <c r="X14" s="88"/>
      <c r="Y14" s="88"/>
      <c r="Z14" s="88"/>
      <c r="AA14" s="88"/>
      <c r="AB14" s="88"/>
      <c r="AC14" s="88"/>
      <c r="AD14" s="88"/>
      <c r="AE14" s="88"/>
      <c r="AF14" s="88"/>
      <c r="AG14" s="88"/>
      <c r="AH14" s="88"/>
      <c r="AI14" s="88"/>
      <c r="AJ14" s="88"/>
      <c r="AK14" s="88"/>
      <c r="AL14" s="88"/>
      <c r="AM14" s="88"/>
      <c r="AN14" s="88"/>
      <c r="AO14" s="88"/>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row>
    <row r="15" spans="1:251" s="82" customFormat="1" x14ac:dyDescent="0.2">
      <c r="A15" s="79" t="s">
        <v>127</v>
      </c>
      <c r="B15" s="81"/>
      <c r="C15" s="81"/>
      <c r="D15" s="81"/>
      <c r="E15" s="81"/>
      <c r="F15" s="81"/>
      <c r="G15" s="80"/>
      <c r="L15" s="182"/>
      <c r="M15" s="80"/>
      <c r="O15" s="80"/>
      <c r="P15" s="80"/>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row>
    <row r="16" spans="1:251" s="96" customFormat="1" x14ac:dyDescent="0.2">
      <c r="A16" s="79" t="s">
        <v>128</v>
      </c>
      <c r="B16" s="95"/>
      <c r="C16" s="95"/>
      <c r="D16" s="95"/>
      <c r="E16" s="95"/>
      <c r="F16" s="95"/>
      <c r="G16" s="94"/>
      <c r="L16" s="188"/>
      <c r="M16" s="94"/>
      <c r="O16" s="94"/>
      <c r="P16" s="94"/>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CI16" s="82"/>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row>
    <row r="17" spans="1:216" s="101" customFormat="1" x14ac:dyDescent="0.2">
      <c r="A17" s="86" t="s">
        <v>129</v>
      </c>
      <c r="B17" s="100" t="s">
        <v>308</v>
      </c>
      <c r="C17" s="100"/>
      <c r="D17" s="100"/>
      <c r="E17" s="100"/>
      <c r="F17" s="100"/>
      <c r="G17" s="99"/>
      <c r="L17" s="189"/>
      <c r="M17" s="99"/>
      <c r="O17" s="99"/>
      <c r="P17" s="99"/>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row>
    <row r="18" spans="1:216" s="101" customFormat="1" x14ac:dyDescent="0.2">
      <c r="A18" s="86" t="s">
        <v>130</v>
      </c>
      <c r="B18" s="100"/>
      <c r="C18" s="100"/>
      <c r="D18" s="100"/>
      <c r="E18" s="100"/>
      <c r="F18" s="100"/>
      <c r="G18" s="99"/>
      <c r="L18" s="189"/>
      <c r="M18" s="99"/>
      <c r="O18" s="99"/>
      <c r="P18" s="99"/>
      <c r="Q18" s="100"/>
      <c r="R18" s="100"/>
      <c r="S18" s="100"/>
      <c r="T18" s="100"/>
      <c r="U18" s="100"/>
      <c r="V18" s="100"/>
      <c r="W18" s="100"/>
      <c r="X18" s="100"/>
      <c r="Y18" s="100"/>
      <c r="Z18" s="100"/>
      <c r="AA18" s="100"/>
      <c r="AB18" s="100"/>
      <c r="AC18" s="100"/>
      <c r="AD18" s="103"/>
      <c r="AE18" s="100"/>
      <c r="AF18" s="100"/>
      <c r="AG18" s="100"/>
      <c r="AH18" s="100"/>
      <c r="AI18" s="100"/>
      <c r="AJ18" s="100"/>
      <c r="AK18" s="100"/>
      <c r="AL18" s="100"/>
      <c r="AM18" s="100"/>
      <c r="AN18" s="100"/>
      <c r="AO18" s="100"/>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row>
    <row r="19" spans="1:216" s="82" customFormat="1" x14ac:dyDescent="0.2">
      <c r="A19" s="79" t="s">
        <v>131</v>
      </c>
      <c r="B19" s="81"/>
      <c r="C19" s="81"/>
      <c r="D19" s="81"/>
      <c r="E19" s="81"/>
      <c r="F19" s="81"/>
      <c r="G19" s="80"/>
      <c r="L19" s="182"/>
      <c r="M19" s="80"/>
      <c r="O19" s="80"/>
      <c r="P19" s="80"/>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row>
    <row r="20" spans="1:216" s="108" customFormat="1" ht="51" customHeight="1" x14ac:dyDescent="0.25">
      <c r="A20" s="104" t="s">
        <v>132</v>
      </c>
      <c r="B20" s="191" t="s">
        <v>309</v>
      </c>
      <c r="C20" s="191" t="s">
        <v>290</v>
      </c>
      <c r="D20" s="191" t="s">
        <v>291</v>
      </c>
      <c r="E20" s="191"/>
      <c r="F20" s="191"/>
      <c r="G20" s="191"/>
      <c r="L20" s="190"/>
      <c r="M20" s="191"/>
      <c r="O20" s="105"/>
      <c r="P20" s="105"/>
      <c r="Q20" s="191"/>
      <c r="R20" s="106"/>
      <c r="S20" s="107"/>
      <c r="T20" s="106"/>
      <c r="V20" s="109"/>
      <c r="W20" s="106"/>
      <c r="X20" s="106"/>
      <c r="Z20" s="106"/>
      <c r="AA20" s="106"/>
      <c r="AB20" s="106"/>
      <c r="AC20" s="106"/>
      <c r="AD20" s="106"/>
      <c r="AE20" s="106"/>
      <c r="AF20" s="106"/>
      <c r="AG20" s="109"/>
      <c r="AH20" s="109"/>
      <c r="AI20" s="109"/>
      <c r="AJ20" s="109"/>
      <c r="AK20" s="109"/>
      <c r="AL20" s="109"/>
      <c r="AM20" s="109"/>
      <c r="AN20" s="109"/>
      <c r="AO20" s="109"/>
      <c r="AP20" s="109"/>
      <c r="AQ20" s="109"/>
      <c r="AR20" s="109"/>
      <c r="AS20" s="109"/>
      <c r="AT20" s="109"/>
      <c r="AU20" s="109"/>
      <c r="AV20" s="109"/>
      <c r="AW20" s="109"/>
      <c r="AX20" s="109"/>
      <c r="AY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CD20" s="109"/>
      <c r="CE20" s="109"/>
      <c r="CF20" s="109"/>
      <c r="CG20" s="109"/>
      <c r="CH20" s="109"/>
      <c r="CI20" s="109"/>
      <c r="CJ20" s="109"/>
      <c r="CK20" s="109"/>
      <c r="CL20" s="109"/>
      <c r="CM20" s="109"/>
      <c r="CN20" s="109"/>
      <c r="CO20" s="109"/>
      <c r="CQ20" s="109"/>
      <c r="CR20" s="109"/>
      <c r="CT20" s="109"/>
      <c r="CU20" s="109"/>
      <c r="CV20" s="109"/>
      <c r="CW20" s="109"/>
      <c r="CX20" s="109"/>
      <c r="CY20" s="109"/>
      <c r="CZ20" s="109"/>
      <c r="DA20" s="109"/>
      <c r="DC20" s="109"/>
      <c r="DD20" s="109"/>
      <c r="DE20" s="109"/>
      <c r="DF20" s="109"/>
      <c r="DG20" s="109"/>
      <c r="DH20" s="109"/>
      <c r="DI20" s="109"/>
      <c r="DJ20" s="109"/>
      <c r="DK20" s="109"/>
      <c r="DL20" s="109"/>
      <c r="DM20" s="109"/>
      <c r="DN20" s="109"/>
      <c r="DO20" s="109"/>
      <c r="DP20" s="109"/>
      <c r="DQ20" s="109"/>
      <c r="DR20" s="109"/>
      <c r="DS20" s="109"/>
      <c r="DT20" s="109"/>
      <c r="DU20" s="109"/>
      <c r="DV20" s="109"/>
      <c r="DW20" s="109"/>
      <c r="DX20" s="109"/>
      <c r="DY20" s="109"/>
      <c r="DZ20" s="109"/>
      <c r="GI20" s="107"/>
      <c r="GK20" s="107"/>
      <c r="GO20" s="107"/>
      <c r="GP20" s="107"/>
      <c r="GQ20" s="107"/>
      <c r="GS20" s="107"/>
      <c r="GT20" s="107"/>
      <c r="GU20" s="107"/>
      <c r="GV20" s="107"/>
      <c r="GW20" s="107"/>
      <c r="GX20" s="107"/>
      <c r="GY20" s="107"/>
      <c r="GZ20" s="107"/>
      <c r="HA20" s="107"/>
      <c r="HB20" s="107"/>
      <c r="HC20" s="107"/>
      <c r="HD20" s="107"/>
      <c r="HE20" s="107"/>
      <c r="HF20" s="107"/>
      <c r="HG20" s="107"/>
      <c r="HH20" s="107"/>
    </row>
    <row r="21" spans="1:216" s="94" customFormat="1" ht="25.5" x14ac:dyDescent="0.25">
      <c r="A21" s="110" t="s">
        <v>133</v>
      </c>
      <c r="B21" s="112" t="s">
        <v>293</v>
      </c>
      <c r="C21" s="112" t="s">
        <v>292</v>
      </c>
      <c r="D21" s="112" t="s">
        <v>280</v>
      </c>
      <c r="E21" s="112"/>
      <c r="F21" s="111"/>
      <c r="G21" s="111"/>
      <c r="L21" s="192"/>
      <c r="M21" s="111"/>
      <c r="O21" s="111"/>
      <c r="P21" s="111"/>
      <c r="Q21" s="112"/>
      <c r="R21" s="112"/>
      <c r="S21" s="113"/>
      <c r="T21" s="112"/>
      <c r="V21" s="114"/>
      <c r="W21" s="112"/>
      <c r="X21" s="112"/>
      <c r="Z21" s="112"/>
      <c r="AA21" s="112"/>
      <c r="AB21" s="112"/>
      <c r="AC21" s="112"/>
      <c r="AD21" s="112"/>
      <c r="AE21" s="112"/>
      <c r="AF21" s="112"/>
      <c r="AG21" s="114"/>
      <c r="AH21" s="114"/>
      <c r="AI21" s="114"/>
      <c r="AJ21" s="114"/>
      <c r="AK21" s="114"/>
      <c r="AL21" s="114"/>
      <c r="AM21" s="114"/>
      <c r="AN21" s="114"/>
      <c r="AO21" s="114"/>
      <c r="AP21" s="114"/>
      <c r="AQ21" s="114"/>
      <c r="AR21" s="114"/>
      <c r="AS21" s="114"/>
      <c r="AT21" s="114"/>
      <c r="AU21" s="114"/>
      <c r="AV21" s="114"/>
      <c r="AW21" s="114"/>
      <c r="AX21" s="114"/>
      <c r="AY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CD21" s="114"/>
      <c r="CE21" s="114"/>
      <c r="CF21" s="114"/>
      <c r="CG21" s="114"/>
      <c r="CH21" s="114"/>
      <c r="CI21" s="114"/>
      <c r="CJ21" s="114"/>
      <c r="CK21" s="114"/>
      <c r="CL21" s="114"/>
      <c r="CM21" s="114"/>
      <c r="CN21" s="114"/>
      <c r="CO21" s="114"/>
      <c r="CQ21" s="114"/>
      <c r="CR21" s="114"/>
      <c r="CT21" s="114"/>
      <c r="CU21" s="114"/>
      <c r="CV21" s="114"/>
      <c r="CW21" s="114"/>
      <c r="CX21" s="114"/>
      <c r="CY21" s="114"/>
      <c r="CZ21" s="114"/>
      <c r="DA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GI21" s="113"/>
      <c r="GK21" s="113"/>
      <c r="GO21" s="113"/>
      <c r="GP21" s="113"/>
      <c r="GQ21" s="113"/>
      <c r="GS21" s="113"/>
      <c r="GT21" s="113"/>
      <c r="GU21" s="113"/>
      <c r="GV21" s="113"/>
      <c r="GW21" s="113"/>
      <c r="GX21" s="113"/>
      <c r="GY21" s="113"/>
      <c r="GZ21" s="113"/>
      <c r="HA21" s="113"/>
      <c r="HB21" s="113"/>
      <c r="HC21" s="113"/>
      <c r="HD21" s="113"/>
      <c r="HE21" s="113"/>
      <c r="HF21" s="113"/>
      <c r="HG21" s="113"/>
      <c r="HH21" s="113"/>
    </row>
    <row r="22" spans="1:216" s="90" customFormat="1" x14ac:dyDescent="0.2">
      <c r="A22" s="86" t="s">
        <v>134</v>
      </c>
      <c r="B22" s="88"/>
      <c r="C22" s="221"/>
      <c r="D22" s="221"/>
      <c r="E22" s="221"/>
      <c r="F22" s="88"/>
      <c r="G22" s="87"/>
      <c r="I22" s="238"/>
      <c r="J22" s="238"/>
      <c r="L22" s="185"/>
      <c r="M22" s="87"/>
      <c r="N22" s="238"/>
      <c r="O22" s="87"/>
      <c r="P22" s="87"/>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GI22" s="92"/>
      <c r="GJ22" s="92"/>
      <c r="GK22" s="92"/>
      <c r="GL22" s="92"/>
      <c r="GM22" s="92"/>
      <c r="GN22" s="92"/>
      <c r="GO22" s="92"/>
      <c r="GP22" s="92"/>
      <c r="GQ22" s="92"/>
      <c r="GR22" s="92"/>
      <c r="GS22" s="92"/>
      <c r="GT22" s="92"/>
      <c r="GU22" s="92"/>
      <c r="GV22" s="92"/>
      <c r="GW22" s="92"/>
      <c r="GX22" s="92"/>
      <c r="GY22" s="92"/>
      <c r="GZ22" s="92"/>
      <c r="HA22" s="92"/>
      <c r="HB22" s="92"/>
      <c r="HC22" s="92"/>
      <c r="HD22" s="92"/>
      <c r="HE22" s="92"/>
      <c r="HF22" s="92"/>
      <c r="HG22" s="92"/>
      <c r="HH22" s="92"/>
    </row>
    <row r="23" spans="1:216" s="101" customFormat="1" ht="25.5" x14ac:dyDescent="0.2">
      <c r="A23" s="86" t="s">
        <v>135</v>
      </c>
      <c r="B23" s="88">
        <v>2000</v>
      </c>
      <c r="C23" s="221" t="s">
        <v>318</v>
      </c>
      <c r="D23" s="221" t="s">
        <v>315</v>
      </c>
      <c r="E23" s="221"/>
      <c r="F23" s="100"/>
      <c r="G23" s="99"/>
      <c r="L23" s="189"/>
      <c r="M23" s="87"/>
      <c r="O23" s="99"/>
      <c r="P23" s="99"/>
      <c r="Q23" s="88"/>
      <c r="R23" s="100"/>
      <c r="S23" s="87"/>
      <c r="T23" s="100"/>
      <c r="U23" s="100"/>
      <c r="V23" s="100"/>
      <c r="W23" s="99"/>
      <c r="X23" s="100"/>
      <c r="Y23" s="99"/>
      <c r="Z23" s="100"/>
      <c r="AA23" s="100"/>
      <c r="AB23" s="100"/>
      <c r="AC23" s="100"/>
      <c r="AD23" s="99"/>
      <c r="AE23" s="100"/>
      <c r="AF23" s="100"/>
      <c r="AG23" s="100"/>
      <c r="AH23" s="100"/>
      <c r="AI23" s="100"/>
      <c r="AJ23" s="100"/>
      <c r="AK23" s="100"/>
      <c r="AL23" s="100"/>
      <c r="AM23" s="100"/>
      <c r="AN23" s="100"/>
      <c r="AO23" s="100"/>
      <c r="GI23" s="102"/>
      <c r="GJ23" s="102"/>
      <c r="GK23" s="102"/>
      <c r="GL23" s="102"/>
      <c r="GM23" s="102"/>
      <c r="GN23" s="102"/>
      <c r="GO23" s="102"/>
      <c r="GP23" s="102"/>
      <c r="GQ23" s="102"/>
      <c r="GR23" s="102"/>
      <c r="GS23" s="102"/>
      <c r="GT23" s="102"/>
      <c r="GU23" s="102"/>
      <c r="GV23" s="102"/>
      <c r="GW23" s="102"/>
      <c r="GX23" s="102"/>
      <c r="GY23" s="102"/>
      <c r="GZ23" s="102"/>
      <c r="HA23" s="102"/>
      <c r="HB23" s="102"/>
      <c r="HC23" s="102"/>
      <c r="HD23" s="102"/>
      <c r="HE23" s="102"/>
      <c r="HF23" s="102"/>
      <c r="HG23" s="102"/>
      <c r="HH23" s="102"/>
    </row>
    <row r="24" spans="1:216" s="96" customFormat="1" ht="25.5" x14ac:dyDescent="0.2">
      <c r="A24" s="79" t="s">
        <v>136</v>
      </c>
      <c r="B24" s="81" t="s">
        <v>310</v>
      </c>
      <c r="C24" s="81" t="s">
        <v>454</v>
      </c>
      <c r="D24" s="81" t="s">
        <v>316</v>
      </c>
      <c r="E24" s="81"/>
      <c r="F24" s="95"/>
      <c r="G24" s="94"/>
      <c r="L24" s="188"/>
      <c r="M24" s="80"/>
      <c r="O24" s="94"/>
      <c r="P24" s="94"/>
      <c r="Q24" s="81"/>
      <c r="R24" s="95"/>
      <c r="S24" s="80"/>
      <c r="T24" s="95"/>
      <c r="U24" s="95"/>
      <c r="V24" s="95"/>
      <c r="W24" s="81"/>
      <c r="X24" s="95"/>
      <c r="Y24" s="80"/>
      <c r="Z24" s="95"/>
      <c r="AA24" s="95"/>
      <c r="AB24" s="95"/>
      <c r="AC24" s="95"/>
      <c r="AD24" s="95"/>
      <c r="AE24" s="95"/>
      <c r="AF24" s="95"/>
      <c r="AG24" s="95"/>
      <c r="AH24" s="95"/>
      <c r="AI24" s="95"/>
      <c r="AJ24" s="95"/>
      <c r="AK24" s="95"/>
      <c r="AL24" s="95"/>
      <c r="AM24" s="95"/>
      <c r="AN24" s="95"/>
      <c r="AO24" s="95"/>
      <c r="GI24" s="97"/>
      <c r="GJ24" s="97"/>
      <c r="GK24" s="97"/>
      <c r="GL24" s="97"/>
      <c r="GM24" s="97"/>
      <c r="GN24" s="97"/>
      <c r="GO24" s="97"/>
      <c r="GP24" s="97"/>
      <c r="GQ24" s="97"/>
      <c r="GR24" s="97"/>
      <c r="GS24" s="97"/>
      <c r="GT24" s="97"/>
      <c r="GU24" s="97"/>
      <c r="GV24" s="97"/>
      <c r="GW24" s="97"/>
      <c r="GX24" s="97"/>
      <c r="GY24" s="97"/>
      <c r="GZ24" s="97"/>
      <c r="HA24" s="97"/>
      <c r="HB24" s="97"/>
      <c r="HC24" s="97"/>
      <c r="HD24" s="97"/>
      <c r="HE24" s="97"/>
      <c r="HF24" s="97"/>
      <c r="HG24" s="97"/>
      <c r="HH24" s="97"/>
    </row>
    <row r="25" spans="1:216" s="82" customFormat="1" ht="54" customHeight="1" x14ac:dyDescent="0.2">
      <c r="A25" s="79" t="s">
        <v>137</v>
      </c>
      <c r="B25" s="81"/>
      <c r="C25" s="81"/>
      <c r="D25" s="81"/>
      <c r="E25" s="81"/>
      <c r="F25" s="81"/>
      <c r="G25" s="80"/>
      <c r="L25" s="182"/>
      <c r="M25" s="80"/>
      <c r="O25" s="80"/>
      <c r="P25" s="80"/>
      <c r="Q25" s="81"/>
      <c r="R25" s="81"/>
      <c r="S25" s="80"/>
      <c r="T25" s="81"/>
      <c r="U25" s="81"/>
      <c r="V25" s="81"/>
      <c r="W25" s="80"/>
      <c r="X25" s="81"/>
      <c r="Y25" s="80"/>
      <c r="Z25" s="81"/>
      <c r="AA25" s="81"/>
      <c r="AB25" s="81"/>
      <c r="AC25" s="81"/>
      <c r="AD25" s="81"/>
      <c r="AE25" s="81"/>
      <c r="AF25" s="81"/>
      <c r="AG25" s="81"/>
      <c r="AH25" s="81"/>
      <c r="AI25" s="81"/>
      <c r="AJ25" s="81"/>
      <c r="AK25" s="81"/>
      <c r="AL25" s="81"/>
      <c r="AM25" s="81"/>
      <c r="AN25" s="81"/>
      <c r="AO25" s="81"/>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row>
    <row r="26" spans="1:216" s="90" customFormat="1" ht="127.5" x14ac:dyDescent="0.2">
      <c r="A26" s="91" t="s">
        <v>138</v>
      </c>
      <c r="B26" s="115" t="s">
        <v>311</v>
      </c>
      <c r="C26" s="239" t="s">
        <v>294</v>
      </c>
      <c r="D26" s="239" t="s">
        <v>653</v>
      </c>
      <c r="E26" s="239"/>
      <c r="F26" s="220"/>
      <c r="G26" s="234"/>
      <c r="H26" s="238"/>
      <c r="I26" s="238"/>
      <c r="J26" s="238"/>
      <c r="K26" s="233"/>
      <c r="L26" s="233"/>
      <c r="M26" s="233"/>
      <c r="N26" s="238"/>
      <c r="O26" s="233"/>
      <c r="P26" s="237"/>
      <c r="Q26" s="239"/>
      <c r="R26" s="87"/>
      <c r="S26" s="87"/>
      <c r="T26" s="87"/>
      <c r="U26" s="87"/>
      <c r="V26" s="87"/>
      <c r="W26" s="87"/>
      <c r="X26" s="87"/>
      <c r="Y26" s="87"/>
      <c r="Z26" s="87"/>
      <c r="AA26" s="87"/>
      <c r="AB26" s="87"/>
      <c r="AC26" s="87"/>
      <c r="AD26" s="87"/>
      <c r="AE26" s="87"/>
      <c r="AF26" s="87"/>
      <c r="AG26" s="116"/>
      <c r="AH26" s="116"/>
      <c r="AI26" s="116"/>
      <c r="AJ26" s="87"/>
      <c r="AK26" s="116"/>
      <c r="AL26" s="116"/>
      <c r="AM26" s="116"/>
      <c r="AN26" s="116"/>
      <c r="AO26" s="116"/>
      <c r="AP26" s="91"/>
      <c r="AQ26" s="117"/>
      <c r="AR26" s="117"/>
      <c r="AS26" s="117"/>
      <c r="AT26" s="117"/>
      <c r="AU26" s="117"/>
      <c r="AV26" s="117"/>
      <c r="AW26" s="117"/>
      <c r="AX26" s="117"/>
      <c r="AY26" s="117"/>
      <c r="BA26" s="91"/>
      <c r="BB26" s="91"/>
      <c r="BC26" s="91"/>
      <c r="BD26" s="91"/>
      <c r="BR26" s="117"/>
      <c r="DY26" s="91"/>
      <c r="DZ26" s="91"/>
      <c r="GI26" s="92"/>
      <c r="GJ26" s="92"/>
      <c r="GK26" s="92"/>
      <c r="GL26" s="92"/>
      <c r="GM26" s="92"/>
      <c r="GN26" s="92"/>
      <c r="GO26" s="92"/>
      <c r="GP26" s="92"/>
      <c r="GQ26" s="93"/>
      <c r="GR26" s="92"/>
      <c r="GS26" s="92"/>
      <c r="GT26" s="92"/>
      <c r="GU26" s="92"/>
      <c r="GV26" s="92"/>
      <c r="GW26" s="92"/>
      <c r="GX26" s="92"/>
      <c r="GY26" s="92"/>
      <c r="GZ26" s="92"/>
      <c r="HA26" s="92"/>
      <c r="HB26" s="92"/>
      <c r="HC26" s="92"/>
      <c r="HD26" s="92"/>
      <c r="HE26" s="92"/>
      <c r="HF26" s="92"/>
      <c r="HG26" s="118"/>
      <c r="HH26" s="118"/>
    </row>
    <row r="27" spans="1:216" s="90" customFormat="1" ht="25.5" x14ac:dyDescent="0.25">
      <c r="A27" s="86" t="s">
        <v>139</v>
      </c>
      <c r="B27" s="88" t="s">
        <v>312</v>
      </c>
      <c r="C27" s="221" t="s">
        <v>314</v>
      </c>
      <c r="D27" s="221" t="s">
        <v>317</v>
      </c>
      <c r="E27" s="221"/>
      <c r="F27" s="221"/>
      <c r="G27" s="87"/>
      <c r="I27" s="238"/>
      <c r="J27" s="238"/>
      <c r="L27" s="89"/>
      <c r="M27" s="87"/>
      <c r="N27" s="238"/>
      <c r="O27" s="87"/>
      <c r="P27" s="87"/>
      <c r="Q27" s="88"/>
      <c r="R27" s="88"/>
      <c r="S27" s="88"/>
      <c r="T27" s="88"/>
      <c r="U27" s="88"/>
      <c r="V27" s="88"/>
      <c r="W27" s="88"/>
      <c r="X27" s="88"/>
      <c r="Y27" s="87"/>
      <c r="Z27" s="88"/>
      <c r="AA27" s="88"/>
      <c r="AB27" s="88"/>
      <c r="AC27" s="88"/>
      <c r="AD27" s="87"/>
      <c r="AE27" s="88"/>
      <c r="AF27" s="88"/>
      <c r="AG27" s="88"/>
      <c r="AH27" s="88"/>
      <c r="AI27" s="88"/>
      <c r="AJ27" s="88"/>
      <c r="AK27" s="88"/>
      <c r="AL27" s="88"/>
      <c r="AM27" s="88"/>
      <c r="AN27" s="88"/>
      <c r="AO27" s="88"/>
    </row>
    <row r="28" spans="1:216" s="119" customFormat="1" ht="12.75" customHeight="1" x14ac:dyDescent="0.25">
      <c r="B28" s="120"/>
      <c r="C28" s="120"/>
      <c r="D28" s="120"/>
      <c r="E28" s="120"/>
      <c r="F28" s="120"/>
      <c r="G28" s="120"/>
      <c r="H28" s="120"/>
      <c r="I28" s="120"/>
      <c r="J28" s="120"/>
      <c r="K28" s="120"/>
      <c r="L28" s="120"/>
      <c r="M28" s="120"/>
      <c r="N28" s="197"/>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row>
    <row r="29" spans="1:216" s="119" customFormat="1" ht="12.75" customHeight="1" x14ac:dyDescent="0.25">
      <c r="B29" s="120"/>
      <c r="C29" s="120"/>
      <c r="D29" s="120"/>
      <c r="E29" s="120"/>
      <c r="F29" s="120"/>
      <c r="G29" s="120"/>
      <c r="H29" s="120"/>
      <c r="I29" s="120"/>
      <c r="J29" s="120"/>
      <c r="K29" s="120"/>
      <c r="L29" s="120"/>
      <c r="M29" s="120"/>
      <c r="N29" s="197"/>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row>
    <row r="30" spans="1:216" s="119" customFormat="1" ht="12.75" customHeight="1" x14ac:dyDescent="0.25">
      <c r="B30" s="120"/>
      <c r="C30" s="120"/>
      <c r="D30" s="120"/>
      <c r="E30" s="120"/>
      <c r="F30" s="120"/>
      <c r="G30" s="120"/>
      <c r="H30" s="120"/>
      <c r="I30" s="120"/>
      <c r="J30" s="120"/>
      <c r="K30" s="120"/>
      <c r="L30" s="120"/>
      <c r="M30" s="120"/>
      <c r="N30" s="197"/>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row>
    <row r="31" spans="1:216" s="119" customFormat="1" ht="12.75" customHeight="1" x14ac:dyDescent="0.25">
      <c r="B31" s="120"/>
      <c r="C31" s="120"/>
      <c r="D31" s="120"/>
      <c r="E31" s="120"/>
      <c r="F31" s="120"/>
      <c r="G31" s="120"/>
      <c r="H31" s="120"/>
      <c r="I31" s="120"/>
      <c r="J31" s="120"/>
      <c r="K31" s="120"/>
      <c r="L31" s="120"/>
      <c r="M31" s="120"/>
      <c r="N31" s="197"/>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row>
    <row r="32" spans="1:216" s="119" customFormat="1" ht="12.75" customHeight="1" x14ac:dyDescent="0.25">
      <c r="B32" s="120"/>
      <c r="C32" s="120"/>
      <c r="D32" s="120"/>
      <c r="E32" s="120"/>
      <c r="F32" s="120"/>
      <c r="G32" s="120"/>
      <c r="H32" s="120"/>
      <c r="I32" s="120"/>
      <c r="J32" s="120"/>
      <c r="K32" s="120"/>
      <c r="L32" s="120"/>
      <c r="M32" s="120"/>
      <c r="N32" s="197"/>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row>
    <row r="33" spans="2:41" s="119" customFormat="1" ht="12.75" customHeight="1" x14ac:dyDescent="0.25">
      <c r="B33" s="120"/>
      <c r="C33" s="120"/>
      <c r="D33" s="120"/>
      <c r="E33" s="120"/>
      <c r="F33" s="120"/>
      <c r="G33" s="120"/>
      <c r="H33" s="120"/>
      <c r="I33" s="120"/>
      <c r="J33" s="120"/>
      <c r="K33" s="120"/>
      <c r="L33" s="120"/>
      <c r="M33" s="120"/>
      <c r="N33" s="198"/>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row>
    <row r="34" spans="2:41" s="119" customFormat="1" ht="12.75" customHeight="1" x14ac:dyDescent="0.25">
      <c r="B34" s="120"/>
      <c r="C34" s="120"/>
      <c r="D34" s="120"/>
      <c r="E34" s="120"/>
      <c r="F34" s="120"/>
      <c r="G34" s="120"/>
      <c r="H34" s="120"/>
      <c r="I34" s="120"/>
      <c r="J34" s="120"/>
      <c r="K34" s="120"/>
      <c r="L34" s="120"/>
      <c r="M34" s="120"/>
      <c r="N34" s="198"/>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row>
    <row r="35" spans="2:41" s="119" customFormat="1" ht="12.75" customHeight="1" x14ac:dyDescent="0.25">
      <c r="B35" s="120"/>
      <c r="C35" s="120"/>
      <c r="D35" s="120"/>
      <c r="E35" s="120"/>
      <c r="F35" s="120"/>
      <c r="G35" s="120"/>
      <c r="H35" s="120"/>
      <c r="I35" s="120"/>
      <c r="J35" s="120"/>
      <c r="K35" s="120"/>
      <c r="L35" s="120"/>
      <c r="M35" s="120"/>
      <c r="N35" s="198"/>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row>
    <row r="36" spans="2:41" s="119" customFormat="1" ht="12.75" customHeight="1" x14ac:dyDescent="0.25">
      <c r="B36" s="120"/>
      <c r="C36" s="120"/>
      <c r="D36" s="120"/>
      <c r="E36" s="120"/>
      <c r="F36" s="120"/>
      <c r="G36" s="120"/>
      <c r="H36" s="120"/>
      <c r="I36" s="120"/>
      <c r="J36" s="120"/>
      <c r="K36" s="120"/>
      <c r="L36" s="120"/>
      <c r="M36" s="120"/>
      <c r="N36" s="198"/>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row>
    <row r="37" spans="2:41" s="119" customFormat="1" ht="12.75" customHeight="1" x14ac:dyDescent="0.25">
      <c r="B37" s="120"/>
      <c r="C37" s="120"/>
      <c r="D37" s="120"/>
      <c r="E37" s="120"/>
      <c r="F37" s="120"/>
      <c r="G37" s="120"/>
      <c r="H37" s="120"/>
      <c r="I37" s="120"/>
      <c r="J37" s="120"/>
      <c r="K37" s="120"/>
      <c r="L37" s="120"/>
      <c r="M37" s="120"/>
      <c r="N37" s="198"/>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row>
    <row r="38" spans="2:41" s="119" customFormat="1" ht="12.75" customHeight="1" x14ac:dyDescent="0.25">
      <c r="B38" s="120"/>
      <c r="C38" s="120"/>
      <c r="D38" s="120"/>
      <c r="E38" s="120"/>
      <c r="F38" s="120"/>
      <c r="G38" s="120"/>
      <c r="H38" s="120"/>
      <c r="I38" s="120"/>
      <c r="J38" s="120"/>
      <c r="K38" s="120"/>
      <c r="L38" s="120"/>
      <c r="M38" s="120"/>
      <c r="N38" s="198"/>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row>
    <row r="39" spans="2:41" s="119" customFormat="1" ht="12.75" customHeight="1" x14ac:dyDescent="0.25">
      <c r="B39" s="120"/>
      <c r="C39" s="120"/>
      <c r="D39" s="120"/>
      <c r="E39" s="120"/>
      <c r="F39" s="120"/>
      <c r="G39" s="120"/>
      <c r="H39" s="120"/>
      <c r="I39" s="120"/>
      <c r="J39" s="120"/>
      <c r="K39" s="120"/>
      <c r="L39" s="120"/>
      <c r="M39" s="120"/>
      <c r="N39" s="198"/>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row>
    <row r="40" spans="2:41" s="119" customFormat="1" ht="12.75" customHeight="1" x14ac:dyDescent="0.25">
      <c r="B40" s="120"/>
      <c r="C40" s="120"/>
      <c r="D40" s="120"/>
      <c r="E40" s="120"/>
      <c r="F40" s="120"/>
      <c r="G40" s="120"/>
      <c r="H40" s="120"/>
      <c r="I40" s="120"/>
      <c r="J40" s="120"/>
      <c r="K40" s="120"/>
      <c r="L40" s="120"/>
      <c r="M40" s="120"/>
      <c r="N40" s="198"/>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row>
    <row r="49" spans="1:41" ht="12.75" customHeight="1" x14ac:dyDescent="0.25">
      <c r="B49"/>
      <c r="C49"/>
    </row>
    <row r="50" spans="1:41" ht="12.75" customHeight="1" x14ac:dyDescent="0.2">
      <c r="A50" s="121" t="s">
        <v>140</v>
      </c>
      <c r="B50" s="125" t="s">
        <v>141</v>
      </c>
      <c r="C50" s="125" t="s">
        <v>141</v>
      </c>
    </row>
    <row r="51" spans="1:41" s="124" customFormat="1" ht="12.75" customHeight="1" x14ac:dyDescent="0.2">
      <c r="B51" s="126" t="s">
        <v>82</v>
      </c>
      <c r="C51" s="126" t="s">
        <v>82</v>
      </c>
      <c r="D51" s="125"/>
      <c r="E51" s="125"/>
      <c r="F51" s="125"/>
      <c r="G51" s="125"/>
      <c r="H51" s="125" t="s">
        <v>141</v>
      </c>
      <c r="I51" s="125"/>
      <c r="J51" s="125"/>
      <c r="K51" s="125"/>
      <c r="L51" s="125"/>
      <c r="M51" s="125"/>
      <c r="N51" s="200"/>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row>
    <row r="52" spans="1:41" ht="12.75" customHeight="1" x14ac:dyDescent="0.2">
      <c r="B52" s="127" t="s">
        <v>142</v>
      </c>
      <c r="C52" s="127" t="s">
        <v>142</v>
      </c>
      <c r="H52" s="126" t="s">
        <v>82</v>
      </c>
    </row>
    <row r="53" spans="1:41" ht="12.75" customHeight="1" x14ac:dyDescent="0.2">
      <c r="B53" s="127" t="s">
        <v>143</v>
      </c>
      <c r="C53" s="127" t="s">
        <v>143</v>
      </c>
      <c r="H53" s="127" t="s">
        <v>142</v>
      </c>
    </row>
    <row r="54" spans="1:41" ht="12.75" customHeight="1" x14ac:dyDescent="0.2">
      <c r="B54" s="127" t="s">
        <v>144</v>
      </c>
      <c r="C54" s="127" t="s">
        <v>144</v>
      </c>
      <c r="H54" s="127" t="s">
        <v>143</v>
      </c>
    </row>
    <row r="55" spans="1:41" ht="12.75" customHeight="1" x14ac:dyDescent="0.2">
      <c r="B55" s="127" t="s">
        <v>145</v>
      </c>
      <c r="C55" s="127" t="s">
        <v>145</v>
      </c>
      <c r="H55" s="127" t="s">
        <v>144</v>
      </c>
    </row>
    <row r="56" spans="1:41" ht="12.75" customHeight="1" x14ac:dyDescent="0.2">
      <c r="B56" s="127" t="s">
        <v>146</v>
      </c>
      <c r="C56" s="127" t="s">
        <v>146</v>
      </c>
      <c r="H56" s="127" t="s">
        <v>145</v>
      </c>
    </row>
    <row r="57" spans="1:41" ht="12.75" customHeight="1" x14ac:dyDescent="0.2">
      <c r="B57" s="127" t="s">
        <v>147</v>
      </c>
      <c r="C57" s="127" t="s">
        <v>147</v>
      </c>
      <c r="H57" s="127" t="s">
        <v>146</v>
      </c>
    </row>
    <row r="58" spans="1:41" ht="12.75" customHeight="1" x14ac:dyDescent="0.2">
      <c r="B58" s="127" t="s">
        <v>148</v>
      </c>
      <c r="C58" s="127" t="s">
        <v>148</v>
      </c>
      <c r="H58" s="127" t="s">
        <v>147</v>
      </c>
    </row>
    <row r="59" spans="1:41" ht="12.75" customHeight="1" x14ac:dyDescent="0.2">
      <c r="B59" s="127" t="s">
        <v>149</v>
      </c>
      <c r="C59" s="127" t="s">
        <v>149</v>
      </c>
      <c r="H59" s="127" t="s">
        <v>148</v>
      </c>
    </row>
    <row r="60" spans="1:41" ht="12.75" customHeight="1" x14ac:dyDescent="0.2">
      <c r="B60" s="127" t="s">
        <v>149</v>
      </c>
      <c r="C60" s="127" t="s">
        <v>149</v>
      </c>
      <c r="H60" s="127" t="s">
        <v>149</v>
      </c>
    </row>
  </sheetData>
  <sheetProtection formatCells="0" insertHyperlinks="0"/>
  <dataValidations count="5">
    <dataValidation type="list" allowBlank="1" showInputMessage="1" showErrorMessage="1" prompt="Select from List." sqref="GI3:HH3 QE3:RD3 AAA3:AAZ3 AJW3:AKV3 ATS3:AUR3 BDO3:BEN3 BNK3:BOJ3 BXG3:BYF3 CHC3:CIB3 CQY3:CRX3 DAU3:DBT3 DKQ3:DLP3 DUM3:DVL3 EEI3:EFH3 EOE3:EPD3 EYA3:EYZ3 FHW3:FIV3 FRS3:FSR3 GBO3:GCN3 GLK3:GMJ3 GVG3:GWF3 HFC3:HGB3 HOY3:HPX3 HYU3:HZT3 IIQ3:IJP3 ISM3:ITL3 JCI3:JDH3 JME3:JND3 JWA3:JWZ3 KFW3:KGV3 KPS3:KQR3 KZO3:LAN3 LJK3:LKJ3 LTG3:LUF3 MDC3:MEB3 MMY3:MNX3 MWU3:MXT3 NGQ3:NHP3 NQM3:NRL3 OAI3:OBH3 OKE3:OLD3 OUA3:OUZ3 PDW3:PEV3 PNS3:POR3 PXO3:PYN3 QHK3:QIJ3 QRG3:QSF3 RBC3:RCB3 RKY3:RLX3 RUU3:RVT3 SEQ3:SFP3 SOM3:SPL3 SYI3:SZH3 TIE3:TJD3 TSA3:TSZ3 UBW3:UCV3 ULS3:UMR3 UVO3:UWN3 VFK3:VGJ3 VPG3:VQF3 VZC3:WAB3 WIY3:WJX3 WSU3:WTT3 XCQ3:XDP3 GI65539:HH65539 QE65539:RD65539 AAA65539:AAZ65539 AJW65539:AKV65539 ATS65539:AUR65539 BDO65539:BEN65539 BNK65539:BOJ65539 BXG65539:BYF65539 CHC65539:CIB65539 CQY65539:CRX65539 DAU65539:DBT65539 DKQ65539:DLP65539 DUM65539:DVL65539 EEI65539:EFH65539 EOE65539:EPD65539 EYA65539:EYZ65539 FHW65539:FIV65539 FRS65539:FSR65539 GBO65539:GCN65539 GLK65539:GMJ65539 GVG65539:GWF65539 HFC65539:HGB65539 HOY65539:HPX65539 HYU65539:HZT65539 IIQ65539:IJP65539 ISM65539:ITL65539 JCI65539:JDH65539 JME65539:JND65539 JWA65539:JWZ65539 KFW65539:KGV65539 KPS65539:KQR65539 KZO65539:LAN65539 LJK65539:LKJ65539 LTG65539:LUF65539 MDC65539:MEB65539 MMY65539:MNX65539 MWU65539:MXT65539 NGQ65539:NHP65539 NQM65539:NRL65539 OAI65539:OBH65539 OKE65539:OLD65539 OUA65539:OUZ65539 PDW65539:PEV65539 PNS65539:POR65539 PXO65539:PYN65539 QHK65539:QIJ65539 QRG65539:QSF65539 RBC65539:RCB65539 RKY65539:RLX65539 RUU65539:RVT65539 SEQ65539:SFP65539 SOM65539:SPL65539 SYI65539:SZH65539 TIE65539:TJD65539 TSA65539:TSZ65539 UBW65539:UCV65539 ULS65539:UMR65539 UVO65539:UWN65539 VFK65539:VGJ65539 VPG65539:VQF65539 VZC65539:WAB65539 WIY65539:WJX65539 WSU65539:WTT65539 XCQ65539:XDP65539 GI131075:HH131075 QE131075:RD131075 AAA131075:AAZ131075 AJW131075:AKV131075 ATS131075:AUR131075 BDO131075:BEN131075 BNK131075:BOJ131075 BXG131075:BYF131075 CHC131075:CIB131075 CQY131075:CRX131075 DAU131075:DBT131075 DKQ131075:DLP131075 DUM131075:DVL131075 EEI131075:EFH131075 EOE131075:EPD131075 EYA131075:EYZ131075 FHW131075:FIV131075 FRS131075:FSR131075 GBO131075:GCN131075 GLK131075:GMJ131075 GVG131075:GWF131075 HFC131075:HGB131075 HOY131075:HPX131075 HYU131075:HZT131075 IIQ131075:IJP131075 ISM131075:ITL131075 JCI131075:JDH131075 JME131075:JND131075 JWA131075:JWZ131075 KFW131075:KGV131075 KPS131075:KQR131075 KZO131075:LAN131075 LJK131075:LKJ131075 LTG131075:LUF131075 MDC131075:MEB131075 MMY131075:MNX131075 MWU131075:MXT131075 NGQ131075:NHP131075 NQM131075:NRL131075 OAI131075:OBH131075 OKE131075:OLD131075 OUA131075:OUZ131075 PDW131075:PEV131075 PNS131075:POR131075 PXO131075:PYN131075 QHK131075:QIJ131075 QRG131075:QSF131075 RBC131075:RCB131075 RKY131075:RLX131075 RUU131075:RVT131075 SEQ131075:SFP131075 SOM131075:SPL131075 SYI131075:SZH131075 TIE131075:TJD131075 TSA131075:TSZ131075 UBW131075:UCV131075 ULS131075:UMR131075 UVO131075:UWN131075 VFK131075:VGJ131075 VPG131075:VQF131075 VZC131075:WAB131075 WIY131075:WJX131075 WSU131075:WTT131075 XCQ131075:XDP131075 GI196611:HH196611 QE196611:RD196611 AAA196611:AAZ196611 AJW196611:AKV196611 ATS196611:AUR196611 BDO196611:BEN196611 BNK196611:BOJ196611 BXG196611:BYF196611 CHC196611:CIB196611 CQY196611:CRX196611 DAU196611:DBT196611 DKQ196611:DLP196611 DUM196611:DVL196611 EEI196611:EFH196611 EOE196611:EPD196611 EYA196611:EYZ196611 FHW196611:FIV196611 FRS196611:FSR196611 GBO196611:GCN196611 GLK196611:GMJ196611 GVG196611:GWF196611 HFC196611:HGB196611 HOY196611:HPX196611 HYU196611:HZT196611 IIQ196611:IJP196611 ISM196611:ITL196611 JCI196611:JDH196611 JME196611:JND196611 JWA196611:JWZ196611 KFW196611:KGV196611 KPS196611:KQR196611 KZO196611:LAN196611 LJK196611:LKJ196611 LTG196611:LUF196611 MDC196611:MEB196611 MMY196611:MNX196611 MWU196611:MXT196611 NGQ196611:NHP196611 NQM196611:NRL196611 OAI196611:OBH196611 OKE196611:OLD196611 OUA196611:OUZ196611 PDW196611:PEV196611 PNS196611:POR196611 PXO196611:PYN196611 QHK196611:QIJ196611 QRG196611:QSF196611 RBC196611:RCB196611 RKY196611:RLX196611 RUU196611:RVT196611 SEQ196611:SFP196611 SOM196611:SPL196611 SYI196611:SZH196611 TIE196611:TJD196611 TSA196611:TSZ196611 UBW196611:UCV196611 ULS196611:UMR196611 UVO196611:UWN196611 VFK196611:VGJ196611 VPG196611:VQF196611 VZC196611:WAB196611 WIY196611:WJX196611 WSU196611:WTT196611 XCQ196611:XDP196611 GI262147:HH262147 QE262147:RD262147 AAA262147:AAZ262147 AJW262147:AKV262147 ATS262147:AUR262147 BDO262147:BEN262147 BNK262147:BOJ262147 BXG262147:BYF262147 CHC262147:CIB262147 CQY262147:CRX262147 DAU262147:DBT262147 DKQ262147:DLP262147 DUM262147:DVL262147 EEI262147:EFH262147 EOE262147:EPD262147 EYA262147:EYZ262147 FHW262147:FIV262147 FRS262147:FSR262147 GBO262147:GCN262147 GLK262147:GMJ262147 GVG262147:GWF262147 HFC262147:HGB262147 HOY262147:HPX262147 HYU262147:HZT262147 IIQ262147:IJP262147 ISM262147:ITL262147 JCI262147:JDH262147 JME262147:JND262147 JWA262147:JWZ262147 KFW262147:KGV262147 KPS262147:KQR262147 KZO262147:LAN262147 LJK262147:LKJ262147 LTG262147:LUF262147 MDC262147:MEB262147 MMY262147:MNX262147 MWU262147:MXT262147 NGQ262147:NHP262147 NQM262147:NRL262147 OAI262147:OBH262147 OKE262147:OLD262147 OUA262147:OUZ262147 PDW262147:PEV262147 PNS262147:POR262147 PXO262147:PYN262147 QHK262147:QIJ262147 QRG262147:QSF262147 RBC262147:RCB262147 RKY262147:RLX262147 RUU262147:RVT262147 SEQ262147:SFP262147 SOM262147:SPL262147 SYI262147:SZH262147 TIE262147:TJD262147 TSA262147:TSZ262147 UBW262147:UCV262147 ULS262147:UMR262147 UVO262147:UWN262147 VFK262147:VGJ262147 VPG262147:VQF262147 VZC262147:WAB262147 WIY262147:WJX262147 WSU262147:WTT262147 XCQ262147:XDP262147 GI327683:HH327683 QE327683:RD327683 AAA327683:AAZ327683 AJW327683:AKV327683 ATS327683:AUR327683 BDO327683:BEN327683 BNK327683:BOJ327683 BXG327683:BYF327683 CHC327683:CIB327683 CQY327683:CRX327683 DAU327683:DBT327683 DKQ327683:DLP327683 DUM327683:DVL327683 EEI327683:EFH327683 EOE327683:EPD327683 EYA327683:EYZ327683 FHW327683:FIV327683 FRS327683:FSR327683 GBO327683:GCN327683 GLK327683:GMJ327683 GVG327683:GWF327683 HFC327683:HGB327683 HOY327683:HPX327683 HYU327683:HZT327683 IIQ327683:IJP327683 ISM327683:ITL327683 JCI327683:JDH327683 JME327683:JND327683 JWA327683:JWZ327683 KFW327683:KGV327683 KPS327683:KQR327683 KZO327683:LAN327683 LJK327683:LKJ327683 LTG327683:LUF327683 MDC327683:MEB327683 MMY327683:MNX327683 MWU327683:MXT327683 NGQ327683:NHP327683 NQM327683:NRL327683 OAI327683:OBH327683 OKE327683:OLD327683 OUA327683:OUZ327683 PDW327683:PEV327683 PNS327683:POR327683 PXO327683:PYN327683 QHK327683:QIJ327683 QRG327683:QSF327683 RBC327683:RCB327683 RKY327683:RLX327683 RUU327683:RVT327683 SEQ327683:SFP327683 SOM327683:SPL327683 SYI327683:SZH327683 TIE327683:TJD327683 TSA327683:TSZ327683 UBW327683:UCV327683 ULS327683:UMR327683 UVO327683:UWN327683 VFK327683:VGJ327683 VPG327683:VQF327683 VZC327683:WAB327683 WIY327683:WJX327683 WSU327683:WTT327683 XCQ327683:XDP327683 GI393219:HH393219 QE393219:RD393219 AAA393219:AAZ393219 AJW393219:AKV393219 ATS393219:AUR393219 BDO393219:BEN393219 BNK393219:BOJ393219 BXG393219:BYF393219 CHC393219:CIB393219 CQY393219:CRX393219 DAU393219:DBT393219 DKQ393219:DLP393219 DUM393219:DVL393219 EEI393219:EFH393219 EOE393219:EPD393219 EYA393219:EYZ393219 FHW393219:FIV393219 FRS393219:FSR393219 GBO393219:GCN393219 GLK393219:GMJ393219 GVG393219:GWF393219 HFC393219:HGB393219 HOY393219:HPX393219 HYU393219:HZT393219 IIQ393219:IJP393219 ISM393219:ITL393219 JCI393219:JDH393219 JME393219:JND393219 JWA393219:JWZ393219 KFW393219:KGV393219 KPS393219:KQR393219 KZO393219:LAN393219 LJK393219:LKJ393219 LTG393219:LUF393219 MDC393219:MEB393219 MMY393219:MNX393219 MWU393219:MXT393219 NGQ393219:NHP393219 NQM393219:NRL393219 OAI393219:OBH393219 OKE393219:OLD393219 OUA393219:OUZ393219 PDW393219:PEV393219 PNS393219:POR393219 PXO393219:PYN393219 QHK393219:QIJ393219 QRG393219:QSF393219 RBC393219:RCB393219 RKY393219:RLX393219 RUU393219:RVT393219 SEQ393219:SFP393219 SOM393219:SPL393219 SYI393219:SZH393219 TIE393219:TJD393219 TSA393219:TSZ393219 UBW393219:UCV393219 ULS393219:UMR393219 UVO393219:UWN393219 VFK393219:VGJ393219 VPG393219:VQF393219 VZC393219:WAB393219 WIY393219:WJX393219 WSU393219:WTT393219 XCQ393219:XDP393219 GI458755:HH458755 QE458755:RD458755 AAA458755:AAZ458755 AJW458755:AKV458755 ATS458755:AUR458755 BDO458755:BEN458755 BNK458755:BOJ458755 BXG458755:BYF458755 CHC458755:CIB458755 CQY458755:CRX458755 DAU458755:DBT458755 DKQ458755:DLP458755 DUM458755:DVL458755 EEI458755:EFH458755 EOE458755:EPD458755 EYA458755:EYZ458755 FHW458755:FIV458755 FRS458755:FSR458755 GBO458755:GCN458755 GLK458755:GMJ458755 GVG458755:GWF458755 HFC458755:HGB458755 HOY458755:HPX458755 HYU458755:HZT458755 IIQ458755:IJP458755 ISM458755:ITL458755 JCI458755:JDH458755 JME458755:JND458755 JWA458755:JWZ458755 KFW458755:KGV458755 KPS458755:KQR458755 KZO458755:LAN458755 LJK458755:LKJ458755 LTG458755:LUF458755 MDC458755:MEB458755 MMY458755:MNX458755 MWU458755:MXT458755 NGQ458755:NHP458755 NQM458755:NRL458755 OAI458755:OBH458755 OKE458755:OLD458755 OUA458755:OUZ458755 PDW458755:PEV458755 PNS458755:POR458755 PXO458755:PYN458755 QHK458755:QIJ458755 QRG458755:QSF458755 RBC458755:RCB458755 RKY458755:RLX458755 RUU458755:RVT458755 SEQ458755:SFP458755 SOM458755:SPL458755 SYI458755:SZH458755 TIE458755:TJD458755 TSA458755:TSZ458755 UBW458755:UCV458755 ULS458755:UMR458755 UVO458755:UWN458755 VFK458755:VGJ458755 VPG458755:VQF458755 VZC458755:WAB458755 WIY458755:WJX458755 WSU458755:WTT458755 XCQ458755:XDP458755 GI524291:HH524291 QE524291:RD524291 AAA524291:AAZ524291 AJW524291:AKV524291 ATS524291:AUR524291 BDO524291:BEN524291 BNK524291:BOJ524291 BXG524291:BYF524291 CHC524291:CIB524291 CQY524291:CRX524291 DAU524291:DBT524291 DKQ524291:DLP524291 DUM524291:DVL524291 EEI524291:EFH524291 EOE524291:EPD524291 EYA524291:EYZ524291 FHW524291:FIV524291 FRS524291:FSR524291 GBO524291:GCN524291 GLK524291:GMJ524291 GVG524291:GWF524291 HFC524291:HGB524291 HOY524291:HPX524291 HYU524291:HZT524291 IIQ524291:IJP524291 ISM524291:ITL524291 JCI524291:JDH524291 JME524291:JND524291 JWA524291:JWZ524291 KFW524291:KGV524291 KPS524291:KQR524291 KZO524291:LAN524291 LJK524291:LKJ524291 LTG524291:LUF524291 MDC524291:MEB524291 MMY524291:MNX524291 MWU524291:MXT524291 NGQ524291:NHP524291 NQM524291:NRL524291 OAI524291:OBH524291 OKE524291:OLD524291 OUA524291:OUZ524291 PDW524291:PEV524291 PNS524291:POR524291 PXO524291:PYN524291 QHK524291:QIJ524291 QRG524291:QSF524291 RBC524291:RCB524291 RKY524291:RLX524291 RUU524291:RVT524291 SEQ524291:SFP524291 SOM524291:SPL524291 SYI524291:SZH524291 TIE524291:TJD524291 TSA524291:TSZ524291 UBW524291:UCV524291 ULS524291:UMR524291 UVO524291:UWN524291 VFK524291:VGJ524291 VPG524291:VQF524291 VZC524291:WAB524291 WIY524291:WJX524291 WSU524291:WTT524291 XCQ524291:XDP524291 GI589827:HH589827 QE589827:RD589827 AAA589827:AAZ589827 AJW589827:AKV589827 ATS589827:AUR589827 BDO589827:BEN589827 BNK589827:BOJ589827 BXG589827:BYF589827 CHC589827:CIB589827 CQY589827:CRX589827 DAU589827:DBT589827 DKQ589827:DLP589827 DUM589827:DVL589827 EEI589827:EFH589827 EOE589827:EPD589827 EYA589827:EYZ589827 FHW589827:FIV589827 FRS589827:FSR589827 GBO589827:GCN589827 GLK589827:GMJ589827 GVG589827:GWF589827 HFC589827:HGB589827 HOY589827:HPX589827 HYU589827:HZT589827 IIQ589827:IJP589827 ISM589827:ITL589827 JCI589827:JDH589827 JME589827:JND589827 JWA589827:JWZ589827 KFW589827:KGV589827 KPS589827:KQR589827 KZO589827:LAN589827 LJK589827:LKJ589827 LTG589827:LUF589827 MDC589827:MEB589827 MMY589827:MNX589827 MWU589827:MXT589827 NGQ589827:NHP589827 NQM589827:NRL589827 OAI589827:OBH589827 OKE589827:OLD589827 OUA589827:OUZ589827 PDW589827:PEV589827 PNS589827:POR589827 PXO589827:PYN589827 QHK589827:QIJ589827 QRG589827:QSF589827 RBC589827:RCB589827 RKY589827:RLX589827 RUU589827:RVT589827 SEQ589827:SFP589827 SOM589827:SPL589827 SYI589827:SZH589827 TIE589827:TJD589827 TSA589827:TSZ589827 UBW589827:UCV589827 ULS589827:UMR589827 UVO589827:UWN589827 VFK589827:VGJ589827 VPG589827:VQF589827 VZC589827:WAB589827 WIY589827:WJX589827 WSU589827:WTT589827 XCQ589827:XDP589827 GI655363:HH655363 QE655363:RD655363 AAA655363:AAZ655363 AJW655363:AKV655363 ATS655363:AUR655363 BDO655363:BEN655363 BNK655363:BOJ655363 BXG655363:BYF655363 CHC655363:CIB655363 CQY655363:CRX655363 DAU655363:DBT655363 DKQ655363:DLP655363 DUM655363:DVL655363 EEI655363:EFH655363 EOE655363:EPD655363 EYA655363:EYZ655363 FHW655363:FIV655363 FRS655363:FSR655363 GBO655363:GCN655363 GLK655363:GMJ655363 GVG655363:GWF655363 HFC655363:HGB655363 HOY655363:HPX655363 HYU655363:HZT655363 IIQ655363:IJP655363 ISM655363:ITL655363 JCI655363:JDH655363 JME655363:JND655363 JWA655363:JWZ655363 KFW655363:KGV655363 KPS655363:KQR655363 KZO655363:LAN655363 LJK655363:LKJ655363 LTG655363:LUF655363 MDC655363:MEB655363 MMY655363:MNX655363 MWU655363:MXT655363 NGQ655363:NHP655363 NQM655363:NRL655363 OAI655363:OBH655363 OKE655363:OLD655363 OUA655363:OUZ655363 PDW655363:PEV655363 PNS655363:POR655363 PXO655363:PYN655363 QHK655363:QIJ655363 QRG655363:QSF655363 RBC655363:RCB655363 RKY655363:RLX655363 RUU655363:RVT655363 SEQ655363:SFP655363 SOM655363:SPL655363 SYI655363:SZH655363 TIE655363:TJD655363 TSA655363:TSZ655363 UBW655363:UCV655363 ULS655363:UMR655363 UVO655363:UWN655363 VFK655363:VGJ655363 VPG655363:VQF655363 VZC655363:WAB655363 WIY655363:WJX655363 WSU655363:WTT655363 XCQ655363:XDP655363 GI720899:HH720899 QE720899:RD720899 AAA720899:AAZ720899 AJW720899:AKV720899 ATS720899:AUR720899 BDO720899:BEN720899 BNK720899:BOJ720899 BXG720899:BYF720899 CHC720899:CIB720899 CQY720899:CRX720899 DAU720899:DBT720899 DKQ720899:DLP720899 DUM720899:DVL720899 EEI720899:EFH720899 EOE720899:EPD720899 EYA720899:EYZ720899 FHW720899:FIV720899 FRS720899:FSR720899 GBO720899:GCN720899 GLK720899:GMJ720899 GVG720899:GWF720899 HFC720899:HGB720899 HOY720899:HPX720899 HYU720899:HZT720899 IIQ720899:IJP720899 ISM720899:ITL720899 JCI720899:JDH720899 JME720899:JND720899 JWA720899:JWZ720899 KFW720899:KGV720899 KPS720899:KQR720899 KZO720899:LAN720899 LJK720899:LKJ720899 LTG720899:LUF720899 MDC720899:MEB720899 MMY720899:MNX720899 MWU720899:MXT720899 NGQ720899:NHP720899 NQM720899:NRL720899 OAI720899:OBH720899 OKE720899:OLD720899 OUA720899:OUZ720899 PDW720899:PEV720899 PNS720899:POR720899 PXO720899:PYN720899 QHK720899:QIJ720899 QRG720899:QSF720899 RBC720899:RCB720899 RKY720899:RLX720899 RUU720899:RVT720899 SEQ720899:SFP720899 SOM720899:SPL720899 SYI720899:SZH720899 TIE720899:TJD720899 TSA720899:TSZ720899 UBW720899:UCV720899 ULS720899:UMR720899 UVO720899:UWN720899 VFK720899:VGJ720899 VPG720899:VQF720899 VZC720899:WAB720899 WIY720899:WJX720899 WSU720899:WTT720899 XCQ720899:XDP720899 GI786435:HH786435 QE786435:RD786435 AAA786435:AAZ786435 AJW786435:AKV786435 ATS786435:AUR786435 BDO786435:BEN786435 BNK786435:BOJ786435 BXG786435:BYF786435 CHC786435:CIB786435 CQY786435:CRX786435 DAU786435:DBT786435 DKQ786435:DLP786435 DUM786435:DVL786435 EEI786435:EFH786435 EOE786435:EPD786435 EYA786435:EYZ786435 FHW786435:FIV786435 FRS786435:FSR786435 GBO786435:GCN786435 GLK786435:GMJ786435 GVG786435:GWF786435 HFC786435:HGB786435 HOY786435:HPX786435 HYU786435:HZT786435 IIQ786435:IJP786435 ISM786435:ITL786435 JCI786435:JDH786435 JME786435:JND786435 JWA786435:JWZ786435 KFW786435:KGV786435 KPS786435:KQR786435 KZO786435:LAN786435 LJK786435:LKJ786435 LTG786435:LUF786435 MDC786435:MEB786435 MMY786435:MNX786435 MWU786435:MXT786435 NGQ786435:NHP786435 NQM786435:NRL786435 OAI786435:OBH786435 OKE786435:OLD786435 OUA786435:OUZ786435 PDW786435:PEV786435 PNS786435:POR786435 PXO786435:PYN786435 QHK786435:QIJ786435 QRG786435:QSF786435 RBC786435:RCB786435 RKY786435:RLX786435 RUU786435:RVT786435 SEQ786435:SFP786435 SOM786435:SPL786435 SYI786435:SZH786435 TIE786435:TJD786435 TSA786435:TSZ786435 UBW786435:UCV786435 ULS786435:UMR786435 UVO786435:UWN786435 VFK786435:VGJ786435 VPG786435:VQF786435 VZC786435:WAB786435 WIY786435:WJX786435 WSU786435:WTT786435 XCQ786435:XDP786435 GI851971:HH851971 QE851971:RD851971 AAA851971:AAZ851971 AJW851971:AKV851971 ATS851971:AUR851971 BDO851971:BEN851971 BNK851971:BOJ851971 BXG851971:BYF851971 CHC851971:CIB851971 CQY851971:CRX851971 DAU851971:DBT851971 DKQ851971:DLP851971 DUM851971:DVL851971 EEI851971:EFH851971 EOE851971:EPD851971 EYA851971:EYZ851971 FHW851971:FIV851971 FRS851971:FSR851971 GBO851971:GCN851971 GLK851971:GMJ851971 GVG851971:GWF851971 HFC851971:HGB851971 HOY851971:HPX851971 HYU851971:HZT851971 IIQ851971:IJP851971 ISM851971:ITL851971 JCI851971:JDH851971 JME851971:JND851971 JWA851971:JWZ851971 KFW851971:KGV851971 KPS851971:KQR851971 KZO851971:LAN851971 LJK851971:LKJ851971 LTG851971:LUF851971 MDC851971:MEB851971 MMY851971:MNX851971 MWU851971:MXT851971 NGQ851971:NHP851971 NQM851971:NRL851971 OAI851971:OBH851971 OKE851971:OLD851971 OUA851971:OUZ851971 PDW851971:PEV851971 PNS851971:POR851971 PXO851971:PYN851971 QHK851971:QIJ851971 QRG851971:QSF851971 RBC851971:RCB851971 RKY851971:RLX851971 RUU851971:RVT851971 SEQ851971:SFP851971 SOM851971:SPL851971 SYI851971:SZH851971 TIE851971:TJD851971 TSA851971:TSZ851971 UBW851971:UCV851971 ULS851971:UMR851971 UVO851971:UWN851971 VFK851971:VGJ851971 VPG851971:VQF851971 VZC851971:WAB851971 WIY851971:WJX851971 WSU851971:WTT851971 XCQ851971:XDP851971 GI917507:HH917507 QE917507:RD917507 AAA917507:AAZ917507 AJW917507:AKV917507 ATS917507:AUR917507 BDO917507:BEN917507 BNK917507:BOJ917507 BXG917507:BYF917507 CHC917507:CIB917507 CQY917507:CRX917507 DAU917507:DBT917507 DKQ917507:DLP917507 DUM917507:DVL917507 EEI917507:EFH917507 EOE917507:EPD917507 EYA917507:EYZ917507 FHW917507:FIV917507 FRS917507:FSR917507 GBO917507:GCN917507 GLK917507:GMJ917507 GVG917507:GWF917507 HFC917507:HGB917507 HOY917507:HPX917507 HYU917507:HZT917507 IIQ917507:IJP917507 ISM917507:ITL917507 JCI917507:JDH917507 JME917507:JND917507 JWA917507:JWZ917507 KFW917507:KGV917507 KPS917507:KQR917507 KZO917507:LAN917507 LJK917507:LKJ917507 LTG917507:LUF917507 MDC917507:MEB917507 MMY917507:MNX917507 MWU917507:MXT917507 NGQ917507:NHP917507 NQM917507:NRL917507 OAI917507:OBH917507 OKE917507:OLD917507 OUA917507:OUZ917507 PDW917507:PEV917507 PNS917507:POR917507 PXO917507:PYN917507 QHK917507:QIJ917507 QRG917507:QSF917507 RBC917507:RCB917507 RKY917507:RLX917507 RUU917507:RVT917507 SEQ917507:SFP917507 SOM917507:SPL917507 SYI917507:SZH917507 TIE917507:TJD917507 TSA917507:TSZ917507 UBW917507:UCV917507 ULS917507:UMR917507 UVO917507:UWN917507 VFK917507:VGJ917507 VPG917507:VQF917507 VZC917507:WAB917507 WIY917507:WJX917507 WSU917507:WTT917507 XCQ917507:XDP917507 GI983043:HH983043 QE983043:RD983043 AAA983043:AAZ983043 AJW983043:AKV983043 ATS983043:AUR983043 BDO983043:BEN983043 BNK983043:BOJ983043 BXG983043:BYF983043 CHC983043:CIB983043 CQY983043:CRX983043 DAU983043:DBT983043 DKQ983043:DLP983043 DUM983043:DVL983043 EEI983043:EFH983043 EOE983043:EPD983043 EYA983043:EYZ983043 FHW983043:FIV983043 FRS983043:FSR983043 GBO983043:GCN983043 GLK983043:GMJ983043 GVG983043:GWF983043 HFC983043:HGB983043 HOY983043:HPX983043 HYU983043:HZT983043 IIQ983043:IJP983043 ISM983043:ITL983043 JCI983043:JDH983043 JME983043:JND983043 JWA983043:JWZ983043 KFW983043:KGV983043 KPS983043:KQR983043 KZO983043:LAN983043 LJK983043:LKJ983043 LTG983043:LUF983043 MDC983043:MEB983043 MMY983043:MNX983043 MWU983043:MXT983043 NGQ983043:NHP983043 NQM983043:NRL983043 OAI983043:OBH983043 OKE983043:OLD983043 OUA983043:OUZ983043 PDW983043:PEV983043 PNS983043:POR983043 PXO983043:PYN983043 QHK983043:QIJ983043 QRG983043:QSF983043 RBC983043:RCB983043 RKY983043:RLX983043 RUU983043:RVT983043 SEQ983043:SFP983043 SOM983043:SPL983043 SYI983043:SZH983043 TIE983043:TJD983043 TSA983043:TSZ983043 UBW983043:UCV983043 ULS983043:UMR983043 UVO983043:UWN983043 VFK983043:VGJ983043 VPG983043:VQF983043 VZC983043:WAB983043 WIY983043:WJX983043 WSU983043:WTT983043 XCQ983043:XDP983043">
      <formula1>LstSourseType</formula1>
    </dataValidation>
    <dataValidation type="list" allowBlank="1" showInputMessage="1" showErrorMessage="1" prompt="Select from list." sqref="CI16 ME16 WA16 AFW16 APS16 AZO16 BJK16 BTG16 CDC16 CMY16 CWU16 DGQ16 DQM16 EAI16 EKE16 EUA16 FDW16 FNS16 FXO16 GHK16 GRG16 HBC16 HKY16 HUU16 IEQ16 IOM16 IYI16 JIE16 JSA16 KBW16 KLS16 KVO16 LFK16 LPG16 LZC16 MIY16 MSU16 NCQ16 NMM16 NWI16 OGE16 OQA16 OZW16 PJS16 PTO16 QDK16 QNG16 QXC16 RGY16 RQU16 SAQ16 SKM16 SUI16 TEE16 TOA16 TXW16 UHS16 URO16 VBK16 VLG16 VVC16 WEY16 WOU16 WYQ16 CI65552 ME65552 WA65552 AFW65552 APS65552 AZO65552 BJK65552 BTG65552 CDC65552 CMY65552 CWU65552 DGQ65552 DQM65552 EAI65552 EKE65552 EUA65552 FDW65552 FNS65552 FXO65552 GHK65552 GRG65552 HBC65552 HKY65552 HUU65552 IEQ65552 IOM65552 IYI65552 JIE65552 JSA65552 KBW65552 KLS65552 KVO65552 LFK65552 LPG65552 LZC65552 MIY65552 MSU65552 NCQ65552 NMM65552 NWI65552 OGE65552 OQA65552 OZW65552 PJS65552 PTO65552 QDK65552 QNG65552 QXC65552 RGY65552 RQU65552 SAQ65552 SKM65552 SUI65552 TEE65552 TOA65552 TXW65552 UHS65552 URO65552 VBK65552 VLG65552 VVC65552 WEY65552 WOU65552 WYQ65552 CI131088 ME131088 WA131088 AFW131088 APS131088 AZO131088 BJK131088 BTG131088 CDC131088 CMY131088 CWU131088 DGQ131088 DQM131088 EAI131088 EKE131088 EUA131088 FDW131088 FNS131088 FXO131088 GHK131088 GRG131088 HBC131088 HKY131088 HUU131088 IEQ131088 IOM131088 IYI131088 JIE131088 JSA131088 KBW131088 KLS131088 KVO131088 LFK131088 LPG131088 LZC131088 MIY131088 MSU131088 NCQ131088 NMM131088 NWI131088 OGE131088 OQA131088 OZW131088 PJS131088 PTO131088 QDK131088 QNG131088 QXC131088 RGY131088 RQU131088 SAQ131088 SKM131088 SUI131088 TEE131088 TOA131088 TXW131088 UHS131088 URO131088 VBK131088 VLG131088 VVC131088 WEY131088 WOU131088 WYQ131088 CI196624 ME196624 WA196624 AFW196624 APS196624 AZO196624 BJK196624 BTG196624 CDC196624 CMY196624 CWU196624 DGQ196624 DQM196624 EAI196624 EKE196624 EUA196624 FDW196624 FNS196624 FXO196624 GHK196624 GRG196624 HBC196624 HKY196624 HUU196624 IEQ196624 IOM196624 IYI196624 JIE196624 JSA196624 KBW196624 KLS196624 KVO196624 LFK196624 LPG196624 LZC196624 MIY196624 MSU196624 NCQ196624 NMM196624 NWI196624 OGE196624 OQA196624 OZW196624 PJS196624 PTO196624 QDK196624 QNG196624 QXC196624 RGY196624 RQU196624 SAQ196624 SKM196624 SUI196624 TEE196624 TOA196624 TXW196624 UHS196624 URO196624 VBK196624 VLG196624 VVC196624 WEY196624 WOU196624 WYQ196624 CI262160 ME262160 WA262160 AFW262160 APS262160 AZO262160 BJK262160 BTG262160 CDC262160 CMY262160 CWU262160 DGQ262160 DQM262160 EAI262160 EKE262160 EUA262160 FDW262160 FNS262160 FXO262160 GHK262160 GRG262160 HBC262160 HKY262160 HUU262160 IEQ262160 IOM262160 IYI262160 JIE262160 JSA262160 KBW262160 KLS262160 KVO262160 LFK262160 LPG262160 LZC262160 MIY262160 MSU262160 NCQ262160 NMM262160 NWI262160 OGE262160 OQA262160 OZW262160 PJS262160 PTO262160 QDK262160 QNG262160 QXC262160 RGY262160 RQU262160 SAQ262160 SKM262160 SUI262160 TEE262160 TOA262160 TXW262160 UHS262160 URO262160 VBK262160 VLG262160 VVC262160 WEY262160 WOU262160 WYQ262160 CI327696 ME327696 WA327696 AFW327696 APS327696 AZO327696 BJK327696 BTG327696 CDC327696 CMY327696 CWU327696 DGQ327696 DQM327696 EAI327696 EKE327696 EUA327696 FDW327696 FNS327696 FXO327696 GHK327696 GRG327696 HBC327696 HKY327696 HUU327696 IEQ327696 IOM327696 IYI327696 JIE327696 JSA327696 KBW327696 KLS327696 KVO327696 LFK327696 LPG327696 LZC327696 MIY327696 MSU327696 NCQ327696 NMM327696 NWI327696 OGE327696 OQA327696 OZW327696 PJS327696 PTO327696 QDK327696 QNG327696 QXC327696 RGY327696 RQU327696 SAQ327696 SKM327696 SUI327696 TEE327696 TOA327696 TXW327696 UHS327696 URO327696 VBK327696 VLG327696 VVC327696 WEY327696 WOU327696 WYQ327696 CI393232 ME393232 WA393232 AFW393232 APS393232 AZO393232 BJK393232 BTG393232 CDC393232 CMY393232 CWU393232 DGQ393232 DQM393232 EAI393232 EKE393232 EUA393232 FDW393232 FNS393232 FXO393232 GHK393232 GRG393232 HBC393232 HKY393232 HUU393232 IEQ393232 IOM393232 IYI393232 JIE393232 JSA393232 KBW393232 KLS393232 KVO393232 LFK393232 LPG393232 LZC393232 MIY393232 MSU393232 NCQ393232 NMM393232 NWI393232 OGE393232 OQA393232 OZW393232 PJS393232 PTO393232 QDK393232 QNG393232 QXC393232 RGY393232 RQU393232 SAQ393232 SKM393232 SUI393232 TEE393232 TOA393232 TXW393232 UHS393232 URO393232 VBK393232 VLG393232 VVC393232 WEY393232 WOU393232 WYQ393232 CI458768 ME458768 WA458768 AFW458768 APS458768 AZO458768 BJK458768 BTG458768 CDC458768 CMY458768 CWU458768 DGQ458768 DQM458768 EAI458768 EKE458768 EUA458768 FDW458768 FNS458768 FXO458768 GHK458768 GRG458768 HBC458768 HKY458768 HUU458768 IEQ458768 IOM458768 IYI458768 JIE458768 JSA458768 KBW458768 KLS458768 KVO458768 LFK458768 LPG458768 LZC458768 MIY458768 MSU458768 NCQ458768 NMM458768 NWI458768 OGE458768 OQA458768 OZW458768 PJS458768 PTO458768 QDK458768 QNG458768 QXC458768 RGY458768 RQU458768 SAQ458768 SKM458768 SUI458768 TEE458768 TOA458768 TXW458768 UHS458768 URO458768 VBK458768 VLG458768 VVC458768 WEY458768 WOU458768 WYQ458768 CI524304 ME524304 WA524304 AFW524304 APS524304 AZO524304 BJK524304 BTG524304 CDC524304 CMY524304 CWU524304 DGQ524304 DQM524304 EAI524304 EKE524304 EUA524304 FDW524304 FNS524304 FXO524304 GHK524304 GRG524304 HBC524304 HKY524304 HUU524304 IEQ524304 IOM524304 IYI524304 JIE524304 JSA524304 KBW524304 KLS524304 KVO524304 LFK524304 LPG524304 LZC524304 MIY524304 MSU524304 NCQ524304 NMM524304 NWI524304 OGE524304 OQA524304 OZW524304 PJS524304 PTO524304 QDK524304 QNG524304 QXC524304 RGY524304 RQU524304 SAQ524304 SKM524304 SUI524304 TEE524304 TOA524304 TXW524304 UHS524304 URO524304 VBK524304 VLG524304 VVC524304 WEY524304 WOU524304 WYQ524304 CI589840 ME589840 WA589840 AFW589840 APS589840 AZO589840 BJK589840 BTG589840 CDC589840 CMY589840 CWU589840 DGQ589840 DQM589840 EAI589840 EKE589840 EUA589840 FDW589840 FNS589840 FXO589840 GHK589840 GRG589840 HBC589840 HKY589840 HUU589840 IEQ589840 IOM589840 IYI589840 JIE589840 JSA589840 KBW589840 KLS589840 KVO589840 LFK589840 LPG589840 LZC589840 MIY589840 MSU589840 NCQ589840 NMM589840 NWI589840 OGE589840 OQA589840 OZW589840 PJS589840 PTO589840 QDK589840 QNG589840 QXC589840 RGY589840 RQU589840 SAQ589840 SKM589840 SUI589840 TEE589840 TOA589840 TXW589840 UHS589840 URO589840 VBK589840 VLG589840 VVC589840 WEY589840 WOU589840 WYQ589840 CI655376 ME655376 WA655376 AFW655376 APS655376 AZO655376 BJK655376 BTG655376 CDC655376 CMY655376 CWU655376 DGQ655376 DQM655376 EAI655376 EKE655376 EUA655376 FDW655376 FNS655376 FXO655376 GHK655376 GRG655376 HBC655376 HKY655376 HUU655376 IEQ655376 IOM655376 IYI655376 JIE655376 JSA655376 KBW655376 KLS655376 KVO655376 LFK655376 LPG655376 LZC655376 MIY655376 MSU655376 NCQ655376 NMM655376 NWI655376 OGE655376 OQA655376 OZW655376 PJS655376 PTO655376 QDK655376 QNG655376 QXC655376 RGY655376 RQU655376 SAQ655376 SKM655376 SUI655376 TEE655376 TOA655376 TXW655376 UHS655376 URO655376 VBK655376 VLG655376 VVC655376 WEY655376 WOU655376 WYQ655376 CI720912 ME720912 WA720912 AFW720912 APS720912 AZO720912 BJK720912 BTG720912 CDC720912 CMY720912 CWU720912 DGQ720912 DQM720912 EAI720912 EKE720912 EUA720912 FDW720912 FNS720912 FXO720912 GHK720912 GRG720912 HBC720912 HKY720912 HUU720912 IEQ720912 IOM720912 IYI720912 JIE720912 JSA720912 KBW720912 KLS720912 KVO720912 LFK720912 LPG720912 LZC720912 MIY720912 MSU720912 NCQ720912 NMM720912 NWI720912 OGE720912 OQA720912 OZW720912 PJS720912 PTO720912 QDK720912 QNG720912 QXC720912 RGY720912 RQU720912 SAQ720912 SKM720912 SUI720912 TEE720912 TOA720912 TXW720912 UHS720912 URO720912 VBK720912 VLG720912 VVC720912 WEY720912 WOU720912 WYQ720912 CI786448 ME786448 WA786448 AFW786448 APS786448 AZO786448 BJK786448 BTG786448 CDC786448 CMY786448 CWU786448 DGQ786448 DQM786448 EAI786448 EKE786448 EUA786448 FDW786448 FNS786448 FXO786448 GHK786448 GRG786448 HBC786448 HKY786448 HUU786448 IEQ786448 IOM786448 IYI786448 JIE786448 JSA786448 KBW786448 KLS786448 KVO786448 LFK786448 LPG786448 LZC786448 MIY786448 MSU786448 NCQ786448 NMM786448 NWI786448 OGE786448 OQA786448 OZW786448 PJS786448 PTO786448 QDK786448 QNG786448 QXC786448 RGY786448 RQU786448 SAQ786448 SKM786448 SUI786448 TEE786448 TOA786448 TXW786448 UHS786448 URO786448 VBK786448 VLG786448 VVC786448 WEY786448 WOU786448 WYQ786448 CI851984 ME851984 WA851984 AFW851984 APS851984 AZO851984 BJK851984 BTG851984 CDC851984 CMY851984 CWU851984 DGQ851984 DQM851984 EAI851984 EKE851984 EUA851984 FDW851984 FNS851984 FXO851984 GHK851984 GRG851984 HBC851984 HKY851984 HUU851984 IEQ851984 IOM851984 IYI851984 JIE851984 JSA851984 KBW851984 KLS851984 KVO851984 LFK851984 LPG851984 LZC851984 MIY851984 MSU851984 NCQ851984 NMM851984 NWI851984 OGE851984 OQA851984 OZW851984 PJS851984 PTO851984 QDK851984 QNG851984 QXC851984 RGY851984 RQU851984 SAQ851984 SKM851984 SUI851984 TEE851984 TOA851984 TXW851984 UHS851984 URO851984 VBK851984 VLG851984 VVC851984 WEY851984 WOU851984 WYQ851984 CI917520 ME917520 WA917520 AFW917520 APS917520 AZO917520 BJK917520 BTG917520 CDC917520 CMY917520 CWU917520 DGQ917520 DQM917520 EAI917520 EKE917520 EUA917520 FDW917520 FNS917520 FXO917520 GHK917520 GRG917520 HBC917520 HKY917520 HUU917520 IEQ917520 IOM917520 IYI917520 JIE917520 JSA917520 KBW917520 KLS917520 KVO917520 LFK917520 LPG917520 LZC917520 MIY917520 MSU917520 NCQ917520 NMM917520 NWI917520 OGE917520 OQA917520 OZW917520 PJS917520 PTO917520 QDK917520 QNG917520 QXC917520 RGY917520 RQU917520 SAQ917520 SKM917520 SUI917520 TEE917520 TOA917520 TXW917520 UHS917520 URO917520 VBK917520 VLG917520 VVC917520 WEY917520 WOU917520 WYQ917520 CI983056 ME983056 WA983056 AFW983056 APS983056 AZO983056 BJK983056 BTG983056 CDC983056 CMY983056 CWU983056 DGQ983056 DQM983056 EAI983056 EKE983056 EUA983056 FDW983056 FNS983056 FXO983056 GHK983056 GRG983056 HBC983056 HKY983056 HUU983056 IEQ983056 IOM983056 IYI983056 JIE983056 JSA983056 KBW983056 KLS983056 KVO983056 LFK983056 LPG983056 LZC983056 MIY983056 MSU983056 NCQ983056 NMM983056 NWI983056 OGE983056 OQA983056 OZW983056 PJS983056 PTO983056 QDK983056 QNG983056 QXC983056 RGY983056 RQU983056 SAQ983056 SKM983056 SUI983056 TEE983056 TOA983056 TXW983056 UHS983056 URO983056 VBK983056 VLG983056 VVC983056 WEY983056 WOU983056 WYQ983056 REB98305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RNX983059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RXT983059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SHP983059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SRL983059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TBH98305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TLD98305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TUZ983059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UEV983059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UOR983059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UYN98305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VIJ98305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VSF983059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WCB983059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WLX983059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WVT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L65555 L131091 L196627 L262163 L327699 L393235 L458771 L524307 L589843 L655379 L720915 L786451 L851987 L917523 L983059 N983059 F65555 F131091 F196627 F262163 F327699 F393235 F458771 F524307 F589843 F655379 F720915 F786451 F851987 F917523 F983059 N19 N65555 N131091 N196627 N262163 N327699 N393235 N458771 N524307 N589843 N655379 N720915 N786451 N851987 N917523 E19">
      <formula1>"Yes, No"</formula1>
    </dataValidation>
    <dataValidation type="list" allowBlank="1" showInputMessage="1" showErrorMessage="1" prompt="Select from List." sqref="HI3:JB3 RE3:SX3 ABA3:ACT3 AKW3:AMP3 AUS3:AWL3 BEO3:BGH3 BOK3:BQD3 BYG3:BZZ3 CIC3:CJV3 CRY3:CTR3 DBU3:DDN3 DLQ3:DNJ3 DVM3:DXF3 EFI3:EHB3 EPE3:EQX3 EZA3:FAT3 FIW3:FKP3 FSS3:FUL3 GCO3:GEH3 GMK3:GOD3 GWG3:GXZ3 HGC3:HHV3 HPY3:HRR3 HZU3:IBN3 IJQ3:ILJ3 ITM3:IVF3 JDI3:JFB3 JNE3:JOX3 JXA3:JYT3 KGW3:KIP3 KQS3:KSL3 LAO3:LCH3 LKK3:LMD3 LUG3:LVZ3 MEC3:MFV3 MNY3:MPR3 MXU3:MZN3 NHQ3:NJJ3 NRM3:NTF3 OBI3:ODB3 OLE3:OMX3 OVA3:OWT3 PEW3:PGP3 POS3:PQL3 PYO3:QAH3 QIK3:QKD3 QSG3:QTZ3 RCC3:RDV3 RLY3:RNR3 RVU3:RXN3 SFQ3:SHJ3 SPM3:SRF3 SZI3:TBB3 TJE3:TKX3 TTA3:TUT3 UCW3:UEP3 UMS3:UOL3 UWO3:UYH3 VGK3:VID3 VQG3:VRZ3 WAC3:WBV3 WJY3:WLR3 WTU3:WVN3 XDQ3:XFD3 HI65539:JB65539 RE65539:SX65539 ABA65539:ACT65539 AKW65539:AMP65539 AUS65539:AWL65539 BEO65539:BGH65539 BOK65539:BQD65539 BYG65539:BZZ65539 CIC65539:CJV65539 CRY65539:CTR65539 DBU65539:DDN65539 DLQ65539:DNJ65539 DVM65539:DXF65539 EFI65539:EHB65539 EPE65539:EQX65539 EZA65539:FAT65539 FIW65539:FKP65539 FSS65539:FUL65539 GCO65539:GEH65539 GMK65539:GOD65539 GWG65539:GXZ65539 HGC65539:HHV65539 HPY65539:HRR65539 HZU65539:IBN65539 IJQ65539:ILJ65539 ITM65539:IVF65539 JDI65539:JFB65539 JNE65539:JOX65539 JXA65539:JYT65539 KGW65539:KIP65539 KQS65539:KSL65539 LAO65539:LCH65539 LKK65539:LMD65539 LUG65539:LVZ65539 MEC65539:MFV65539 MNY65539:MPR65539 MXU65539:MZN65539 NHQ65539:NJJ65539 NRM65539:NTF65539 OBI65539:ODB65539 OLE65539:OMX65539 OVA65539:OWT65539 PEW65539:PGP65539 POS65539:PQL65539 PYO65539:QAH65539 QIK65539:QKD65539 QSG65539:QTZ65539 RCC65539:RDV65539 RLY65539:RNR65539 RVU65539:RXN65539 SFQ65539:SHJ65539 SPM65539:SRF65539 SZI65539:TBB65539 TJE65539:TKX65539 TTA65539:TUT65539 UCW65539:UEP65539 UMS65539:UOL65539 UWO65539:UYH65539 VGK65539:VID65539 VQG65539:VRZ65539 WAC65539:WBV65539 WJY65539:WLR65539 WTU65539:WVN65539 XDQ65539:XFD65539 HI131075:JB131075 RE131075:SX131075 ABA131075:ACT131075 AKW131075:AMP131075 AUS131075:AWL131075 BEO131075:BGH131075 BOK131075:BQD131075 BYG131075:BZZ131075 CIC131075:CJV131075 CRY131075:CTR131075 DBU131075:DDN131075 DLQ131075:DNJ131075 DVM131075:DXF131075 EFI131075:EHB131075 EPE131075:EQX131075 EZA131075:FAT131075 FIW131075:FKP131075 FSS131075:FUL131075 GCO131075:GEH131075 GMK131075:GOD131075 GWG131075:GXZ131075 HGC131075:HHV131075 HPY131075:HRR131075 HZU131075:IBN131075 IJQ131075:ILJ131075 ITM131075:IVF131075 JDI131075:JFB131075 JNE131075:JOX131075 JXA131075:JYT131075 KGW131075:KIP131075 KQS131075:KSL131075 LAO131075:LCH131075 LKK131075:LMD131075 LUG131075:LVZ131075 MEC131075:MFV131075 MNY131075:MPR131075 MXU131075:MZN131075 NHQ131075:NJJ131075 NRM131075:NTF131075 OBI131075:ODB131075 OLE131075:OMX131075 OVA131075:OWT131075 PEW131075:PGP131075 POS131075:PQL131075 PYO131075:QAH131075 QIK131075:QKD131075 QSG131075:QTZ131075 RCC131075:RDV131075 RLY131075:RNR131075 RVU131075:RXN131075 SFQ131075:SHJ131075 SPM131075:SRF131075 SZI131075:TBB131075 TJE131075:TKX131075 TTA131075:TUT131075 UCW131075:UEP131075 UMS131075:UOL131075 UWO131075:UYH131075 VGK131075:VID131075 VQG131075:VRZ131075 WAC131075:WBV131075 WJY131075:WLR131075 WTU131075:WVN131075 XDQ131075:XFD131075 HI196611:JB196611 RE196611:SX196611 ABA196611:ACT196611 AKW196611:AMP196611 AUS196611:AWL196611 BEO196611:BGH196611 BOK196611:BQD196611 BYG196611:BZZ196611 CIC196611:CJV196611 CRY196611:CTR196611 DBU196611:DDN196611 DLQ196611:DNJ196611 DVM196611:DXF196611 EFI196611:EHB196611 EPE196611:EQX196611 EZA196611:FAT196611 FIW196611:FKP196611 FSS196611:FUL196611 GCO196611:GEH196611 GMK196611:GOD196611 GWG196611:GXZ196611 HGC196611:HHV196611 HPY196611:HRR196611 HZU196611:IBN196611 IJQ196611:ILJ196611 ITM196611:IVF196611 JDI196611:JFB196611 JNE196611:JOX196611 JXA196611:JYT196611 KGW196611:KIP196611 KQS196611:KSL196611 LAO196611:LCH196611 LKK196611:LMD196611 LUG196611:LVZ196611 MEC196611:MFV196611 MNY196611:MPR196611 MXU196611:MZN196611 NHQ196611:NJJ196611 NRM196611:NTF196611 OBI196611:ODB196611 OLE196611:OMX196611 OVA196611:OWT196611 PEW196611:PGP196611 POS196611:PQL196611 PYO196611:QAH196611 QIK196611:QKD196611 QSG196611:QTZ196611 RCC196611:RDV196611 RLY196611:RNR196611 RVU196611:RXN196611 SFQ196611:SHJ196611 SPM196611:SRF196611 SZI196611:TBB196611 TJE196611:TKX196611 TTA196611:TUT196611 UCW196611:UEP196611 UMS196611:UOL196611 UWO196611:UYH196611 VGK196611:VID196611 VQG196611:VRZ196611 WAC196611:WBV196611 WJY196611:WLR196611 WTU196611:WVN196611 XDQ196611:XFD196611 HI262147:JB262147 RE262147:SX262147 ABA262147:ACT262147 AKW262147:AMP262147 AUS262147:AWL262147 BEO262147:BGH262147 BOK262147:BQD262147 BYG262147:BZZ262147 CIC262147:CJV262147 CRY262147:CTR262147 DBU262147:DDN262147 DLQ262147:DNJ262147 DVM262147:DXF262147 EFI262147:EHB262147 EPE262147:EQX262147 EZA262147:FAT262147 FIW262147:FKP262147 FSS262147:FUL262147 GCO262147:GEH262147 GMK262147:GOD262147 GWG262147:GXZ262147 HGC262147:HHV262147 HPY262147:HRR262147 HZU262147:IBN262147 IJQ262147:ILJ262147 ITM262147:IVF262147 JDI262147:JFB262147 JNE262147:JOX262147 JXA262147:JYT262147 KGW262147:KIP262147 KQS262147:KSL262147 LAO262147:LCH262147 LKK262147:LMD262147 LUG262147:LVZ262147 MEC262147:MFV262147 MNY262147:MPR262147 MXU262147:MZN262147 NHQ262147:NJJ262147 NRM262147:NTF262147 OBI262147:ODB262147 OLE262147:OMX262147 OVA262147:OWT262147 PEW262147:PGP262147 POS262147:PQL262147 PYO262147:QAH262147 QIK262147:QKD262147 QSG262147:QTZ262147 RCC262147:RDV262147 RLY262147:RNR262147 RVU262147:RXN262147 SFQ262147:SHJ262147 SPM262147:SRF262147 SZI262147:TBB262147 TJE262147:TKX262147 TTA262147:TUT262147 UCW262147:UEP262147 UMS262147:UOL262147 UWO262147:UYH262147 VGK262147:VID262147 VQG262147:VRZ262147 WAC262147:WBV262147 WJY262147:WLR262147 WTU262147:WVN262147 XDQ262147:XFD262147 HI327683:JB327683 RE327683:SX327683 ABA327683:ACT327683 AKW327683:AMP327683 AUS327683:AWL327683 BEO327683:BGH327683 BOK327683:BQD327683 BYG327683:BZZ327683 CIC327683:CJV327683 CRY327683:CTR327683 DBU327683:DDN327683 DLQ327683:DNJ327683 DVM327683:DXF327683 EFI327683:EHB327683 EPE327683:EQX327683 EZA327683:FAT327683 FIW327683:FKP327683 FSS327683:FUL327683 GCO327683:GEH327683 GMK327683:GOD327683 GWG327683:GXZ327683 HGC327683:HHV327683 HPY327683:HRR327683 HZU327683:IBN327683 IJQ327683:ILJ327683 ITM327683:IVF327683 JDI327683:JFB327683 JNE327683:JOX327683 JXA327683:JYT327683 KGW327683:KIP327683 KQS327683:KSL327683 LAO327683:LCH327683 LKK327683:LMD327683 LUG327683:LVZ327683 MEC327683:MFV327683 MNY327683:MPR327683 MXU327683:MZN327683 NHQ327683:NJJ327683 NRM327683:NTF327683 OBI327683:ODB327683 OLE327683:OMX327683 OVA327683:OWT327683 PEW327683:PGP327683 POS327683:PQL327683 PYO327683:QAH327683 QIK327683:QKD327683 QSG327683:QTZ327683 RCC327683:RDV327683 RLY327683:RNR327683 RVU327683:RXN327683 SFQ327683:SHJ327683 SPM327683:SRF327683 SZI327683:TBB327683 TJE327683:TKX327683 TTA327683:TUT327683 UCW327683:UEP327683 UMS327683:UOL327683 UWO327683:UYH327683 VGK327683:VID327683 VQG327683:VRZ327683 WAC327683:WBV327683 WJY327683:WLR327683 WTU327683:WVN327683 XDQ327683:XFD327683 HI393219:JB393219 RE393219:SX393219 ABA393219:ACT393219 AKW393219:AMP393219 AUS393219:AWL393219 BEO393219:BGH393219 BOK393219:BQD393219 BYG393219:BZZ393219 CIC393219:CJV393219 CRY393219:CTR393219 DBU393219:DDN393219 DLQ393219:DNJ393219 DVM393219:DXF393219 EFI393219:EHB393219 EPE393219:EQX393219 EZA393219:FAT393219 FIW393219:FKP393219 FSS393219:FUL393219 GCO393219:GEH393219 GMK393219:GOD393219 GWG393219:GXZ393219 HGC393219:HHV393219 HPY393219:HRR393219 HZU393219:IBN393219 IJQ393219:ILJ393219 ITM393219:IVF393219 JDI393219:JFB393219 JNE393219:JOX393219 JXA393219:JYT393219 KGW393219:KIP393219 KQS393219:KSL393219 LAO393219:LCH393219 LKK393219:LMD393219 LUG393219:LVZ393219 MEC393219:MFV393219 MNY393219:MPR393219 MXU393219:MZN393219 NHQ393219:NJJ393219 NRM393219:NTF393219 OBI393219:ODB393219 OLE393219:OMX393219 OVA393219:OWT393219 PEW393219:PGP393219 POS393219:PQL393219 PYO393219:QAH393219 QIK393219:QKD393219 QSG393219:QTZ393219 RCC393219:RDV393219 RLY393219:RNR393219 RVU393219:RXN393219 SFQ393219:SHJ393219 SPM393219:SRF393219 SZI393219:TBB393219 TJE393219:TKX393219 TTA393219:TUT393219 UCW393219:UEP393219 UMS393219:UOL393219 UWO393219:UYH393219 VGK393219:VID393219 VQG393219:VRZ393219 WAC393219:WBV393219 WJY393219:WLR393219 WTU393219:WVN393219 XDQ393219:XFD393219 HI458755:JB458755 RE458755:SX458755 ABA458755:ACT458755 AKW458755:AMP458755 AUS458755:AWL458755 BEO458755:BGH458755 BOK458755:BQD458755 BYG458755:BZZ458755 CIC458755:CJV458755 CRY458755:CTR458755 DBU458755:DDN458755 DLQ458755:DNJ458755 DVM458755:DXF458755 EFI458755:EHB458755 EPE458755:EQX458755 EZA458755:FAT458755 FIW458755:FKP458755 FSS458755:FUL458755 GCO458755:GEH458755 GMK458755:GOD458755 GWG458755:GXZ458755 HGC458755:HHV458755 HPY458755:HRR458755 HZU458755:IBN458755 IJQ458755:ILJ458755 ITM458755:IVF458755 JDI458755:JFB458755 JNE458755:JOX458755 JXA458755:JYT458755 KGW458755:KIP458755 KQS458755:KSL458755 LAO458755:LCH458755 LKK458755:LMD458755 LUG458755:LVZ458755 MEC458755:MFV458755 MNY458755:MPR458755 MXU458755:MZN458755 NHQ458755:NJJ458755 NRM458755:NTF458755 OBI458755:ODB458755 OLE458755:OMX458755 OVA458755:OWT458755 PEW458755:PGP458755 POS458755:PQL458755 PYO458755:QAH458755 QIK458755:QKD458755 QSG458755:QTZ458755 RCC458755:RDV458755 RLY458755:RNR458755 RVU458755:RXN458755 SFQ458755:SHJ458755 SPM458755:SRF458755 SZI458755:TBB458755 TJE458755:TKX458755 TTA458755:TUT458755 UCW458755:UEP458755 UMS458755:UOL458755 UWO458755:UYH458755 VGK458755:VID458755 VQG458755:VRZ458755 WAC458755:WBV458755 WJY458755:WLR458755 WTU458755:WVN458755 XDQ458755:XFD458755 HI524291:JB524291 RE524291:SX524291 ABA524291:ACT524291 AKW524291:AMP524291 AUS524291:AWL524291 BEO524291:BGH524291 BOK524291:BQD524291 BYG524291:BZZ524291 CIC524291:CJV524291 CRY524291:CTR524291 DBU524291:DDN524291 DLQ524291:DNJ524291 DVM524291:DXF524291 EFI524291:EHB524291 EPE524291:EQX524291 EZA524291:FAT524291 FIW524291:FKP524291 FSS524291:FUL524291 GCO524291:GEH524291 GMK524291:GOD524291 GWG524291:GXZ524291 HGC524291:HHV524291 HPY524291:HRR524291 HZU524291:IBN524291 IJQ524291:ILJ524291 ITM524291:IVF524291 JDI524291:JFB524291 JNE524291:JOX524291 JXA524291:JYT524291 KGW524291:KIP524291 KQS524291:KSL524291 LAO524291:LCH524291 LKK524291:LMD524291 LUG524291:LVZ524291 MEC524291:MFV524291 MNY524291:MPR524291 MXU524291:MZN524291 NHQ524291:NJJ524291 NRM524291:NTF524291 OBI524291:ODB524291 OLE524291:OMX524291 OVA524291:OWT524291 PEW524291:PGP524291 POS524291:PQL524291 PYO524291:QAH524291 QIK524291:QKD524291 QSG524291:QTZ524291 RCC524291:RDV524291 RLY524291:RNR524291 RVU524291:RXN524291 SFQ524291:SHJ524291 SPM524291:SRF524291 SZI524291:TBB524291 TJE524291:TKX524291 TTA524291:TUT524291 UCW524291:UEP524291 UMS524291:UOL524291 UWO524291:UYH524291 VGK524291:VID524291 VQG524291:VRZ524291 WAC524291:WBV524291 WJY524291:WLR524291 WTU524291:WVN524291 XDQ524291:XFD524291 HI589827:JB589827 RE589827:SX589827 ABA589827:ACT589827 AKW589827:AMP589827 AUS589827:AWL589827 BEO589827:BGH589827 BOK589827:BQD589827 BYG589827:BZZ589827 CIC589827:CJV589827 CRY589827:CTR589827 DBU589827:DDN589827 DLQ589827:DNJ589827 DVM589827:DXF589827 EFI589827:EHB589827 EPE589827:EQX589827 EZA589827:FAT589827 FIW589827:FKP589827 FSS589827:FUL589827 GCO589827:GEH589827 GMK589827:GOD589827 GWG589827:GXZ589827 HGC589827:HHV589827 HPY589827:HRR589827 HZU589827:IBN589827 IJQ589827:ILJ589827 ITM589827:IVF589827 JDI589827:JFB589827 JNE589827:JOX589827 JXA589827:JYT589827 KGW589827:KIP589827 KQS589827:KSL589827 LAO589827:LCH589827 LKK589827:LMD589827 LUG589827:LVZ589827 MEC589827:MFV589827 MNY589827:MPR589827 MXU589827:MZN589827 NHQ589827:NJJ589827 NRM589827:NTF589827 OBI589827:ODB589827 OLE589827:OMX589827 OVA589827:OWT589827 PEW589827:PGP589827 POS589827:PQL589827 PYO589827:QAH589827 QIK589827:QKD589827 QSG589827:QTZ589827 RCC589827:RDV589827 RLY589827:RNR589827 RVU589827:RXN589827 SFQ589827:SHJ589827 SPM589827:SRF589827 SZI589827:TBB589827 TJE589827:TKX589827 TTA589827:TUT589827 UCW589827:UEP589827 UMS589827:UOL589827 UWO589827:UYH589827 VGK589827:VID589827 VQG589827:VRZ589827 WAC589827:WBV589827 WJY589827:WLR589827 WTU589827:WVN589827 XDQ589827:XFD589827 HI655363:JB655363 RE655363:SX655363 ABA655363:ACT655363 AKW655363:AMP655363 AUS655363:AWL655363 BEO655363:BGH655363 BOK655363:BQD655363 BYG655363:BZZ655363 CIC655363:CJV655363 CRY655363:CTR655363 DBU655363:DDN655363 DLQ655363:DNJ655363 DVM655363:DXF655363 EFI655363:EHB655363 EPE655363:EQX655363 EZA655363:FAT655363 FIW655363:FKP655363 FSS655363:FUL655363 GCO655363:GEH655363 GMK655363:GOD655363 GWG655363:GXZ655363 HGC655363:HHV655363 HPY655363:HRR655363 HZU655363:IBN655363 IJQ655363:ILJ655363 ITM655363:IVF655363 JDI655363:JFB655363 JNE655363:JOX655363 JXA655363:JYT655363 KGW655363:KIP655363 KQS655363:KSL655363 LAO655363:LCH655363 LKK655363:LMD655363 LUG655363:LVZ655363 MEC655363:MFV655363 MNY655363:MPR655363 MXU655363:MZN655363 NHQ655363:NJJ655363 NRM655363:NTF655363 OBI655363:ODB655363 OLE655363:OMX655363 OVA655363:OWT655363 PEW655363:PGP655363 POS655363:PQL655363 PYO655363:QAH655363 QIK655363:QKD655363 QSG655363:QTZ655363 RCC655363:RDV655363 RLY655363:RNR655363 RVU655363:RXN655363 SFQ655363:SHJ655363 SPM655363:SRF655363 SZI655363:TBB655363 TJE655363:TKX655363 TTA655363:TUT655363 UCW655363:UEP655363 UMS655363:UOL655363 UWO655363:UYH655363 VGK655363:VID655363 VQG655363:VRZ655363 WAC655363:WBV655363 WJY655363:WLR655363 WTU655363:WVN655363 XDQ655363:XFD655363 HI720899:JB720899 RE720899:SX720899 ABA720899:ACT720899 AKW720899:AMP720899 AUS720899:AWL720899 BEO720899:BGH720899 BOK720899:BQD720899 BYG720899:BZZ720899 CIC720899:CJV720899 CRY720899:CTR720899 DBU720899:DDN720899 DLQ720899:DNJ720899 DVM720899:DXF720899 EFI720899:EHB720899 EPE720899:EQX720899 EZA720899:FAT720899 FIW720899:FKP720899 FSS720899:FUL720899 GCO720899:GEH720899 GMK720899:GOD720899 GWG720899:GXZ720899 HGC720899:HHV720899 HPY720899:HRR720899 HZU720899:IBN720899 IJQ720899:ILJ720899 ITM720899:IVF720899 JDI720899:JFB720899 JNE720899:JOX720899 JXA720899:JYT720899 KGW720899:KIP720899 KQS720899:KSL720899 LAO720899:LCH720899 LKK720899:LMD720899 LUG720899:LVZ720899 MEC720899:MFV720899 MNY720899:MPR720899 MXU720899:MZN720899 NHQ720899:NJJ720899 NRM720899:NTF720899 OBI720899:ODB720899 OLE720899:OMX720899 OVA720899:OWT720899 PEW720899:PGP720899 POS720899:PQL720899 PYO720899:QAH720899 QIK720899:QKD720899 QSG720899:QTZ720899 RCC720899:RDV720899 RLY720899:RNR720899 RVU720899:RXN720899 SFQ720899:SHJ720899 SPM720899:SRF720899 SZI720899:TBB720899 TJE720899:TKX720899 TTA720899:TUT720899 UCW720899:UEP720899 UMS720899:UOL720899 UWO720899:UYH720899 VGK720899:VID720899 VQG720899:VRZ720899 WAC720899:WBV720899 WJY720899:WLR720899 WTU720899:WVN720899 XDQ720899:XFD720899 HI786435:JB786435 RE786435:SX786435 ABA786435:ACT786435 AKW786435:AMP786435 AUS786435:AWL786435 BEO786435:BGH786435 BOK786435:BQD786435 BYG786435:BZZ786435 CIC786435:CJV786435 CRY786435:CTR786435 DBU786435:DDN786435 DLQ786435:DNJ786435 DVM786435:DXF786435 EFI786435:EHB786435 EPE786435:EQX786435 EZA786435:FAT786435 FIW786435:FKP786435 FSS786435:FUL786435 GCO786435:GEH786435 GMK786435:GOD786435 GWG786435:GXZ786435 HGC786435:HHV786435 HPY786435:HRR786435 HZU786435:IBN786435 IJQ786435:ILJ786435 ITM786435:IVF786435 JDI786435:JFB786435 JNE786435:JOX786435 JXA786435:JYT786435 KGW786435:KIP786435 KQS786435:KSL786435 LAO786435:LCH786435 LKK786435:LMD786435 LUG786435:LVZ786435 MEC786435:MFV786435 MNY786435:MPR786435 MXU786435:MZN786435 NHQ786435:NJJ786435 NRM786435:NTF786435 OBI786435:ODB786435 OLE786435:OMX786435 OVA786435:OWT786435 PEW786435:PGP786435 POS786435:PQL786435 PYO786435:QAH786435 QIK786435:QKD786435 QSG786435:QTZ786435 RCC786435:RDV786435 RLY786435:RNR786435 RVU786435:RXN786435 SFQ786435:SHJ786435 SPM786435:SRF786435 SZI786435:TBB786435 TJE786435:TKX786435 TTA786435:TUT786435 UCW786435:UEP786435 UMS786435:UOL786435 UWO786435:UYH786435 VGK786435:VID786435 VQG786435:VRZ786435 WAC786435:WBV786435 WJY786435:WLR786435 WTU786435:WVN786435 XDQ786435:XFD786435 HI851971:JB851971 RE851971:SX851971 ABA851971:ACT851971 AKW851971:AMP851971 AUS851971:AWL851971 BEO851971:BGH851971 BOK851971:BQD851971 BYG851971:BZZ851971 CIC851971:CJV851971 CRY851971:CTR851971 DBU851971:DDN851971 DLQ851971:DNJ851971 DVM851971:DXF851971 EFI851971:EHB851971 EPE851971:EQX851971 EZA851971:FAT851971 FIW851971:FKP851971 FSS851971:FUL851971 GCO851971:GEH851971 GMK851971:GOD851971 GWG851971:GXZ851971 HGC851971:HHV851971 HPY851971:HRR851971 HZU851971:IBN851971 IJQ851971:ILJ851971 ITM851971:IVF851971 JDI851971:JFB851971 JNE851971:JOX851971 JXA851971:JYT851971 KGW851971:KIP851971 KQS851971:KSL851971 LAO851971:LCH851971 LKK851971:LMD851971 LUG851971:LVZ851971 MEC851971:MFV851971 MNY851971:MPR851971 MXU851971:MZN851971 NHQ851971:NJJ851971 NRM851971:NTF851971 OBI851971:ODB851971 OLE851971:OMX851971 OVA851971:OWT851971 PEW851971:PGP851971 POS851971:PQL851971 PYO851971:QAH851971 QIK851971:QKD851971 QSG851971:QTZ851971 RCC851971:RDV851971 RLY851971:RNR851971 RVU851971:RXN851971 SFQ851971:SHJ851971 SPM851971:SRF851971 SZI851971:TBB851971 TJE851971:TKX851971 TTA851971:TUT851971 UCW851971:UEP851971 UMS851971:UOL851971 UWO851971:UYH851971 VGK851971:VID851971 VQG851971:VRZ851971 WAC851971:WBV851971 WJY851971:WLR851971 WTU851971:WVN851971 XDQ851971:XFD851971 HI917507:JB917507 RE917507:SX917507 ABA917507:ACT917507 AKW917507:AMP917507 AUS917507:AWL917507 BEO917507:BGH917507 BOK917507:BQD917507 BYG917507:BZZ917507 CIC917507:CJV917507 CRY917507:CTR917507 DBU917507:DDN917507 DLQ917507:DNJ917507 DVM917507:DXF917507 EFI917507:EHB917507 EPE917507:EQX917507 EZA917507:FAT917507 FIW917507:FKP917507 FSS917507:FUL917507 GCO917507:GEH917507 GMK917507:GOD917507 GWG917507:GXZ917507 HGC917507:HHV917507 HPY917507:HRR917507 HZU917507:IBN917507 IJQ917507:ILJ917507 ITM917507:IVF917507 JDI917507:JFB917507 JNE917507:JOX917507 JXA917507:JYT917507 KGW917507:KIP917507 KQS917507:KSL917507 LAO917507:LCH917507 LKK917507:LMD917507 LUG917507:LVZ917507 MEC917507:MFV917507 MNY917507:MPR917507 MXU917507:MZN917507 NHQ917507:NJJ917507 NRM917507:NTF917507 OBI917507:ODB917507 OLE917507:OMX917507 OVA917507:OWT917507 PEW917507:PGP917507 POS917507:PQL917507 PYO917507:QAH917507 QIK917507:QKD917507 QSG917507:QTZ917507 RCC917507:RDV917507 RLY917507:RNR917507 RVU917507:RXN917507 SFQ917507:SHJ917507 SPM917507:SRF917507 SZI917507:TBB917507 TJE917507:TKX917507 TTA917507:TUT917507 UCW917507:UEP917507 UMS917507:UOL917507 UWO917507:UYH917507 VGK917507:VID917507 VQG917507:VRZ917507 WAC917507:WBV917507 WJY917507:WLR917507 WTU917507:WVN917507 XDQ917507:XFD917507 HI983043:JB983043 RE983043:SX983043 ABA983043:ACT983043 AKW983043:AMP983043 AUS983043:AWL983043 BEO983043:BGH983043 BOK983043:BQD983043 BYG983043:BZZ983043 CIC983043:CJV983043 CRY983043:CTR983043 DBU983043:DDN983043 DLQ983043:DNJ983043 DVM983043:DXF983043 EFI983043:EHB983043 EPE983043:EQX983043 EZA983043:FAT983043 FIW983043:FKP983043 FSS983043:FUL983043 GCO983043:GEH983043 GMK983043:GOD983043 GWG983043:GXZ983043 HGC983043:HHV983043 HPY983043:HRR983043 HZU983043:IBN983043 IJQ983043:ILJ983043 ITM983043:IVF983043 JDI983043:JFB983043 JNE983043:JOX983043 JXA983043:JYT983043 KGW983043:KIP983043 KQS983043:KSL983043 LAO983043:LCH983043 LKK983043:LMD983043 LUG983043:LVZ983043 MEC983043:MFV983043 MNY983043:MPR983043 MXU983043:MZN983043 NHQ983043:NJJ983043 NRM983043:NTF983043 OBI983043:ODB983043 OLE983043:OMX983043 OVA983043:OWT983043 PEW983043:PGP983043 POS983043:PQL983043 PYO983043:QAH983043 QIK983043:QKD983043 QSG983043:QTZ983043 RCC983043:RDV983043 RLY983043:RNR983043 RVU983043:RXN983043 SFQ983043:SHJ983043 SPM983043:SRF983043 SZI983043:TBB983043 TJE983043:TKX983043 TTA983043:TUT983043 UCW983043:UEP983043 UMS983043:UOL983043 UWO983043:UYH983043 VGK983043:VID983043 VQG983043:VRZ983043 WAC983043:WBV983043 WJY983043:WLR983043 WTU983043:WVN983043 XDQ983043:XFD983043 REB98304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RNX983043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RXT983043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SHP983043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SRL983043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TBH98304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TLD983043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TUZ983043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UEV983043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UOR983043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UYN98304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VIJ983043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VSF983043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WCB983043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WLX983043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WVT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L65539 L131075 L196611 L262147 L327683 L393219 L458755 L524291 L589827 L655363 L720899 L786435 L851971 L917507 L983043 N983043 F65539 F131075 F196611 F262147 F327683 F393219 F458755 F524291 F589827 F655363 F720899 F786435 F851971 F917507 F983043 N3 N65539 N131075 N196611 N262147 N327683 N393219 N458755 N524291 N589827 N655363 N720899 N786435 N851971 N917507">
      <formula1>lstSourceType</formula1>
    </dataValidation>
    <dataValidation type="list" allowBlank="1" showInputMessage="1" showErrorMessage="1" prompt="Select from list." sqref="N22 N65558 N131094 N196630 N262166 N327702 N393238 N458774 N524310 N589846 N655382 N720918 N786454 N851990 N917526 N983062 E22">
      <formula1>lstOrigin</formula1>
    </dataValidation>
    <dataValidation type="list" allowBlank="1" showInputMessage="1" showErrorMessage="1" sqref="G3">
      <formula1>$B$51:$B$60</formula1>
    </dataValidation>
  </dataValidations>
  <hyperlinks>
    <hyperlink ref="B20" r:id="rId1"/>
    <hyperlink ref="C20" r:id="rId2"/>
    <hyperlink ref="D20" r:id="rId3"/>
  </hyperlinks>
  <pageMargins left="0.25" right="0.25" top="0.5" bottom="0.5" header="0.3" footer="0.3"/>
  <pageSetup scale="99" orientation="landscape" r:id="rId4"/>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topLeftCell="A3" zoomScaleNormal="100" zoomScalePageLayoutView="85" workbookViewId="0">
      <selection activeCell="H17" sqref="H17"/>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447" t="s">
        <v>18</v>
      </c>
      <c r="B1" s="447"/>
      <c r="C1" s="447"/>
      <c r="D1" s="447"/>
      <c r="E1" s="447"/>
      <c r="F1" s="447"/>
      <c r="G1" s="447"/>
      <c r="H1" s="447"/>
      <c r="I1" s="447"/>
      <c r="J1" s="447"/>
      <c r="K1" s="447"/>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28" t="s">
        <v>150</v>
      </c>
      <c r="C2" s="129"/>
      <c r="D2" s="129"/>
      <c r="E2" s="129"/>
      <c r="F2" s="129"/>
      <c r="G2" s="129"/>
      <c r="H2" s="129"/>
    </row>
    <row r="3" spans="1:39" s="127" customFormat="1" ht="40.5" customHeight="1" x14ac:dyDescent="0.2">
      <c r="B3" s="130" t="s">
        <v>151</v>
      </c>
      <c r="C3" s="131" t="s">
        <v>152</v>
      </c>
      <c r="D3" s="131" t="s">
        <v>153</v>
      </c>
      <c r="E3" s="131" t="s">
        <v>88</v>
      </c>
      <c r="F3" s="131" t="s">
        <v>154</v>
      </c>
      <c r="G3" s="131" t="s">
        <v>155</v>
      </c>
      <c r="H3" s="131" t="s">
        <v>156</v>
      </c>
      <c r="I3" s="132" t="s">
        <v>17</v>
      </c>
      <c r="J3" s="131" t="s">
        <v>157</v>
      </c>
      <c r="K3" s="131" t="s">
        <v>158</v>
      </c>
    </row>
    <row r="4" spans="1:39" s="127" customFormat="1" x14ac:dyDescent="0.2">
      <c r="B4" s="202"/>
      <c r="C4" s="205"/>
      <c r="D4" s="201"/>
      <c r="E4" s="201"/>
      <c r="F4" s="201"/>
      <c r="G4" s="201"/>
      <c r="H4" s="201"/>
      <c r="I4" s="135"/>
      <c r="J4" s="136" t="str">
        <f>IF(MAX(D4:H4)&gt;=5, "Requirements not met", "Requirements met")</f>
        <v>Requirements met</v>
      </c>
      <c r="K4" s="137" t="str">
        <f>IF(MAX(D4:H4)&gt;=5, "Not OK", "OK")</f>
        <v>OK</v>
      </c>
    </row>
    <row r="5" spans="1:39" s="127" customFormat="1" ht="25.5" x14ac:dyDescent="0.2">
      <c r="B5" s="44" t="s">
        <v>349</v>
      </c>
      <c r="C5" s="45" t="s">
        <v>389</v>
      </c>
      <c r="D5" s="133">
        <v>2</v>
      </c>
      <c r="E5" s="133">
        <v>1</v>
      </c>
      <c r="F5" s="133">
        <v>2</v>
      </c>
      <c r="G5" s="133">
        <v>2</v>
      </c>
      <c r="H5" s="134">
        <v>2</v>
      </c>
      <c r="I5" s="135" t="str">
        <f>IF(D5&lt;&gt;"",D5&amp;","&amp;E5&amp;","&amp;F5&amp;","&amp;G5&amp;","&amp;H5,"0,0,0,0,0")</f>
        <v>2,1,2,2,2</v>
      </c>
      <c r="J5" s="136" t="str">
        <f>IF(MAX(D5:H5)&gt;=5, "Requirements not met", "Requirements met")</f>
        <v>Requirements met</v>
      </c>
      <c r="K5" s="137" t="str">
        <f>IF(MAX(D5:H5)&gt;=5, "Not OK", "OK")</f>
        <v>OK</v>
      </c>
    </row>
    <row r="6" spans="1:39" s="127" customFormat="1" x14ac:dyDescent="0.2">
      <c r="B6" s="57"/>
      <c r="C6" s="45"/>
      <c r="D6" s="133"/>
      <c r="E6" s="133"/>
      <c r="F6" s="133"/>
      <c r="G6" s="133"/>
      <c r="H6" s="134"/>
      <c r="I6" s="135"/>
      <c r="J6" s="136" t="str">
        <f>IF(MAX(D6:H6)&gt;=5, "Requirements not met", "Requirements met")</f>
        <v>Requirements met</v>
      </c>
      <c r="K6" s="137" t="str">
        <f>IF(MAX(D6:H6)&gt;=5, "Not OK", "OK")</f>
        <v>OK</v>
      </c>
    </row>
    <row r="7" spans="1:39" s="127" customFormat="1" x14ac:dyDescent="0.2">
      <c r="B7" s="59"/>
      <c r="C7" s="138"/>
      <c r="D7" s="133"/>
      <c r="E7" s="133"/>
      <c r="F7" s="133"/>
      <c r="G7" s="133"/>
      <c r="H7" s="134"/>
      <c r="I7" s="135" t="str">
        <f>IF(D7&lt;&gt;"",D7&amp;","&amp;E7&amp;","&amp;F7&amp;","&amp;G7&amp;","&amp;H7,"0,0,0,0,0")</f>
        <v>0,0,0,0,0</v>
      </c>
      <c r="J7" s="136" t="str">
        <f>IF(MAX(D7:H7)&gt;=5, "Requirements not met", "Requirements met")</f>
        <v>Requirements met</v>
      </c>
      <c r="K7" s="137" t="str">
        <f>IF(MAX(D7:H7)&gt;=5, "Not OK", "OK")</f>
        <v>OK</v>
      </c>
    </row>
    <row r="8" spans="1:39" s="127" customFormat="1" ht="12.75" customHeight="1" x14ac:dyDescent="0.2">
      <c r="B8" s="139" t="s">
        <v>74</v>
      </c>
      <c r="C8" s="140"/>
      <c r="D8" s="140"/>
      <c r="E8" s="140"/>
      <c r="F8" s="140"/>
      <c r="G8" s="140"/>
      <c r="H8" s="140"/>
      <c r="I8" s="141" t="str">
        <f>MAX(D4:D7)&amp;","&amp;MAX(E4:E7)&amp;","&amp;MAX(F4:F7)&amp;","&amp;MAX(G4:G7)&amp;","&amp;MAX(H4:H7)</f>
        <v>2,1,2,2,2</v>
      </c>
      <c r="J8" s="448"/>
      <c r="K8" s="448"/>
    </row>
    <row r="9" spans="1:39" ht="20.25" x14ac:dyDescent="0.3">
      <c r="B9" s="11"/>
      <c r="C9" s="11"/>
      <c r="D9" s="11"/>
      <c r="E9" s="11"/>
      <c r="F9" s="11"/>
      <c r="G9" s="11"/>
      <c r="H9" s="11"/>
      <c r="I9" s="69"/>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28" t="s">
        <v>159</v>
      </c>
      <c r="C10" s="11"/>
      <c r="D10" s="11"/>
      <c r="E10" s="11"/>
      <c r="F10" s="11"/>
      <c r="G10" s="11"/>
      <c r="H10" s="69"/>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43" customFormat="1" ht="13.5" thickBot="1" x14ac:dyDescent="0.25">
      <c r="A11" s="142" t="s">
        <v>160</v>
      </c>
    </row>
    <row r="12" spans="1:39" ht="17.25" customHeight="1" thickBot="1" x14ac:dyDescent="0.25">
      <c r="B12" s="449" t="s">
        <v>161</v>
      </c>
      <c r="C12" s="451" t="s">
        <v>162</v>
      </c>
      <c r="D12" s="452"/>
      <c r="E12" s="452"/>
      <c r="F12" s="452"/>
      <c r="G12" s="453"/>
    </row>
    <row r="13" spans="1:39" ht="13.5" thickBot="1" x14ac:dyDescent="0.25">
      <c r="B13" s="450"/>
      <c r="C13" s="144">
        <v>1</v>
      </c>
      <c r="D13" s="144">
        <v>2</v>
      </c>
      <c r="E13" s="144">
        <v>3</v>
      </c>
      <c r="F13" s="144">
        <v>4</v>
      </c>
      <c r="G13" s="144">
        <v>5</v>
      </c>
    </row>
    <row r="14" spans="1:39" ht="72.75" thickBot="1" x14ac:dyDescent="0.25">
      <c r="B14" s="454" t="s">
        <v>163</v>
      </c>
      <c r="C14" s="145" t="s">
        <v>164</v>
      </c>
      <c r="D14" s="145" t="s">
        <v>165</v>
      </c>
      <c r="E14" s="145" t="s">
        <v>166</v>
      </c>
      <c r="F14" s="145" t="s">
        <v>167</v>
      </c>
      <c r="G14" s="145" t="s">
        <v>168</v>
      </c>
    </row>
    <row r="15" spans="1:39" ht="24" customHeight="1" thickBot="1" x14ac:dyDescent="0.25">
      <c r="B15" s="455"/>
      <c r="C15" s="457" t="s">
        <v>169</v>
      </c>
      <c r="D15" s="458"/>
      <c r="E15" s="457" t="s">
        <v>170</v>
      </c>
      <c r="F15" s="459"/>
      <c r="G15" s="458"/>
    </row>
    <row r="16" spans="1:39" ht="36.75" thickBot="1" x14ac:dyDescent="0.25">
      <c r="B16" s="456"/>
      <c r="C16" s="146" t="s">
        <v>171</v>
      </c>
      <c r="D16" s="460" t="s">
        <v>172</v>
      </c>
      <c r="E16" s="461"/>
      <c r="F16" s="462" t="s">
        <v>173</v>
      </c>
      <c r="G16" s="463"/>
    </row>
    <row r="17" spans="1:18" ht="60.75" thickBot="1" x14ac:dyDescent="0.25">
      <c r="B17" s="147" t="s">
        <v>88</v>
      </c>
      <c r="C17" s="145" t="s">
        <v>174</v>
      </c>
      <c r="D17" s="145" t="s">
        <v>175</v>
      </c>
      <c r="E17" s="145" t="s">
        <v>176</v>
      </c>
      <c r="F17" s="145" t="s">
        <v>177</v>
      </c>
      <c r="G17" s="145" t="s">
        <v>178</v>
      </c>
    </row>
    <row r="18" spans="1:18" ht="44.25" customHeight="1" thickBot="1" x14ac:dyDescent="0.25">
      <c r="B18" s="147" t="s">
        <v>154</v>
      </c>
      <c r="C18" s="145" t="s">
        <v>179</v>
      </c>
      <c r="D18" s="145" t="s">
        <v>180</v>
      </c>
      <c r="E18" s="145" t="s">
        <v>181</v>
      </c>
      <c r="F18" s="145" t="s">
        <v>182</v>
      </c>
      <c r="G18" s="145" t="s">
        <v>183</v>
      </c>
    </row>
    <row r="19" spans="1:18" ht="44.25" customHeight="1" thickBot="1" x14ac:dyDescent="0.25">
      <c r="B19" s="147" t="s">
        <v>155</v>
      </c>
      <c r="C19" s="145" t="s">
        <v>184</v>
      </c>
      <c r="D19" s="145" t="s">
        <v>185</v>
      </c>
      <c r="E19" s="145" t="s">
        <v>186</v>
      </c>
      <c r="F19" s="145" t="s">
        <v>187</v>
      </c>
      <c r="G19" s="145" t="s">
        <v>188</v>
      </c>
    </row>
    <row r="20" spans="1:18" ht="44.25" customHeight="1" thickBot="1" x14ac:dyDescent="0.25">
      <c r="B20" s="147" t="s">
        <v>189</v>
      </c>
      <c r="C20" s="145" t="s">
        <v>190</v>
      </c>
      <c r="D20" s="457" t="s">
        <v>191</v>
      </c>
      <c r="E20" s="458"/>
      <c r="F20" s="145" t="s">
        <v>192</v>
      </c>
      <c r="G20" s="145" t="s">
        <v>193</v>
      </c>
    </row>
    <row r="21" spans="1:18" x14ac:dyDescent="0.2">
      <c r="B21" s="148"/>
      <c r="C21" s="149"/>
      <c r="D21" s="149"/>
      <c r="E21" s="149"/>
      <c r="F21" s="149"/>
      <c r="G21" s="149"/>
    </row>
    <row r="22" spans="1:18" customFormat="1" ht="15" x14ac:dyDescent="0.25">
      <c r="A22" s="150" t="s">
        <v>194</v>
      </c>
      <c r="C22" s="151"/>
      <c r="D22" s="151"/>
      <c r="E22" s="151"/>
      <c r="F22" s="151"/>
      <c r="G22" s="151"/>
      <c r="H22" s="151"/>
      <c r="I22" s="151"/>
      <c r="J22" s="151"/>
      <c r="K22" s="151"/>
      <c r="L22" s="151"/>
      <c r="M22" s="151"/>
      <c r="N22" s="151"/>
      <c r="O22" s="151"/>
      <c r="P22" s="151"/>
      <c r="Q22" s="151"/>
      <c r="R22" s="151"/>
    </row>
    <row r="23" spans="1:18" customFormat="1" ht="15" x14ac:dyDescent="0.25">
      <c r="B23" s="152" t="s">
        <v>195</v>
      </c>
      <c r="C23" s="153"/>
      <c r="D23" s="153"/>
      <c r="E23" s="153"/>
      <c r="F23" s="153"/>
      <c r="G23" s="153"/>
      <c r="H23" s="154"/>
      <c r="I23" s="151"/>
      <c r="J23" s="151"/>
      <c r="K23" s="151"/>
      <c r="L23" s="151"/>
      <c r="M23" s="151"/>
      <c r="N23" s="151"/>
      <c r="O23" s="151"/>
      <c r="P23" s="151"/>
      <c r="Q23" s="151"/>
      <c r="R23" s="151"/>
    </row>
    <row r="24" spans="1:18" customFormat="1" ht="65.25" customHeight="1" x14ac:dyDescent="0.25">
      <c r="B24" s="155"/>
      <c r="C24" s="428" t="s">
        <v>196</v>
      </c>
      <c r="D24" s="429"/>
      <c r="E24" s="429"/>
      <c r="F24" s="429"/>
      <c r="G24" s="429"/>
      <c r="H24" s="430"/>
      <c r="N24" s="156"/>
      <c r="O24" s="156"/>
      <c r="P24" s="156"/>
      <c r="Q24" s="156"/>
      <c r="R24" s="156"/>
    </row>
    <row r="25" spans="1:18" customFormat="1" ht="15" x14ac:dyDescent="0.25">
      <c r="B25" s="155"/>
      <c r="C25" s="157" t="s">
        <v>197</v>
      </c>
      <c r="D25" s="158"/>
      <c r="E25" s="158"/>
      <c r="F25" s="158"/>
      <c r="G25" s="158"/>
      <c r="H25" s="159"/>
      <c r="I25" s="151"/>
      <c r="J25" s="151"/>
      <c r="K25" s="151"/>
      <c r="L25" s="151"/>
      <c r="M25" s="151"/>
      <c r="N25" s="151"/>
      <c r="O25" s="151"/>
      <c r="P25" s="151"/>
      <c r="Q25" s="151"/>
      <c r="R25" s="151"/>
    </row>
    <row r="26" spans="1:18" customFormat="1" ht="15" x14ac:dyDescent="0.25">
      <c r="B26" s="155"/>
      <c r="C26" s="160" t="s">
        <v>198</v>
      </c>
      <c r="D26" s="161"/>
      <c r="E26" s="161"/>
      <c r="F26" s="161"/>
      <c r="G26" s="161"/>
      <c r="H26" s="162"/>
      <c r="I26" s="151"/>
      <c r="J26" s="151"/>
      <c r="K26" s="151"/>
      <c r="L26" s="151"/>
      <c r="M26" s="151"/>
      <c r="N26" s="151"/>
      <c r="O26" s="151"/>
      <c r="P26" s="151"/>
      <c r="Q26" s="151"/>
      <c r="R26" s="151"/>
    </row>
    <row r="27" spans="1:18" customFormat="1" ht="15" x14ac:dyDescent="0.25">
      <c r="B27" s="155"/>
      <c r="C27" s="160" t="s">
        <v>199</v>
      </c>
      <c r="D27" s="161"/>
      <c r="E27" s="161"/>
      <c r="F27" s="161"/>
      <c r="G27" s="161"/>
      <c r="H27" s="162"/>
      <c r="I27" s="151"/>
      <c r="J27" s="151"/>
      <c r="K27" s="151"/>
      <c r="L27" s="151"/>
      <c r="M27" s="151"/>
      <c r="N27" s="151"/>
      <c r="O27" s="151"/>
      <c r="P27" s="151"/>
      <c r="Q27" s="151"/>
      <c r="R27" s="151"/>
    </row>
    <row r="28" spans="1:18" customFormat="1" ht="15" x14ac:dyDescent="0.25">
      <c r="B28" s="155"/>
      <c r="C28" s="160" t="s">
        <v>200</v>
      </c>
      <c r="D28" s="161"/>
      <c r="E28" s="161"/>
      <c r="F28" s="161"/>
      <c r="G28" s="161"/>
      <c r="H28" s="162"/>
      <c r="I28" s="151"/>
      <c r="J28" s="151"/>
      <c r="K28" s="151"/>
      <c r="L28" s="151"/>
      <c r="M28" s="151"/>
      <c r="N28" s="151"/>
      <c r="O28" s="151"/>
      <c r="P28" s="151"/>
      <c r="Q28" s="151"/>
      <c r="R28" s="151"/>
    </row>
    <row r="29" spans="1:18" customFormat="1" ht="15" x14ac:dyDescent="0.25">
      <c r="B29" s="155"/>
      <c r="C29" s="160" t="s">
        <v>201</v>
      </c>
      <c r="D29" s="161"/>
      <c r="E29" s="161"/>
      <c r="F29" s="161"/>
      <c r="G29" s="161"/>
      <c r="H29" s="162"/>
      <c r="I29" s="151"/>
      <c r="J29" s="151"/>
      <c r="K29" s="151"/>
      <c r="L29" s="151"/>
      <c r="M29" s="151"/>
      <c r="N29" s="151"/>
      <c r="O29" s="151"/>
      <c r="P29" s="151"/>
      <c r="Q29" s="151"/>
      <c r="R29" s="151"/>
    </row>
    <row r="30" spans="1:18" customFormat="1" ht="41.25" customHeight="1" x14ac:dyDescent="0.25">
      <c r="B30" s="155"/>
      <c r="C30" s="444" t="s">
        <v>202</v>
      </c>
      <c r="D30" s="445"/>
      <c r="E30" s="445"/>
      <c r="F30" s="445"/>
      <c r="G30" s="445"/>
      <c r="H30" s="446"/>
      <c r="N30" s="163"/>
      <c r="O30" s="163"/>
      <c r="P30" s="163"/>
      <c r="Q30" s="151"/>
      <c r="R30" s="151"/>
    </row>
    <row r="31" spans="1:18" customFormat="1" ht="38.25" customHeight="1" x14ac:dyDescent="0.25">
      <c r="B31" s="164"/>
      <c r="C31" s="428" t="s">
        <v>203</v>
      </c>
      <c r="D31" s="429"/>
      <c r="E31" s="429"/>
      <c r="F31" s="429"/>
      <c r="G31" s="429"/>
      <c r="H31" s="430"/>
      <c r="N31" s="156"/>
      <c r="O31" s="156"/>
      <c r="P31" s="156"/>
      <c r="Q31" s="156"/>
      <c r="R31" s="151"/>
    </row>
    <row r="32" spans="1:18" customFormat="1" ht="43.5" customHeight="1" x14ac:dyDescent="0.25">
      <c r="B32" s="428" t="s">
        <v>204</v>
      </c>
      <c r="C32" s="429"/>
      <c r="D32" s="429"/>
      <c r="E32" s="429"/>
      <c r="F32" s="429"/>
      <c r="G32" s="429"/>
      <c r="H32" s="430"/>
      <c r="I32" s="151"/>
      <c r="J32" s="151"/>
      <c r="K32" s="151"/>
      <c r="L32" s="151"/>
      <c r="M32" s="151"/>
      <c r="N32" s="151"/>
      <c r="O32" s="151"/>
      <c r="P32" s="151"/>
      <c r="Q32" s="151"/>
      <c r="R32" s="151"/>
    </row>
    <row r="33" spans="1:9" customFormat="1" ht="49.5" customHeight="1" x14ac:dyDescent="0.25">
      <c r="B33" s="428" t="s">
        <v>205</v>
      </c>
      <c r="C33" s="429"/>
      <c r="D33" s="429"/>
      <c r="E33" s="429"/>
      <c r="F33" s="429"/>
      <c r="G33" s="429"/>
      <c r="H33" s="430"/>
      <c r="I33" s="165"/>
    </row>
    <row r="34" spans="1:9" customFormat="1" ht="46.5" customHeight="1" x14ac:dyDescent="0.25">
      <c r="B34" s="428" t="s">
        <v>206</v>
      </c>
      <c r="C34" s="429"/>
      <c r="D34" s="429"/>
      <c r="E34" s="429"/>
      <c r="F34" s="429"/>
      <c r="G34" s="429"/>
      <c r="H34" s="430"/>
      <c r="I34" s="165"/>
    </row>
    <row r="35" spans="1:9" customFormat="1" ht="30" customHeight="1" x14ac:dyDescent="0.25">
      <c r="B35" s="428" t="s">
        <v>207</v>
      </c>
      <c r="C35" s="429"/>
      <c r="D35" s="429"/>
      <c r="E35" s="429"/>
      <c r="F35" s="429"/>
      <c r="G35" s="429"/>
      <c r="H35" s="430"/>
      <c r="I35" s="165"/>
    </row>
    <row r="36" spans="1:9" customFormat="1" ht="15" customHeight="1" x14ac:dyDescent="0.25">
      <c r="A36" s="166" t="s">
        <v>208</v>
      </c>
      <c r="B36" s="166"/>
      <c r="I36" s="167"/>
    </row>
    <row r="37" spans="1:9" customFormat="1" ht="30" customHeight="1" x14ac:dyDescent="0.25">
      <c r="B37" s="431" t="s">
        <v>209</v>
      </c>
      <c r="C37" s="432"/>
      <c r="D37" s="432"/>
      <c r="E37" s="432"/>
      <c r="F37" s="432"/>
      <c r="G37" s="432"/>
      <c r="H37" s="433"/>
    </row>
    <row r="38" spans="1:9" customFormat="1" ht="12.75" customHeight="1" x14ac:dyDescent="0.25">
      <c r="B38" s="434" t="s">
        <v>210</v>
      </c>
      <c r="C38" s="435"/>
      <c r="D38" s="435"/>
      <c r="E38" s="435"/>
      <c r="F38" s="435"/>
      <c r="G38" s="168"/>
      <c r="H38" s="169"/>
    </row>
    <row r="39" spans="1:9" customFormat="1" ht="29.25" customHeight="1" x14ac:dyDescent="0.25">
      <c r="B39" s="436" t="s">
        <v>211</v>
      </c>
      <c r="C39" s="437"/>
      <c r="D39" s="437"/>
      <c r="E39" s="437"/>
      <c r="F39" s="437"/>
      <c r="G39" s="437"/>
      <c r="H39" s="438"/>
    </row>
    <row r="40" spans="1:9" customFormat="1" ht="15" customHeight="1" x14ac:dyDescent="0.25">
      <c r="B40" s="170" t="s">
        <v>212</v>
      </c>
      <c r="C40" s="168"/>
      <c r="D40" s="168"/>
      <c r="E40" s="168"/>
      <c r="F40" s="168"/>
      <c r="G40" s="168"/>
      <c r="H40" s="169"/>
    </row>
    <row r="41" spans="1:9" customFormat="1" ht="30.75" customHeight="1" x14ac:dyDescent="0.25">
      <c r="B41" s="436" t="s">
        <v>213</v>
      </c>
      <c r="C41" s="437"/>
      <c r="D41" s="437"/>
      <c r="E41" s="437"/>
      <c r="F41" s="437"/>
      <c r="G41" s="437"/>
      <c r="H41" s="438"/>
    </row>
    <row r="42" spans="1:9" customFormat="1" ht="12.75" customHeight="1" x14ac:dyDescent="0.25">
      <c r="B42" s="439" t="s">
        <v>214</v>
      </c>
      <c r="C42" s="440"/>
      <c r="D42" s="440"/>
      <c r="E42" s="440"/>
      <c r="F42" s="440"/>
      <c r="G42" s="440"/>
      <c r="H42" s="169"/>
    </row>
    <row r="43" spans="1:9" customFormat="1" ht="35.25" customHeight="1" x14ac:dyDescent="0.25">
      <c r="B43" s="436" t="s">
        <v>215</v>
      </c>
      <c r="C43" s="437"/>
      <c r="D43" s="437"/>
      <c r="E43" s="437"/>
      <c r="F43" s="437"/>
      <c r="G43" s="437"/>
      <c r="H43" s="438"/>
    </row>
    <row r="44" spans="1:9" customFormat="1" ht="24.75" customHeight="1" x14ac:dyDescent="0.25">
      <c r="B44" s="441" t="s">
        <v>216</v>
      </c>
      <c r="C44" s="442"/>
      <c r="D44" s="442"/>
      <c r="E44" s="442"/>
      <c r="F44" s="442"/>
      <c r="G44" s="442"/>
      <c r="H44" s="443"/>
    </row>
    <row r="45" spans="1:9" customFormat="1" ht="27.75" customHeight="1" x14ac:dyDescent="0.25">
      <c r="B45" s="444" t="s">
        <v>217</v>
      </c>
      <c r="C45" s="445"/>
      <c r="D45" s="445"/>
      <c r="E45" s="445"/>
      <c r="F45" s="445"/>
      <c r="G45" s="445"/>
      <c r="H45" s="446"/>
    </row>
    <row r="46" spans="1:9" customFormat="1" ht="21" customHeight="1" x14ac:dyDescent="0.25">
      <c r="B46" s="428" t="s">
        <v>218</v>
      </c>
      <c r="C46" s="429"/>
      <c r="D46" s="429"/>
      <c r="E46" s="429"/>
      <c r="F46" s="429"/>
      <c r="G46" s="429"/>
      <c r="H46" s="430"/>
    </row>
    <row r="47" spans="1:9" customFormat="1" ht="26.25" customHeight="1" x14ac:dyDescent="0.25">
      <c r="B47" s="427" t="s">
        <v>219</v>
      </c>
      <c r="C47" s="427"/>
      <c r="D47" s="427"/>
      <c r="E47" s="427"/>
      <c r="F47" s="427"/>
      <c r="G47" s="427"/>
      <c r="H47" s="427"/>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7"/>
  <sheetViews>
    <sheetView zoomScaleNormal="100" workbookViewId="0"/>
  </sheetViews>
  <sheetFormatPr defaultRowHeight="14.25" x14ac:dyDescent="0.2"/>
  <cols>
    <col min="1" max="1" width="17.7109375" style="263" customWidth="1"/>
    <col min="2" max="2" width="20" style="263" customWidth="1"/>
    <col min="3" max="3" width="14.85546875" style="263" customWidth="1"/>
    <col min="4" max="4" width="11.140625" style="263" customWidth="1"/>
    <col min="5" max="5" width="14.7109375" style="263" customWidth="1"/>
    <col min="6" max="6" width="13.5703125" style="263" customWidth="1"/>
    <col min="7" max="8" width="11.28515625" style="263" customWidth="1"/>
    <col min="9" max="9" width="9.28515625" style="273" customWidth="1"/>
    <col min="10" max="10" width="16.42578125" style="263" bestFit="1" customWidth="1"/>
    <col min="11" max="11" width="22.42578125" style="263" customWidth="1"/>
    <col min="12" max="12" width="9.85546875" style="263" bestFit="1" customWidth="1"/>
    <col min="13" max="13" width="10.42578125" style="263" bestFit="1" customWidth="1"/>
    <col min="14" max="14" width="10.140625" style="263" customWidth="1"/>
    <col min="15" max="15" width="22.28515625" style="263" bestFit="1" customWidth="1"/>
    <col min="16" max="16" width="7.42578125" style="263" customWidth="1"/>
    <col min="17" max="17" width="11.28515625" style="263" bestFit="1" customWidth="1"/>
    <col min="18" max="18" width="15.85546875" style="263" bestFit="1" customWidth="1"/>
    <col min="19" max="19" width="10.28515625" style="263" bestFit="1" customWidth="1"/>
    <col min="20" max="20" width="12" style="263" customWidth="1"/>
    <col min="21" max="21" width="9.140625" style="263"/>
    <col min="22" max="22" width="16.140625" style="263" bestFit="1" customWidth="1"/>
    <col min="23" max="23" width="22.42578125" style="263" bestFit="1" customWidth="1"/>
    <col min="24" max="16384" width="9.140625" style="263"/>
  </cols>
  <sheetData>
    <row r="1" spans="1:25" ht="20.25" x14ac:dyDescent="0.3">
      <c r="A1" s="175"/>
      <c r="B1" s="175"/>
      <c r="C1" s="175"/>
      <c r="D1" s="175"/>
      <c r="E1" s="175"/>
      <c r="F1" s="175"/>
      <c r="G1" s="175"/>
      <c r="H1" s="175"/>
      <c r="I1" s="181" t="s">
        <v>19</v>
      </c>
      <c r="J1" s="262"/>
    </row>
    <row r="2" spans="1:25" s="265" customFormat="1" ht="18" x14ac:dyDescent="0.25">
      <c r="A2" s="171" t="s">
        <v>19</v>
      </c>
      <c r="B2" s="172" t="s">
        <v>220</v>
      </c>
      <c r="C2" s="172"/>
      <c r="D2" s="172"/>
      <c r="E2" s="173"/>
      <c r="F2" s="173"/>
      <c r="G2" s="173"/>
      <c r="H2" s="173"/>
      <c r="I2" s="204"/>
      <c r="J2" s="171" t="s">
        <v>65</v>
      </c>
      <c r="K2" s="264"/>
      <c r="L2" s="264"/>
      <c r="M2" s="264"/>
      <c r="N2" s="264"/>
      <c r="O2" s="264"/>
      <c r="P2" s="264"/>
      <c r="Q2" s="264"/>
      <c r="R2" s="264"/>
      <c r="S2" s="264"/>
      <c r="T2" s="264"/>
      <c r="U2" s="264"/>
      <c r="V2" s="264"/>
      <c r="W2" s="264"/>
      <c r="X2" s="264"/>
      <c r="Y2" s="264"/>
    </row>
    <row r="3" spans="1:25" ht="23.25" customHeight="1" x14ac:dyDescent="0.2">
      <c r="B3" s="266"/>
      <c r="C3" s="266"/>
      <c r="D3" s="266"/>
      <c r="E3" s="266"/>
      <c r="F3" s="267"/>
      <c r="G3" s="268"/>
      <c r="H3" s="268"/>
      <c r="I3" s="269"/>
      <c r="J3" s="270"/>
      <c r="K3" s="271"/>
      <c r="L3" s="271"/>
      <c r="M3" s="271"/>
      <c r="N3" s="271"/>
      <c r="O3" s="271"/>
      <c r="P3" s="271"/>
      <c r="Q3" s="271"/>
      <c r="R3" s="271"/>
      <c r="S3" s="271"/>
      <c r="T3" s="271"/>
      <c r="U3" s="271"/>
      <c r="V3" s="271"/>
      <c r="W3" s="271"/>
      <c r="X3" s="264"/>
      <c r="Y3" s="264"/>
    </row>
    <row r="4" spans="1:25" ht="15" customHeight="1" x14ac:dyDescent="0.2">
      <c r="A4" s="470" t="s">
        <v>633</v>
      </c>
      <c r="B4" s="470"/>
      <c r="C4" s="470"/>
      <c r="D4" s="470"/>
      <c r="E4" s="470"/>
      <c r="F4" s="470"/>
      <c r="G4" s="470"/>
      <c r="H4" s="470"/>
      <c r="J4" s="274" t="s">
        <v>351</v>
      </c>
      <c r="K4" s="275"/>
      <c r="L4" s="275"/>
      <c r="M4" s="275"/>
      <c r="N4" s="275"/>
      <c r="O4" s="275"/>
      <c r="P4" s="276"/>
      <c r="Q4" s="276"/>
      <c r="R4" s="276"/>
      <c r="S4" s="276"/>
      <c r="T4" s="277"/>
      <c r="U4" s="277"/>
      <c r="V4" s="276"/>
      <c r="W4" s="276"/>
      <c r="X4" s="276" t="s">
        <v>268</v>
      </c>
      <c r="Y4" s="264"/>
    </row>
    <row r="5" spans="1:25" x14ac:dyDescent="0.2">
      <c r="A5" s="471"/>
      <c r="B5" s="471"/>
      <c r="C5" s="471"/>
      <c r="D5" s="471"/>
      <c r="E5" s="471"/>
      <c r="F5" s="471"/>
      <c r="G5" s="471"/>
      <c r="H5" s="471"/>
      <c r="I5" s="293"/>
      <c r="J5" s="278" t="s">
        <v>632</v>
      </c>
      <c r="K5" s="275"/>
      <c r="L5" s="275"/>
      <c r="M5" s="275"/>
      <c r="N5" s="275"/>
      <c r="O5" s="275"/>
      <c r="P5" s="276"/>
      <c r="Q5" s="276"/>
      <c r="R5" s="276"/>
      <c r="S5" s="276"/>
      <c r="T5" s="277"/>
      <c r="U5" s="277"/>
      <c r="V5" s="276"/>
      <c r="W5" s="276"/>
      <c r="X5" s="276" t="s">
        <v>268</v>
      </c>
      <c r="Y5" s="264"/>
    </row>
    <row r="6" spans="1:25" ht="51" x14ac:dyDescent="0.2">
      <c r="A6" s="294" t="s">
        <v>295</v>
      </c>
      <c r="B6" s="294" t="s">
        <v>227</v>
      </c>
      <c r="C6" s="295" t="s">
        <v>434</v>
      </c>
      <c r="D6" s="259" t="s">
        <v>228</v>
      </c>
      <c r="E6" s="294" t="s">
        <v>229</v>
      </c>
      <c r="F6" s="294" t="s">
        <v>230</v>
      </c>
      <c r="G6" s="294" t="s">
        <v>228</v>
      </c>
      <c r="H6" s="294" t="s">
        <v>229</v>
      </c>
      <c r="I6" s="263"/>
      <c r="J6" s="280" t="s">
        <v>396</v>
      </c>
      <c r="K6" s="276"/>
      <c r="L6" s="276"/>
      <c r="M6" s="276"/>
      <c r="N6" s="276"/>
      <c r="O6" s="276"/>
      <c r="P6" s="276"/>
      <c r="Q6" s="276"/>
      <c r="R6" s="276"/>
      <c r="S6" s="276"/>
      <c r="T6" s="277"/>
      <c r="U6" s="277"/>
      <c r="V6" s="276"/>
      <c r="W6" s="276"/>
      <c r="X6" s="276" t="s">
        <v>268</v>
      </c>
      <c r="Y6" s="264"/>
    </row>
    <row r="7" spans="1:25" ht="53.25" customHeight="1" x14ac:dyDescent="0.2">
      <c r="A7" s="296" t="s">
        <v>417</v>
      </c>
      <c r="B7" s="259">
        <v>124000</v>
      </c>
      <c r="C7" s="332">
        <f t="shared" ref="C7:C26" si="0">IFERROR(CONVERT(B7,"mg","kg"),"-")</f>
        <v>0.124</v>
      </c>
      <c r="D7" s="259">
        <v>2</v>
      </c>
      <c r="E7" s="297">
        <v>1.02</v>
      </c>
      <c r="F7" s="259">
        <v>10.71</v>
      </c>
      <c r="G7" s="259">
        <v>2</v>
      </c>
      <c r="H7" s="297">
        <v>1.18</v>
      </c>
      <c r="I7" s="263"/>
      <c r="J7" s="286"/>
      <c r="K7" s="276"/>
      <c r="L7" s="276"/>
      <c r="M7" s="276"/>
      <c r="N7" s="276"/>
      <c r="O7" s="276"/>
      <c r="P7" s="276"/>
      <c r="Q7" s="276"/>
      <c r="R7" s="276"/>
      <c r="S7" s="276"/>
      <c r="T7" s="277"/>
      <c r="U7" s="277"/>
      <c r="V7" s="276"/>
      <c r="W7" s="276"/>
      <c r="X7" s="276" t="s">
        <v>268</v>
      </c>
      <c r="Y7" s="264"/>
    </row>
    <row r="8" spans="1:25" x14ac:dyDescent="0.2">
      <c r="A8" s="296" t="s">
        <v>558</v>
      </c>
      <c r="B8" s="259">
        <v>5562</v>
      </c>
      <c r="C8" s="332">
        <f t="shared" si="0"/>
        <v>5.5620000000000001E-3</v>
      </c>
      <c r="D8" s="259">
        <v>8</v>
      </c>
      <c r="E8" s="297">
        <v>10.4</v>
      </c>
      <c r="F8" s="259">
        <v>431.5</v>
      </c>
      <c r="G8" s="259">
        <v>71</v>
      </c>
      <c r="H8" s="297">
        <v>6.03</v>
      </c>
      <c r="I8" s="263"/>
      <c r="J8" s="286"/>
      <c r="K8" s="276"/>
      <c r="L8" s="276"/>
      <c r="M8" s="276"/>
      <c r="N8" s="276"/>
      <c r="O8" s="276"/>
      <c r="P8" s="276"/>
      <c r="Q8" s="276"/>
      <c r="R8" s="276"/>
      <c r="S8" s="276"/>
      <c r="T8" s="277"/>
      <c r="U8" s="277"/>
      <c r="V8" s="276"/>
      <c r="W8" s="276"/>
      <c r="X8" s="276" t="s">
        <v>268</v>
      </c>
      <c r="Y8" s="264"/>
    </row>
    <row r="9" spans="1:25" x14ac:dyDescent="0.2">
      <c r="A9" s="296" t="s">
        <v>399</v>
      </c>
      <c r="B9" s="259">
        <v>42.66</v>
      </c>
      <c r="C9" s="332">
        <f t="shared" si="0"/>
        <v>4.2659999999999995E-5</v>
      </c>
      <c r="D9" s="259">
        <v>1</v>
      </c>
      <c r="E9" s="259" t="s">
        <v>247</v>
      </c>
      <c r="F9" s="259">
        <v>6.2069999999999999</v>
      </c>
      <c r="G9" s="259">
        <v>22</v>
      </c>
      <c r="H9" s="297">
        <v>8.43</v>
      </c>
      <c r="I9" s="263"/>
      <c r="J9" s="280"/>
      <c r="K9" s="279"/>
      <c r="L9" s="279"/>
      <c r="M9" s="279"/>
      <c r="N9" s="279"/>
      <c r="O9" s="281"/>
      <c r="P9" s="281"/>
      <c r="Q9" s="279"/>
      <c r="R9" s="279"/>
      <c r="S9" s="279"/>
      <c r="T9" s="279"/>
      <c r="X9" s="264"/>
      <c r="Y9" s="264"/>
    </row>
    <row r="10" spans="1:25" ht="15.75" customHeight="1" x14ac:dyDescent="0.2">
      <c r="A10" s="296" t="s">
        <v>400</v>
      </c>
      <c r="B10" s="259">
        <v>689.6</v>
      </c>
      <c r="C10" s="332">
        <f t="shared" si="0"/>
        <v>6.8959999999999996E-4</v>
      </c>
      <c r="D10" s="259">
        <v>3</v>
      </c>
      <c r="E10" s="297">
        <v>1.32</v>
      </c>
      <c r="F10" s="259">
        <v>7.3569999999999997E-2</v>
      </c>
      <c r="G10" s="259">
        <v>3</v>
      </c>
      <c r="H10" s="297">
        <v>4.57</v>
      </c>
      <c r="I10" s="263"/>
      <c r="J10" s="286"/>
      <c r="K10" s="279"/>
      <c r="L10" s="279"/>
      <c r="M10" s="279"/>
      <c r="N10" s="279"/>
      <c r="O10" s="281"/>
      <c r="P10" s="281"/>
      <c r="Q10" s="279"/>
      <c r="R10" s="279"/>
      <c r="S10" s="279"/>
      <c r="T10" s="279"/>
      <c r="X10" s="264"/>
      <c r="Y10" s="264"/>
    </row>
    <row r="11" spans="1:25" x14ac:dyDescent="0.2">
      <c r="A11" s="296" t="s">
        <v>401</v>
      </c>
      <c r="B11" s="259">
        <v>445</v>
      </c>
      <c r="C11" s="332">
        <f t="shared" si="0"/>
        <v>4.4500000000000003E-4</v>
      </c>
      <c r="D11" s="259">
        <v>5</v>
      </c>
      <c r="E11" s="297">
        <v>1.35</v>
      </c>
      <c r="F11" s="259">
        <v>236.2</v>
      </c>
      <c r="G11" s="259">
        <v>11</v>
      </c>
      <c r="H11" s="297">
        <v>10.94</v>
      </c>
      <c r="I11" s="263"/>
      <c r="J11" s="280"/>
      <c r="K11" s="279"/>
      <c r="L11" s="279"/>
      <c r="M11" s="279"/>
      <c r="N11" s="279"/>
      <c r="O11" s="281"/>
      <c r="P11" s="281"/>
      <c r="Q11" s="279"/>
      <c r="R11" s="279"/>
      <c r="X11" s="264"/>
      <c r="Y11" s="264"/>
    </row>
    <row r="12" spans="1:25" x14ac:dyDescent="0.2">
      <c r="A12" s="296" t="s">
        <v>416</v>
      </c>
      <c r="B12" s="259">
        <v>1.86</v>
      </c>
      <c r="C12" s="332">
        <f t="shared" si="0"/>
        <v>1.8600000000000002E-6</v>
      </c>
      <c r="D12" s="259">
        <v>1</v>
      </c>
      <c r="E12" s="259" t="s">
        <v>247</v>
      </c>
      <c r="F12" s="259">
        <v>1.53</v>
      </c>
      <c r="G12" s="259">
        <v>1</v>
      </c>
      <c r="H12" s="259" t="s">
        <v>261</v>
      </c>
      <c r="I12" s="263"/>
      <c r="J12" s="280"/>
      <c r="K12" s="279"/>
      <c r="L12" s="279"/>
      <c r="M12" s="279"/>
      <c r="N12" s="279"/>
      <c r="O12" s="281"/>
      <c r="P12" s="281"/>
      <c r="Q12" s="279"/>
      <c r="R12" s="279"/>
      <c r="X12" s="264"/>
      <c r="Y12" s="264"/>
    </row>
    <row r="13" spans="1:25" x14ac:dyDescent="0.2">
      <c r="A13" s="296" t="s">
        <v>402</v>
      </c>
      <c r="B13" s="259">
        <v>3.5400000000000002E-3</v>
      </c>
      <c r="C13" s="332">
        <f t="shared" si="0"/>
        <v>3.5400000000000006E-9</v>
      </c>
      <c r="D13" s="259">
        <v>1</v>
      </c>
      <c r="E13" s="259" t="s">
        <v>247</v>
      </c>
      <c r="F13" s="259">
        <v>4.9230000000000003E-3</v>
      </c>
      <c r="G13" s="259">
        <v>4</v>
      </c>
      <c r="H13" s="297">
        <v>24.54</v>
      </c>
      <c r="I13" s="263"/>
      <c r="J13" s="286"/>
      <c r="K13" s="279"/>
      <c r="L13" s="279"/>
      <c r="M13" s="279"/>
      <c r="N13" s="279"/>
      <c r="O13" s="281"/>
      <c r="P13" s="281"/>
      <c r="Q13" s="279"/>
      <c r="R13" s="279"/>
      <c r="X13" s="264"/>
      <c r="Y13" s="264"/>
    </row>
    <row r="14" spans="1:25" ht="36.75" customHeight="1" x14ac:dyDescent="0.2">
      <c r="A14" s="296" t="s">
        <v>403</v>
      </c>
      <c r="B14" s="259">
        <v>4.4509999999999996</v>
      </c>
      <c r="C14" s="332">
        <f t="shared" si="0"/>
        <v>4.4510000000000002E-6</v>
      </c>
      <c r="D14" s="259">
        <v>13</v>
      </c>
      <c r="E14" s="297">
        <v>22.73</v>
      </c>
      <c r="F14" s="259">
        <v>1.813E-2</v>
      </c>
      <c r="G14" s="259">
        <v>28</v>
      </c>
      <c r="H14" s="297">
        <v>5.18</v>
      </c>
      <c r="I14" s="263"/>
      <c r="J14" s="282"/>
      <c r="K14" s="283"/>
      <c r="L14" s="283"/>
      <c r="M14" s="283"/>
      <c r="N14" s="283"/>
      <c r="O14" s="283"/>
      <c r="P14" s="281"/>
      <c r="Q14" s="279"/>
      <c r="R14" s="279"/>
      <c r="X14" s="264"/>
      <c r="Y14" s="264"/>
    </row>
    <row r="15" spans="1:25" x14ac:dyDescent="0.2">
      <c r="A15" s="296" t="s">
        <v>265</v>
      </c>
      <c r="B15" s="259">
        <v>65.52</v>
      </c>
      <c r="C15" s="332">
        <f t="shared" si="0"/>
        <v>6.5519999999999996E-5</v>
      </c>
      <c r="D15" s="259">
        <v>17</v>
      </c>
      <c r="E15" s="297">
        <v>23.68</v>
      </c>
      <c r="F15" s="259">
        <v>0.16930000000000001</v>
      </c>
      <c r="G15" s="259">
        <v>11</v>
      </c>
      <c r="H15" s="297">
        <v>6.88</v>
      </c>
      <c r="I15" s="263"/>
      <c r="J15" s="282"/>
      <c r="K15" s="283"/>
      <c r="L15" s="283"/>
      <c r="M15" s="283"/>
      <c r="N15" s="283"/>
      <c r="O15" s="283"/>
      <c r="P15" s="281"/>
      <c r="Q15" s="279"/>
      <c r="R15" s="279"/>
      <c r="X15" s="264"/>
      <c r="Y15" s="264"/>
    </row>
    <row r="16" spans="1:25" x14ac:dyDescent="0.2">
      <c r="A16" s="296" t="s">
        <v>404</v>
      </c>
      <c r="B16" s="259">
        <v>0.63970000000000005</v>
      </c>
      <c r="C16" s="332">
        <f t="shared" si="0"/>
        <v>6.397000000000001E-7</v>
      </c>
      <c r="D16" s="259">
        <v>16</v>
      </c>
      <c r="E16" s="297">
        <v>5.84</v>
      </c>
      <c r="F16" s="259">
        <v>3.7379999999999997E-2</v>
      </c>
      <c r="G16" s="259">
        <v>26</v>
      </c>
      <c r="H16" s="297">
        <v>26.19</v>
      </c>
      <c r="I16" s="263"/>
      <c r="J16" s="282"/>
      <c r="K16" s="283"/>
      <c r="L16" s="283"/>
      <c r="M16" s="283"/>
      <c r="N16" s="283"/>
      <c r="O16" s="283"/>
      <c r="P16" s="281"/>
      <c r="Q16" s="279"/>
      <c r="R16" s="279"/>
      <c r="X16" s="264"/>
      <c r="Y16" s="264"/>
    </row>
    <row r="17" spans="1:25" x14ac:dyDescent="0.2">
      <c r="A17" s="296" t="s">
        <v>330</v>
      </c>
      <c r="B17" s="259">
        <v>3.4289999999999998</v>
      </c>
      <c r="C17" s="332">
        <f t="shared" si="0"/>
        <v>3.4289999999999997E-6</v>
      </c>
      <c r="D17" s="259">
        <v>13</v>
      </c>
      <c r="E17" s="297">
        <v>5.39</v>
      </c>
      <c r="F17" s="259">
        <v>7.6289999999999997E-2</v>
      </c>
      <c r="G17" s="259">
        <v>25</v>
      </c>
      <c r="H17" s="297">
        <v>12.2</v>
      </c>
      <c r="I17" s="263"/>
      <c r="J17" s="282"/>
      <c r="K17" s="283"/>
      <c r="L17" s="283"/>
      <c r="M17" s="283"/>
      <c r="N17" s="283"/>
      <c r="O17" s="283"/>
      <c r="P17" s="281"/>
      <c r="Q17" s="279"/>
      <c r="R17" s="279"/>
      <c r="X17" s="264"/>
      <c r="Y17" s="264"/>
    </row>
    <row r="18" spans="1:25" x14ac:dyDescent="0.2">
      <c r="A18" s="296" t="s">
        <v>405</v>
      </c>
      <c r="B18" s="259">
        <v>26.07</v>
      </c>
      <c r="C18" s="332">
        <f t="shared" si="0"/>
        <v>2.6069999999999999E-5</v>
      </c>
      <c r="D18" s="259">
        <v>18</v>
      </c>
      <c r="E18" s="297">
        <v>4.3</v>
      </c>
      <c r="F18" s="259">
        <v>1.763E-2</v>
      </c>
      <c r="G18" s="259">
        <v>25</v>
      </c>
      <c r="H18" s="297">
        <v>12.78</v>
      </c>
      <c r="I18" s="263"/>
      <c r="J18" s="282"/>
      <c r="K18" s="283"/>
      <c r="L18" s="283"/>
      <c r="M18" s="283"/>
      <c r="N18" s="283"/>
      <c r="O18" s="283"/>
      <c r="P18" s="281"/>
      <c r="Q18" s="279"/>
      <c r="R18" s="279"/>
      <c r="X18" s="264"/>
      <c r="Y18" s="264"/>
    </row>
    <row r="19" spans="1:25" x14ac:dyDescent="0.2">
      <c r="A19" s="296" t="s">
        <v>406</v>
      </c>
      <c r="B19" s="259">
        <v>19.39</v>
      </c>
      <c r="C19" s="332">
        <f t="shared" si="0"/>
        <v>1.9390000000000002E-5</v>
      </c>
      <c r="D19" s="259">
        <v>24</v>
      </c>
      <c r="E19" s="297">
        <v>4.55</v>
      </c>
      <c r="F19" s="259">
        <v>3.7629999999999997E-2</v>
      </c>
      <c r="G19" s="259">
        <v>73</v>
      </c>
      <c r="H19" s="297">
        <v>4.95</v>
      </c>
      <c r="I19" s="263"/>
      <c r="J19" s="282"/>
      <c r="K19" s="283"/>
      <c r="L19" s="283"/>
      <c r="M19" s="283"/>
      <c r="N19" s="283"/>
      <c r="O19" s="283"/>
      <c r="P19" s="281"/>
      <c r="Q19" s="279"/>
      <c r="R19" s="279"/>
    </row>
    <row r="20" spans="1:25" ht="33" customHeight="1" x14ac:dyDescent="0.2">
      <c r="A20" s="296" t="s">
        <v>271</v>
      </c>
      <c r="B20" s="259">
        <v>4.8599999999999997E-2</v>
      </c>
      <c r="C20" s="332">
        <f t="shared" si="0"/>
        <v>4.8599999999999998E-8</v>
      </c>
      <c r="D20" s="259">
        <v>4</v>
      </c>
      <c r="E20" s="297">
        <v>9.73</v>
      </c>
      <c r="F20" s="259">
        <v>1.183E-3</v>
      </c>
      <c r="G20" s="259">
        <v>5</v>
      </c>
      <c r="H20" s="297">
        <v>1.31</v>
      </c>
      <c r="I20" s="263"/>
      <c r="J20" s="282"/>
      <c r="K20" s="283"/>
      <c r="L20" s="283"/>
      <c r="M20" s="283"/>
      <c r="N20" s="283"/>
      <c r="O20" s="283"/>
      <c r="P20" s="281"/>
      <c r="Q20" s="279"/>
      <c r="R20" s="279"/>
    </row>
    <row r="21" spans="1:25" ht="34.5" customHeight="1" x14ac:dyDescent="0.2">
      <c r="A21" s="296" t="s">
        <v>313</v>
      </c>
      <c r="B21" s="259">
        <v>72.540000000000006</v>
      </c>
      <c r="C21" s="332">
        <f t="shared" si="0"/>
        <v>7.2540000000000007E-5</v>
      </c>
      <c r="D21" s="259">
        <v>20</v>
      </c>
      <c r="E21" s="297">
        <v>9.65</v>
      </c>
      <c r="F21" s="259">
        <v>7.48</v>
      </c>
      <c r="G21" s="259">
        <v>78</v>
      </c>
      <c r="H21" s="297">
        <v>17</v>
      </c>
      <c r="I21" s="263"/>
      <c r="J21" s="282"/>
      <c r="K21" s="283"/>
      <c r="L21" s="283"/>
      <c r="M21" s="283"/>
      <c r="N21" s="283"/>
      <c r="O21" s="283"/>
      <c r="P21" s="281"/>
      <c r="Q21" s="279"/>
      <c r="R21" s="279"/>
    </row>
    <row r="22" spans="1:25" x14ac:dyDescent="0.2">
      <c r="A22" s="296" t="s">
        <v>333</v>
      </c>
      <c r="B22" s="259">
        <v>1.335</v>
      </c>
      <c r="C22" s="332">
        <f t="shared" si="0"/>
        <v>1.3350000000000001E-6</v>
      </c>
      <c r="D22" s="259">
        <v>7</v>
      </c>
      <c r="E22" s="297">
        <v>5.58</v>
      </c>
      <c r="F22" s="259">
        <v>4.6059999999999997E-2</v>
      </c>
      <c r="G22" s="259">
        <v>10</v>
      </c>
      <c r="H22" s="297">
        <v>3.98</v>
      </c>
      <c r="I22" s="263"/>
      <c r="J22" s="280"/>
      <c r="K22" s="279"/>
      <c r="L22" s="279"/>
      <c r="M22" s="279"/>
      <c r="N22" s="279"/>
      <c r="O22" s="281"/>
      <c r="P22" s="281"/>
      <c r="Q22" s="279"/>
      <c r="R22" s="279"/>
    </row>
    <row r="23" spans="1:25" x14ac:dyDescent="0.2">
      <c r="A23" s="296" t="s">
        <v>407</v>
      </c>
      <c r="B23" s="259">
        <v>16.29</v>
      </c>
      <c r="C23" s="332">
        <f t="shared" si="0"/>
        <v>1.6289999999999998E-5</v>
      </c>
      <c r="D23" s="259">
        <v>16</v>
      </c>
      <c r="E23" s="297">
        <v>7.58</v>
      </c>
      <c r="F23" s="259">
        <v>0.35899999999999999</v>
      </c>
      <c r="G23" s="259">
        <v>74</v>
      </c>
      <c r="H23" s="297">
        <v>8.8699999999999992</v>
      </c>
      <c r="I23" s="263"/>
      <c r="J23" s="280"/>
      <c r="K23" s="465"/>
      <c r="L23" s="465"/>
      <c r="M23" s="465"/>
      <c r="N23" s="279"/>
      <c r="O23" s="281"/>
      <c r="P23" s="281"/>
      <c r="Q23" s="279"/>
      <c r="R23" s="279"/>
    </row>
    <row r="24" spans="1:25" x14ac:dyDescent="0.2">
      <c r="A24" s="296" t="s">
        <v>269</v>
      </c>
      <c r="B24" s="259">
        <v>18.38</v>
      </c>
      <c r="C24" s="332">
        <f t="shared" si="0"/>
        <v>1.838E-5</v>
      </c>
      <c r="D24" s="259">
        <v>25</v>
      </c>
      <c r="E24" s="297">
        <v>9.1</v>
      </c>
      <c r="F24" s="259">
        <v>3.0109999999999998E-3</v>
      </c>
      <c r="G24" s="259">
        <v>25</v>
      </c>
      <c r="H24" s="297">
        <v>13.01</v>
      </c>
      <c r="I24" s="263"/>
      <c r="J24" s="280"/>
      <c r="K24" s="465"/>
      <c r="L24" s="465"/>
      <c r="M24" s="465"/>
      <c r="N24" s="279"/>
      <c r="O24" s="281"/>
      <c r="P24" s="281"/>
      <c r="Q24" s="279"/>
      <c r="R24" s="279"/>
    </row>
    <row r="25" spans="1:25" ht="30" customHeight="1" x14ac:dyDescent="0.2">
      <c r="A25" s="296" t="s">
        <v>267</v>
      </c>
      <c r="B25" s="259">
        <v>0.12809999999999999</v>
      </c>
      <c r="C25" s="332">
        <f t="shared" si="0"/>
        <v>1.2809999999999999E-7</v>
      </c>
      <c r="D25" s="259">
        <v>3</v>
      </c>
      <c r="E25" s="297">
        <v>3.53</v>
      </c>
      <c r="F25" s="259">
        <v>4.5250000000000004E-3</v>
      </c>
      <c r="G25" s="259">
        <v>10</v>
      </c>
      <c r="H25" s="297">
        <v>3.78</v>
      </c>
      <c r="I25" s="263"/>
      <c r="J25" s="280"/>
      <c r="K25" s="279"/>
      <c r="L25" s="279"/>
      <c r="M25" s="279"/>
      <c r="N25" s="279"/>
      <c r="O25" s="281"/>
      <c r="P25" s="281"/>
      <c r="Q25" s="279"/>
      <c r="R25" s="279"/>
    </row>
    <row r="26" spans="1:25" x14ac:dyDescent="0.2">
      <c r="A26" s="296" t="s">
        <v>272</v>
      </c>
      <c r="B26" s="259">
        <v>0.74670000000000003</v>
      </c>
      <c r="C26" s="332">
        <f t="shared" si="0"/>
        <v>7.4670000000000009E-7</v>
      </c>
      <c r="D26" s="259">
        <v>7</v>
      </c>
      <c r="E26" s="297">
        <v>10.72</v>
      </c>
      <c r="F26" s="259">
        <v>1.686E-2</v>
      </c>
      <c r="G26" s="259">
        <v>12</v>
      </c>
      <c r="H26" s="297">
        <v>5.87</v>
      </c>
      <c r="I26" s="263"/>
      <c r="J26" s="280"/>
      <c r="K26" s="279"/>
      <c r="L26" s="279"/>
      <c r="M26" s="279"/>
      <c r="N26" s="279"/>
      <c r="O26" s="281"/>
      <c r="P26" s="281"/>
      <c r="Q26" s="279"/>
      <c r="R26" s="279"/>
    </row>
    <row r="27" spans="1:25" x14ac:dyDescent="0.2">
      <c r="A27" s="296" t="s">
        <v>408</v>
      </c>
      <c r="B27" s="326">
        <v>2259</v>
      </c>
      <c r="C27" s="333">
        <f>IFERROR(CONVERT(B27,"mg","kg"),"-")</f>
        <v>2.2589999999999997E-3</v>
      </c>
      <c r="D27" s="259" t="s">
        <v>247</v>
      </c>
      <c r="E27" s="259" t="s">
        <v>247</v>
      </c>
      <c r="F27" s="259" t="s">
        <v>247</v>
      </c>
      <c r="G27" s="259">
        <v>0</v>
      </c>
      <c r="H27" s="259" t="s">
        <v>261</v>
      </c>
      <c r="I27" s="263"/>
      <c r="J27" s="280"/>
      <c r="K27" s="279"/>
      <c r="L27" s="279"/>
      <c r="M27" s="279"/>
      <c r="N27" s="279"/>
      <c r="O27" s="281"/>
      <c r="P27" s="281"/>
      <c r="Q27" s="279"/>
      <c r="R27" s="279"/>
    </row>
    <row r="28" spans="1:25" x14ac:dyDescent="0.2">
      <c r="A28" s="296" t="s">
        <v>409</v>
      </c>
      <c r="B28" s="259">
        <v>8.6839999999999993</v>
      </c>
      <c r="C28" s="332">
        <f t="shared" ref="C28:C42" si="1">IFERROR(CONVERT(B28,"mg","kg"),"-")</f>
        <v>8.6839999999999985E-6</v>
      </c>
      <c r="D28" s="259">
        <v>13</v>
      </c>
      <c r="E28" s="297">
        <v>13.58</v>
      </c>
      <c r="F28" s="259">
        <v>4.8729999999999997E-3</v>
      </c>
      <c r="G28" s="259">
        <v>6</v>
      </c>
      <c r="H28" s="297">
        <v>2.2400000000000002</v>
      </c>
      <c r="I28" s="263"/>
      <c r="J28" s="280"/>
      <c r="K28" s="279"/>
      <c r="L28" s="279"/>
      <c r="M28" s="279"/>
      <c r="N28" s="279"/>
      <c r="O28" s="281"/>
      <c r="P28" s="281"/>
      <c r="Q28" s="279"/>
      <c r="R28" s="279"/>
    </row>
    <row r="29" spans="1:25" x14ac:dyDescent="0.2">
      <c r="A29" s="296" t="s">
        <v>410</v>
      </c>
      <c r="B29" s="259">
        <v>54.27</v>
      </c>
      <c r="C29" s="332">
        <f t="shared" si="1"/>
        <v>5.4270000000000007E-5</v>
      </c>
      <c r="D29" s="259">
        <v>24</v>
      </c>
      <c r="E29" s="297">
        <v>8.33</v>
      </c>
      <c r="F29" s="259">
        <v>0.74839999999999995</v>
      </c>
      <c r="G29" s="259">
        <v>73</v>
      </c>
      <c r="H29" s="297">
        <v>18.010000000000002</v>
      </c>
      <c r="I29" s="263"/>
      <c r="J29" s="280"/>
      <c r="K29" s="279"/>
      <c r="L29" s="279"/>
      <c r="M29" s="279"/>
      <c r="N29" s="279"/>
      <c r="O29" s="281"/>
      <c r="P29" s="281"/>
      <c r="Q29" s="279"/>
      <c r="R29" s="279"/>
    </row>
    <row r="30" spans="1:25" x14ac:dyDescent="0.2">
      <c r="A30" s="296" t="s">
        <v>270</v>
      </c>
      <c r="B30" s="259">
        <v>0.59279999999999999</v>
      </c>
      <c r="C30" s="332">
        <f t="shared" si="1"/>
        <v>5.9279999999999996E-7</v>
      </c>
      <c r="D30" s="259">
        <v>7</v>
      </c>
      <c r="E30" s="297">
        <v>2.0499999999999998</v>
      </c>
      <c r="F30" s="259">
        <v>2.6970000000000001E-2</v>
      </c>
      <c r="G30" s="259">
        <v>8</v>
      </c>
      <c r="H30" s="297">
        <v>8.4</v>
      </c>
      <c r="I30" s="263"/>
      <c r="J30" s="280"/>
      <c r="K30" s="279"/>
      <c r="L30" s="279"/>
      <c r="M30" s="279"/>
      <c r="N30" s="279"/>
      <c r="O30" s="281"/>
      <c r="P30" s="281"/>
      <c r="Q30" s="279"/>
      <c r="R30" s="279"/>
    </row>
    <row r="31" spans="1:25" x14ac:dyDescent="0.2">
      <c r="A31" s="296" t="s">
        <v>338</v>
      </c>
      <c r="B31" s="326">
        <v>4.4480000000000004</v>
      </c>
      <c r="C31" s="333">
        <f t="shared" si="1"/>
        <v>4.4480000000000004E-6</v>
      </c>
      <c r="D31" s="259" t="s">
        <v>247</v>
      </c>
      <c r="E31" s="259" t="s">
        <v>247</v>
      </c>
      <c r="F31" s="259" t="s">
        <v>247</v>
      </c>
      <c r="G31" s="259">
        <v>0</v>
      </c>
      <c r="H31" s="259" t="s">
        <v>261</v>
      </c>
      <c r="I31" s="263"/>
      <c r="J31" s="280"/>
      <c r="R31" s="279"/>
    </row>
    <row r="32" spans="1:25" x14ac:dyDescent="0.2">
      <c r="A32" s="296" t="s">
        <v>339</v>
      </c>
      <c r="B32" s="259">
        <v>19.38</v>
      </c>
      <c r="C32" s="332">
        <f t="shared" si="1"/>
        <v>1.9379999999999997E-5</v>
      </c>
      <c r="D32" s="259">
        <v>12</v>
      </c>
      <c r="E32" s="297">
        <v>5.49</v>
      </c>
      <c r="F32" s="259">
        <v>1.25</v>
      </c>
      <c r="G32" s="259">
        <v>20</v>
      </c>
      <c r="H32" s="297">
        <v>2.73</v>
      </c>
      <c r="I32" s="263"/>
      <c r="J32" s="280"/>
      <c r="R32" s="279"/>
    </row>
    <row r="33" spans="1:33" x14ac:dyDescent="0.2">
      <c r="A33" s="296" t="s">
        <v>411</v>
      </c>
      <c r="B33" s="259">
        <v>137.30000000000001</v>
      </c>
      <c r="C33" s="332">
        <f t="shared" si="1"/>
        <v>1.373E-4</v>
      </c>
      <c r="D33" s="259">
        <v>7</v>
      </c>
      <c r="E33" s="297">
        <v>97.41</v>
      </c>
      <c r="F33" s="259">
        <v>1.112E-2</v>
      </c>
      <c r="G33" s="259">
        <v>2</v>
      </c>
      <c r="H33" s="297">
        <v>2.82</v>
      </c>
      <c r="I33" s="263"/>
      <c r="J33" s="286"/>
      <c r="AE33" s="284"/>
      <c r="AF33" s="264"/>
      <c r="AG33" s="264"/>
    </row>
    <row r="34" spans="1:33" x14ac:dyDescent="0.2">
      <c r="A34" s="296" t="s">
        <v>273</v>
      </c>
      <c r="B34" s="326">
        <v>0.3327</v>
      </c>
      <c r="C34" s="333">
        <f t="shared" si="1"/>
        <v>3.3270000000000001E-7</v>
      </c>
      <c r="D34" s="259" t="s">
        <v>247</v>
      </c>
      <c r="E34" s="259" t="s">
        <v>247</v>
      </c>
      <c r="F34" s="259">
        <v>2.632E-4</v>
      </c>
      <c r="G34" s="259">
        <v>4</v>
      </c>
      <c r="H34" s="297">
        <v>1.4</v>
      </c>
      <c r="I34" s="263"/>
      <c r="J34" s="286"/>
      <c r="AE34" s="466"/>
      <c r="AF34" s="466"/>
      <c r="AG34" s="264"/>
    </row>
    <row r="35" spans="1:33" x14ac:dyDescent="0.2">
      <c r="A35" s="296" t="s">
        <v>341</v>
      </c>
      <c r="B35" s="326">
        <v>3.5000000000000003E-2</v>
      </c>
      <c r="C35" s="333">
        <f t="shared" si="1"/>
        <v>3.5000000000000002E-8</v>
      </c>
      <c r="D35" s="259" t="s">
        <v>247</v>
      </c>
      <c r="E35" s="259" t="s">
        <v>247</v>
      </c>
      <c r="F35" s="259" t="s">
        <v>247</v>
      </c>
      <c r="G35" s="259" t="s">
        <v>247</v>
      </c>
      <c r="H35" s="259">
        <v>0</v>
      </c>
      <c r="I35" s="263"/>
      <c r="J35" s="286"/>
      <c r="AE35" s="285"/>
      <c r="AF35" s="285"/>
      <c r="AG35" s="264"/>
    </row>
    <row r="36" spans="1:33" x14ac:dyDescent="0.2">
      <c r="A36" s="296" t="s">
        <v>342</v>
      </c>
      <c r="B36" s="259">
        <v>239.1</v>
      </c>
      <c r="C36" s="332">
        <f t="shared" si="1"/>
        <v>2.3910000000000001E-4</v>
      </c>
      <c r="D36" s="259">
        <v>11</v>
      </c>
      <c r="E36" s="297">
        <v>20.47</v>
      </c>
      <c r="F36" s="259">
        <v>2.8889999999999998</v>
      </c>
      <c r="G36" s="259">
        <v>7</v>
      </c>
      <c r="H36" s="297">
        <v>2.94</v>
      </c>
      <c r="I36" s="263"/>
      <c r="J36" s="286"/>
      <c r="AE36" s="285"/>
      <c r="AF36" s="285"/>
      <c r="AG36" s="264"/>
    </row>
    <row r="37" spans="1:33" x14ac:dyDescent="0.2">
      <c r="A37" s="296" t="s">
        <v>412</v>
      </c>
      <c r="B37" s="259">
        <v>6103</v>
      </c>
      <c r="C37" s="332">
        <f t="shared" si="1"/>
        <v>6.1029999999999999E-3</v>
      </c>
      <c r="D37" s="259">
        <v>20</v>
      </c>
      <c r="E37" s="297">
        <v>13.41</v>
      </c>
      <c r="F37" s="259">
        <v>5.0739999999999998</v>
      </c>
      <c r="G37" s="259">
        <v>63</v>
      </c>
      <c r="H37" s="297">
        <v>32.5</v>
      </c>
      <c r="I37" s="263"/>
      <c r="J37" s="286"/>
      <c r="AE37" s="285"/>
      <c r="AF37" s="285"/>
      <c r="AG37" s="264"/>
    </row>
    <row r="38" spans="1:33" x14ac:dyDescent="0.2">
      <c r="A38" s="296" t="s">
        <v>413</v>
      </c>
      <c r="B38" s="259">
        <v>1101</v>
      </c>
      <c r="C38" s="332">
        <f t="shared" si="1"/>
        <v>1.101E-3</v>
      </c>
      <c r="D38" s="259">
        <v>14</v>
      </c>
      <c r="E38" s="297">
        <v>8.26</v>
      </c>
      <c r="F38" s="259">
        <v>175.3</v>
      </c>
      <c r="G38" s="259">
        <v>77</v>
      </c>
      <c r="H38" s="297">
        <v>4.09</v>
      </c>
      <c r="I38" s="263"/>
      <c r="J38" s="286"/>
      <c r="AE38" s="285"/>
      <c r="AF38" s="285"/>
      <c r="AG38" s="264"/>
    </row>
    <row r="39" spans="1:33" x14ac:dyDescent="0.2">
      <c r="A39" s="296" t="s">
        <v>345</v>
      </c>
      <c r="B39" s="259">
        <v>3130</v>
      </c>
      <c r="C39" s="332">
        <f t="shared" si="1"/>
        <v>3.13E-3</v>
      </c>
      <c r="D39" s="259">
        <v>15</v>
      </c>
      <c r="E39" s="297">
        <v>21.94</v>
      </c>
      <c r="F39" s="259">
        <v>1.3520000000000001</v>
      </c>
      <c r="G39" s="259">
        <v>56</v>
      </c>
      <c r="H39" s="297">
        <v>20.170000000000002</v>
      </c>
      <c r="I39" s="263"/>
      <c r="J39" s="286"/>
      <c r="AE39" s="285"/>
      <c r="AF39" s="285"/>
      <c r="AG39" s="264"/>
    </row>
    <row r="40" spans="1:33" x14ac:dyDescent="0.2">
      <c r="A40" s="296" t="s">
        <v>414</v>
      </c>
      <c r="B40" s="259">
        <v>1317</v>
      </c>
      <c r="C40" s="332">
        <f t="shared" si="1"/>
        <v>1.317E-3</v>
      </c>
      <c r="D40" s="259">
        <v>13</v>
      </c>
      <c r="E40" s="297">
        <v>11.39</v>
      </c>
      <c r="F40" s="259">
        <v>25.12</v>
      </c>
      <c r="G40" s="259">
        <v>21</v>
      </c>
      <c r="H40" s="297">
        <v>4.21</v>
      </c>
      <c r="I40" s="263"/>
      <c r="J40" s="286"/>
      <c r="AE40" s="285"/>
      <c r="AF40" s="285"/>
      <c r="AG40" s="264"/>
    </row>
    <row r="41" spans="1:33" x14ac:dyDescent="0.2">
      <c r="A41" s="296" t="s">
        <v>347</v>
      </c>
      <c r="B41" s="259">
        <v>858.6</v>
      </c>
      <c r="C41" s="332">
        <f t="shared" si="1"/>
        <v>8.5860000000000005E-4</v>
      </c>
      <c r="D41" s="259">
        <v>14</v>
      </c>
      <c r="E41" s="297">
        <v>11.41</v>
      </c>
      <c r="F41" s="259">
        <v>84.96</v>
      </c>
      <c r="G41" s="259">
        <v>64</v>
      </c>
      <c r="H41" s="297">
        <v>6.83</v>
      </c>
      <c r="I41" s="263"/>
      <c r="J41" s="286" t="s">
        <v>396</v>
      </c>
      <c r="AE41" s="285"/>
      <c r="AF41" s="285"/>
      <c r="AG41" s="264"/>
    </row>
    <row r="42" spans="1:33" ht="28.5" customHeight="1" x14ac:dyDescent="0.2">
      <c r="A42" s="296" t="s">
        <v>398</v>
      </c>
      <c r="B42" s="259">
        <v>685.5</v>
      </c>
      <c r="C42" s="332">
        <f t="shared" si="1"/>
        <v>6.8550000000000002E-4</v>
      </c>
      <c r="D42" s="259">
        <v>13</v>
      </c>
      <c r="E42" s="297">
        <v>4.6399999999999997</v>
      </c>
      <c r="F42" s="259">
        <v>238.4</v>
      </c>
      <c r="G42" s="259">
        <v>21</v>
      </c>
      <c r="H42" s="297">
        <v>3.67</v>
      </c>
      <c r="I42" s="263"/>
      <c r="J42" s="286"/>
      <c r="AE42" s="285"/>
      <c r="AF42" s="285"/>
      <c r="AG42" s="264"/>
    </row>
    <row r="43" spans="1:33" ht="14.25" customHeight="1" x14ac:dyDescent="0.2">
      <c r="A43" s="327"/>
      <c r="B43" s="328"/>
      <c r="C43" s="329"/>
      <c r="D43" s="328"/>
      <c r="E43" s="330"/>
      <c r="F43" s="328"/>
      <c r="G43" s="328"/>
      <c r="H43" s="331"/>
      <c r="I43" s="263"/>
      <c r="J43" s="286"/>
      <c r="AE43" s="285"/>
      <c r="AF43" s="285"/>
      <c r="AG43" s="264"/>
    </row>
    <row r="44" spans="1:33" ht="37.5" customHeight="1" x14ac:dyDescent="0.2">
      <c r="A44" s="467" t="s">
        <v>652</v>
      </c>
      <c r="B44" s="468"/>
      <c r="C44" s="468"/>
      <c r="D44" s="468"/>
      <c r="E44" s="468"/>
      <c r="F44" s="468"/>
      <c r="G44" s="468"/>
      <c r="H44" s="469"/>
      <c r="I44" s="263"/>
      <c r="J44" s="286"/>
      <c r="AE44" s="285"/>
      <c r="AF44" s="285"/>
      <c r="AG44" s="264"/>
    </row>
    <row r="45" spans="1:33" x14ac:dyDescent="0.2">
      <c r="A45" s="272"/>
      <c r="B45" s="272"/>
      <c r="C45" s="272"/>
      <c r="D45" s="272"/>
      <c r="E45" s="271"/>
      <c r="F45" s="271"/>
      <c r="G45" s="271"/>
      <c r="H45" s="271"/>
      <c r="AE45" s="285"/>
      <c r="AF45" s="285"/>
      <c r="AG45" s="264"/>
    </row>
    <row r="46" spans="1:33" ht="14.25" customHeight="1" x14ac:dyDescent="0.2">
      <c r="A46" s="298" t="s">
        <v>456</v>
      </c>
      <c r="B46" s="299"/>
      <c r="C46" s="272"/>
      <c r="D46" s="272"/>
      <c r="E46" s="271"/>
      <c r="F46" s="271"/>
      <c r="G46" s="271"/>
      <c r="H46" s="271"/>
      <c r="AE46" s="285"/>
      <c r="AF46" s="285"/>
      <c r="AG46" s="264"/>
    </row>
    <row r="47" spans="1:33" x14ac:dyDescent="0.2">
      <c r="AE47" s="285"/>
      <c r="AF47" s="285"/>
      <c r="AG47" s="264"/>
    </row>
    <row r="48" spans="1:33" x14ac:dyDescent="0.2">
      <c r="A48" s="291" t="s">
        <v>438</v>
      </c>
      <c r="B48" s="222"/>
      <c r="C48" s="222"/>
      <c r="D48" s="222"/>
      <c r="E48" s="222"/>
      <c r="F48" s="222"/>
      <c r="J48" s="286"/>
      <c r="AE48" s="285"/>
      <c r="AF48" s="285"/>
      <c r="AG48" s="264"/>
    </row>
    <row r="49" spans="1:33" x14ac:dyDescent="0.2">
      <c r="A49" s="292" t="s">
        <v>451</v>
      </c>
      <c r="B49" s="287"/>
      <c r="C49" s="287"/>
      <c r="D49" s="287"/>
      <c r="E49" s="287"/>
      <c r="F49" s="287"/>
      <c r="AE49" s="285"/>
      <c r="AF49" s="285"/>
      <c r="AG49" s="264"/>
    </row>
    <row r="50" spans="1:33" x14ac:dyDescent="0.2">
      <c r="A50" s="287" t="s">
        <v>435</v>
      </c>
      <c r="B50" s="287"/>
      <c r="C50" s="287"/>
      <c r="D50" s="287"/>
      <c r="E50" s="287"/>
      <c r="F50" s="287"/>
    </row>
    <row r="51" spans="1:33" x14ac:dyDescent="0.2">
      <c r="A51" s="287" t="s">
        <v>436</v>
      </c>
      <c r="B51" s="287"/>
      <c r="C51" s="287"/>
      <c r="D51" s="287"/>
      <c r="E51" s="287"/>
      <c r="F51" s="287"/>
    </row>
    <row r="52" spans="1:33" x14ac:dyDescent="0.2">
      <c r="A52" s="287" t="s">
        <v>437</v>
      </c>
      <c r="B52" s="287"/>
      <c r="C52" s="287"/>
      <c r="D52" s="287"/>
      <c r="E52" s="287"/>
      <c r="F52" s="287"/>
    </row>
    <row r="53" spans="1:33" x14ac:dyDescent="0.2">
      <c r="A53" s="287" t="s">
        <v>631</v>
      </c>
      <c r="B53" s="287"/>
      <c r="C53" s="287"/>
      <c r="D53" s="287"/>
      <c r="E53" s="287"/>
      <c r="F53" s="287"/>
      <c r="K53" s="272"/>
      <c r="L53" s="272"/>
      <c r="M53" s="272"/>
      <c r="N53" s="272"/>
      <c r="O53" s="272"/>
      <c r="P53" s="272"/>
      <c r="Q53" s="272"/>
    </row>
    <row r="54" spans="1:33" x14ac:dyDescent="0.2">
      <c r="K54" s="272"/>
      <c r="L54" s="272"/>
      <c r="M54" s="272"/>
      <c r="N54" s="272"/>
      <c r="O54" s="272"/>
      <c r="P54" s="272"/>
      <c r="Q54" s="272"/>
    </row>
    <row r="55" spans="1:33" x14ac:dyDescent="0.2">
      <c r="A55" s="222" t="s">
        <v>634</v>
      </c>
      <c r="B55" s="222"/>
      <c r="C55" s="222"/>
      <c r="D55" s="222"/>
      <c r="K55" s="272"/>
      <c r="L55" s="272"/>
      <c r="M55" s="272"/>
      <c r="N55" s="272"/>
      <c r="O55" s="272"/>
      <c r="P55" s="272"/>
      <c r="Q55" s="272"/>
    </row>
    <row r="56" spans="1:33" ht="76.5" customHeight="1" x14ac:dyDescent="0.2">
      <c r="A56" s="260" t="s">
        <v>439</v>
      </c>
      <c r="B56" s="260" t="s">
        <v>440</v>
      </c>
      <c r="C56" s="260" t="s">
        <v>441</v>
      </c>
      <c r="D56" s="290"/>
      <c r="K56" s="272"/>
      <c r="L56" s="272"/>
      <c r="M56" s="272"/>
      <c r="N56" s="272"/>
      <c r="O56" s="272"/>
      <c r="P56" s="272"/>
      <c r="Q56" s="272"/>
    </row>
    <row r="57" spans="1:33" ht="15" thickBot="1" x14ac:dyDescent="0.25">
      <c r="A57" s="261" t="s">
        <v>231</v>
      </c>
      <c r="B57" s="323">
        <v>4.2899999999999999E-5</v>
      </c>
      <c r="C57" s="335">
        <v>2.5700000000000001E-2</v>
      </c>
      <c r="D57" s="222"/>
      <c r="K57" s="272"/>
      <c r="L57" s="272"/>
      <c r="M57" s="272"/>
      <c r="N57" s="272"/>
      <c r="O57" s="272"/>
      <c r="P57" s="272"/>
      <c r="Q57" s="272"/>
    </row>
    <row r="58" spans="1:33" ht="15" thickBot="1" x14ac:dyDescent="0.25">
      <c r="A58" s="261" t="s">
        <v>223</v>
      </c>
      <c r="B58" s="335">
        <v>3.85E-2</v>
      </c>
      <c r="C58" s="337">
        <v>1</v>
      </c>
      <c r="D58" s="222"/>
      <c r="K58" s="272"/>
      <c r="L58" s="271"/>
    </row>
    <row r="59" spans="1:33" ht="15" thickBot="1" x14ac:dyDescent="0.25">
      <c r="A59" s="261" t="s">
        <v>225</v>
      </c>
      <c r="B59" s="335">
        <v>6.9699999999999998E-2</v>
      </c>
      <c r="C59" s="337">
        <v>1</v>
      </c>
      <c r="D59" s="222"/>
      <c r="K59" s="272"/>
      <c r="L59" s="271"/>
    </row>
    <row r="60" spans="1:33" ht="15" thickBot="1" x14ac:dyDescent="0.25">
      <c r="A60" s="261" t="s">
        <v>232</v>
      </c>
      <c r="B60" s="323">
        <v>5.3000000000000001E-5</v>
      </c>
      <c r="C60" s="335">
        <v>3.1800000000000002E-2</v>
      </c>
      <c r="D60" s="222"/>
      <c r="E60" s="324"/>
      <c r="G60" s="222" t="s">
        <v>449</v>
      </c>
      <c r="K60" s="272"/>
      <c r="L60" s="271"/>
    </row>
    <row r="61" spans="1:33" ht="15" thickBot="1" x14ac:dyDescent="0.25">
      <c r="A61" s="261" t="s">
        <v>442</v>
      </c>
      <c r="B61" s="323" t="s">
        <v>247</v>
      </c>
      <c r="C61" s="323" t="s">
        <v>247</v>
      </c>
      <c r="D61" s="222"/>
      <c r="G61" s="222">
        <v>4.9699999999999996E-3</v>
      </c>
      <c r="H61" s="264" t="s">
        <v>450</v>
      </c>
      <c r="J61" s="286"/>
    </row>
    <row r="62" spans="1:33" ht="15" thickBot="1" x14ac:dyDescent="0.25">
      <c r="A62" s="261" t="s">
        <v>224</v>
      </c>
      <c r="B62" s="336">
        <v>0.23200000000000001</v>
      </c>
      <c r="C62" s="337">
        <v>1</v>
      </c>
      <c r="D62" s="222"/>
      <c r="G62" s="222" t="s">
        <v>638</v>
      </c>
    </row>
    <row r="63" spans="1:33" ht="15" thickBot="1" x14ac:dyDescent="0.25">
      <c r="A63" s="261" t="s">
        <v>443</v>
      </c>
      <c r="B63" s="336">
        <v>0.33500000000000002</v>
      </c>
      <c r="C63" s="337">
        <v>1</v>
      </c>
      <c r="D63" s="222"/>
      <c r="G63" s="222">
        <v>4.9699999999999998E-6</v>
      </c>
      <c r="H63" s="222" t="s">
        <v>636</v>
      </c>
    </row>
    <row r="64" spans="1:33" ht="15" thickBot="1" x14ac:dyDescent="0.25">
      <c r="A64" s="261" t="s">
        <v>233</v>
      </c>
      <c r="B64" s="336">
        <v>0.33500000000000002</v>
      </c>
      <c r="C64" s="337">
        <v>1</v>
      </c>
      <c r="D64" s="222"/>
      <c r="E64" s="222"/>
    </row>
    <row r="65" spans="1:17" ht="15" thickBot="1" x14ac:dyDescent="0.25">
      <c r="A65" s="261" t="s">
        <v>444</v>
      </c>
      <c r="B65" s="336">
        <v>0.33500000000000002</v>
      </c>
      <c r="C65" s="337">
        <v>1</v>
      </c>
      <c r="D65" s="222"/>
    </row>
    <row r="66" spans="1:17" ht="15" thickBot="1" x14ac:dyDescent="0.25">
      <c r="A66" s="261" t="s">
        <v>234</v>
      </c>
      <c r="B66" s="336">
        <v>0.69099999999999995</v>
      </c>
      <c r="C66" s="337">
        <v>1</v>
      </c>
      <c r="D66" s="222"/>
    </row>
    <row r="67" spans="1:17" ht="15" thickBot="1" x14ac:dyDescent="0.25">
      <c r="A67" s="261" t="s">
        <v>235</v>
      </c>
      <c r="B67" s="323">
        <v>2.0200000000000001E-3</v>
      </c>
      <c r="C67" s="336">
        <v>0.70299999999999996</v>
      </c>
      <c r="D67" s="222"/>
    </row>
    <row r="68" spans="1:17" ht="15" thickBot="1" x14ac:dyDescent="0.25">
      <c r="A68" s="261" t="s">
        <v>236</v>
      </c>
      <c r="B68" s="323">
        <v>1.2800000000000001E-3</v>
      </c>
      <c r="C68" s="336">
        <v>0.77</v>
      </c>
      <c r="D68" s="222"/>
      <c r="K68" s="272"/>
      <c r="L68" s="271"/>
    </row>
    <row r="69" spans="1:17" ht="15" thickBot="1" x14ac:dyDescent="0.25">
      <c r="A69" s="261" t="s">
        <v>237</v>
      </c>
      <c r="B69" s="323">
        <v>2.9000000000000001E-2</v>
      </c>
      <c r="C69" s="336">
        <v>1</v>
      </c>
      <c r="D69" s="222"/>
      <c r="K69" s="272"/>
      <c r="L69" s="271"/>
    </row>
    <row r="70" spans="1:17" ht="15" thickBot="1" x14ac:dyDescent="0.25">
      <c r="A70" s="261" t="s">
        <v>238</v>
      </c>
      <c r="B70" s="323">
        <v>1.11E-2</v>
      </c>
      <c r="C70" s="336">
        <v>1</v>
      </c>
      <c r="D70" s="222"/>
      <c r="K70" s="272"/>
      <c r="L70" s="271"/>
    </row>
    <row r="71" spans="1:17" ht="15" customHeight="1" thickBot="1" x14ac:dyDescent="0.25">
      <c r="A71" s="261" t="s">
        <v>239</v>
      </c>
      <c r="B71" s="323">
        <v>3.3599999999999998E-4</v>
      </c>
      <c r="C71" s="336">
        <v>0.183</v>
      </c>
      <c r="D71" s="222"/>
      <c r="J71" s="263" t="s">
        <v>396</v>
      </c>
      <c r="K71" s="464" t="s">
        <v>448</v>
      </c>
      <c r="L71" s="464"/>
      <c r="M71" s="464"/>
      <c r="N71" s="464"/>
      <c r="O71" s="464"/>
      <c r="P71" s="464"/>
      <c r="Q71" s="464"/>
    </row>
    <row r="72" spans="1:17" ht="15" thickBot="1" x14ac:dyDescent="0.25">
      <c r="A72" s="261" t="s">
        <v>240</v>
      </c>
      <c r="B72" s="323">
        <v>9.6400000000000001E-4</v>
      </c>
      <c r="C72" s="336">
        <v>0.57799999999999996</v>
      </c>
      <c r="D72" s="222"/>
      <c r="K72" s="464"/>
      <c r="L72" s="464"/>
      <c r="M72" s="464"/>
      <c r="N72" s="464"/>
      <c r="O72" s="464"/>
      <c r="P72" s="464"/>
      <c r="Q72" s="464"/>
    </row>
    <row r="73" spans="1:17" ht="15" thickBot="1" x14ac:dyDescent="0.25">
      <c r="A73" s="261" t="s">
        <v>226</v>
      </c>
      <c r="B73" s="323">
        <v>1.21E-2</v>
      </c>
      <c r="C73" s="336">
        <v>1</v>
      </c>
      <c r="D73" s="222"/>
      <c r="K73" s="464"/>
      <c r="L73" s="464"/>
      <c r="M73" s="464"/>
      <c r="N73" s="464"/>
      <c r="O73" s="464"/>
      <c r="P73" s="464"/>
      <c r="Q73" s="464"/>
    </row>
    <row r="74" spans="1:17" ht="15" thickBot="1" x14ac:dyDescent="0.25">
      <c r="A74" s="261" t="s">
        <v>241</v>
      </c>
      <c r="B74" s="323">
        <v>5.1200000000000002E-2</v>
      </c>
      <c r="C74" s="336">
        <v>1</v>
      </c>
      <c r="D74" s="222"/>
      <c r="K74" s="464"/>
      <c r="L74" s="464"/>
      <c r="M74" s="464"/>
      <c r="N74" s="464"/>
      <c r="O74" s="464"/>
      <c r="P74" s="464"/>
      <c r="Q74" s="464"/>
    </row>
    <row r="75" spans="1:17" ht="15" thickBot="1" x14ac:dyDescent="0.25">
      <c r="A75" s="261" t="s">
        <v>242</v>
      </c>
      <c r="B75" s="335">
        <v>1.7000000000000001E-2</v>
      </c>
      <c r="C75" s="336">
        <v>1</v>
      </c>
      <c r="D75" s="222"/>
      <c r="K75" s="464"/>
      <c r="L75" s="464"/>
      <c r="M75" s="464"/>
      <c r="N75" s="464"/>
      <c r="O75" s="464"/>
      <c r="P75" s="464"/>
      <c r="Q75" s="464"/>
    </row>
    <row r="76" spans="1:17" ht="15" thickBot="1" x14ac:dyDescent="0.25">
      <c r="A76" s="261" t="s">
        <v>243</v>
      </c>
      <c r="B76" s="335">
        <v>1.09E-2</v>
      </c>
      <c r="C76" s="336">
        <v>1</v>
      </c>
      <c r="D76" s="222"/>
      <c r="K76" s="464"/>
      <c r="L76" s="464"/>
      <c r="M76" s="464"/>
      <c r="N76" s="464"/>
      <c r="O76" s="464"/>
      <c r="P76" s="464"/>
      <c r="Q76" s="464"/>
    </row>
    <row r="77" spans="1:17" ht="15" thickBot="1" x14ac:dyDescent="0.25">
      <c r="A77" s="261" t="s">
        <v>244</v>
      </c>
      <c r="B77" s="323">
        <v>8.14E-5</v>
      </c>
      <c r="C77" s="335">
        <v>4.8800000000000003E-2</v>
      </c>
      <c r="D77" s="222"/>
      <c r="K77" s="338"/>
      <c r="L77" s="338"/>
      <c r="M77" s="338"/>
      <c r="N77" s="338"/>
      <c r="O77" s="338"/>
      <c r="P77" s="338"/>
      <c r="Q77" s="338"/>
    </row>
    <row r="78" spans="1:17" ht="15" thickBot="1" x14ac:dyDescent="0.25">
      <c r="A78" s="261" t="s">
        <v>245</v>
      </c>
      <c r="B78" s="323">
        <v>1.7399999999999999E-2</v>
      </c>
      <c r="C78" s="336">
        <v>1</v>
      </c>
      <c r="D78" s="222"/>
      <c r="K78" s="272"/>
      <c r="L78" s="271"/>
      <c r="M78" s="339"/>
      <c r="N78" s="339"/>
      <c r="O78" s="339"/>
      <c r="P78" s="339"/>
      <c r="Q78" s="339"/>
    </row>
    <row r="79" spans="1:17" ht="15" thickBot="1" x14ac:dyDescent="0.25">
      <c r="A79" s="261" t="s">
        <v>246</v>
      </c>
      <c r="B79" s="323">
        <v>1.12E-2</v>
      </c>
      <c r="C79" s="336">
        <v>0.999</v>
      </c>
      <c r="D79" s="222"/>
      <c r="K79" s="272"/>
      <c r="L79" s="271"/>
    </row>
    <row r="80" spans="1:17" ht="15" thickBot="1" x14ac:dyDescent="0.25">
      <c r="A80" s="261" t="s">
        <v>393</v>
      </c>
      <c r="B80" s="323">
        <v>7.4300000000000004E-5</v>
      </c>
      <c r="C80" s="334">
        <v>7.5799999999999999E-3</v>
      </c>
      <c r="D80" s="222"/>
      <c r="G80" s="259"/>
      <c r="K80" s="272"/>
      <c r="L80" s="271"/>
    </row>
    <row r="81" spans="1:12" ht="15" thickBot="1" x14ac:dyDescent="0.25">
      <c r="A81" s="261" t="s">
        <v>248</v>
      </c>
      <c r="B81" s="323">
        <v>2.7900000000000001E-4</v>
      </c>
      <c r="C81" s="336">
        <v>0.154</v>
      </c>
      <c r="D81" s="222"/>
      <c r="K81" s="272"/>
      <c r="L81" s="271"/>
    </row>
    <row r="82" spans="1:12" ht="15" thickBot="1" x14ac:dyDescent="0.25">
      <c r="A82" s="261" t="s">
        <v>249</v>
      </c>
      <c r="B82" s="323">
        <v>6.8500000000000002E-3</v>
      </c>
      <c r="C82" s="336">
        <v>1</v>
      </c>
      <c r="D82" s="222"/>
      <c r="K82" s="272"/>
      <c r="L82" s="271"/>
    </row>
    <row r="83" spans="1:12" ht="15" thickBot="1" x14ac:dyDescent="0.25">
      <c r="A83" s="261" t="s">
        <v>250</v>
      </c>
      <c r="B83" s="323">
        <v>2.2599999999999999E-2</v>
      </c>
      <c r="C83" s="336">
        <v>1</v>
      </c>
      <c r="D83" s="222"/>
    </row>
    <row r="84" spans="1:12" ht="15" thickBot="1" x14ac:dyDescent="0.25">
      <c r="A84" s="261" t="s">
        <v>394</v>
      </c>
      <c r="B84" s="323">
        <v>6.4599999999999998E-4</v>
      </c>
      <c r="C84" s="335">
        <v>6.3799999999999996E-2</v>
      </c>
      <c r="D84" s="222"/>
    </row>
    <row r="85" spans="1:12" ht="15" thickBot="1" x14ac:dyDescent="0.25">
      <c r="A85" s="261" t="s">
        <v>251</v>
      </c>
      <c r="B85" s="335">
        <v>3.2000000000000001E-2</v>
      </c>
      <c r="C85" s="337">
        <v>1</v>
      </c>
      <c r="D85" s="222"/>
    </row>
    <row r="86" spans="1:12" ht="15" thickBot="1" x14ac:dyDescent="0.25">
      <c r="A86" s="261" t="s">
        <v>252</v>
      </c>
      <c r="B86" s="323">
        <v>4.0200000000000001E-5</v>
      </c>
      <c r="C86" s="336">
        <v>2.41E-2</v>
      </c>
      <c r="D86" s="222"/>
      <c r="J86" s="263" t="s">
        <v>396</v>
      </c>
    </row>
    <row r="87" spans="1:12" ht="15" thickBot="1" x14ac:dyDescent="0.25">
      <c r="A87" s="261" t="s">
        <v>395</v>
      </c>
      <c r="B87" s="323">
        <v>3.7800000000000003E-4</v>
      </c>
      <c r="C87" s="336">
        <v>3.85E-2</v>
      </c>
      <c r="D87" s="222"/>
    </row>
    <row r="88" spans="1:12" ht="15" thickBot="1" x14ac:dyDescent="0.25">
      <c r="A88" s="261" t="s">
        <v>253</v>
      </c>
      <c r="B88" s="323">
        <v>7.4599999999999996E-3</v>
      </c>
      <c r="C88" s="336">
        <v>0.53400000000000003</v>
      </c>
      <c r="D88" s="222"/>
    </row>
    <row r="89" spans="1:12" ht="15" thickBot="1" x14ac:dyDescent="0.25">
      <c r="A89" s="261" t="s">
        <v>254</v>
      </c>
      <c r="B89" s="323">
        <v>6.0000000000000001E-3</v>
      </c>
      <c r="C89" s="337">
        <v>1</v>
      </c>
      <c r="D89" s="222"/>
    </row>
    <row r="90" spans="1:12" ht="15" thickBot="1" x14ac:dyDescent="0.25">
      <c r="A90" s="261" t="s">
        <v>255</v>
      </c>
      <c r="B90" s="323">
        <v>4.1300000000000001E-4</v>
      </c>
      <c r="C90" s="336">
        <v>0.248</v>
      </c>
      <c r="D90" s="222"/>
    </row>
    <row r="91" spans="1:12" ht="15" thickBot="1" x14ac:dyDescent="0.25">
      <c r="A91" s="261" t="s">
        <v>256</v>
      </c>
      <c r="B91" s="334">
        <v>7.9100000000000004E-2</v>
      </c>
      <c r="C91" s="337">
        <v>1</v>
      </c>
      <c r="D91" s="222"/>
    </row>
    <row r="92" spans="1:12" ht="15" thickBot="1" x14ac:dyDescent="0.25">
      <c r="A92" s="261" t="s">
        <v>257</v>
      </c>
      <c r="B92" s="334">
        <v>2.1499999999999999E-4</v>
      </c>
      <c r="C92" s="336">
        <v>0.129</v>
      </c>
      <c r="D92" s="222"/>
    </row>
    <row r="93" spans="1:12" ht="15" thickBot="1" x14ac:dyDescent="0.25">
      <c r="A93" s="261" t="s">
        <v>258</v>
      </c>
      <c r="B93" s="334">
        <v>9.4299999999999991E-3</v>
      </c>
      <c r="C93" s="336">
        <v>0.997</v>
      </c>
      <c r="D93" s="222"/>
    </row>
    <row r="94" spans="1:12" ht="15" thickBot="1" x14ac:dyDescent="0.25">
      <c r="A94" s="261" t="s">
        <v>259</v>
      </c>
      <c r="B94" s="334">
        <v>4.9200000000000001E-2</v>
      </c>
      <c r="C94" s="337">
        <v>1</v>
      </c>
      <c r="D94" s="222"/>
    </row>
    <row r="95" spans="1:12" ht="15" thickBot="1" x14ac:dyDescent="0.25">
      <c r="A95" s="261" t="s">
        <v>260</v>
      </c>
      <c r="B95" s="336">
        <v>0.159</v>
      </c>
      <c r="C95" s="337">
        <v>1</v>
      </c>
      <c r="D95" s="222"/>
    </row>
    <row r="96" spans="1:12" x14ac:dyDescent="0.2">
      <c r="A96" s="300"/>
      <c r="B96" s="301"/>
      <c r="C96" s="302"/>
      <c r="D96" s="222"/>
    </row>
    <row r="97" spans="1:23" x14ac:dyDescent="0.2">
      <c r="A97" s="287" t="s">
        <v>447</v>
      </c>
      <c r="B97" s="345"/>
      <c r="C97" s="345"/>
      <c r="D97" s="345"/>
      <c r="E97" s="345"/>
      <c r="F97" s="345"/>
      <c r="G97" s="345"/>
    </row>
    <row r="98" spans="1:23" x14ac:dyDescent="0.2">
      <c r="A98" s="287" t="s">
        <v>445</v>
      </c>
      <c r="B98" s="345"/>
      <c r="C98" s="345"/>
      <c r="D98" s="345"/>
      <c r="E98" s="345"/>
      <c r="F98" s="345"/>
      <c r="G98" s="345"/>
    </row>
    <row r="99" spans="1:23" x14ac:dyDescent="0.2">
      <c r="A99" s="287" t="s">
        <v>446</v>
      </c>
      <c r="B99" s="287"/>
      <c r="C99" s="287"/>
      <c r="D99" s="287"/>
      <c r="E99" s="287"/>
      <c r="F99" s="287"/>
      <c r="G99" s="287"/>
      <c r="H99" s="229"/>
      <c r="J99" s="263" t="s">
        <v>396</v>
      </c>
    </row>
    <row r="100" spans="1:23" x14ac:dyDescent="0.2">
      <c r="A100" s="287" t="s">
        <v>657</v>
      </c>
      <c r="B100" s="287"/>
      <c r="C100" s="287"/>
      <c r="D100" s="287"/>
      <c r="E100" s="287"/>
      <c r="F100" s="287"/>
      <c r="G100" s="287"/>
      <c r="H100" s="229"/>
    </row>
    <row r="101" spans="1:23" x14ac:dyDescent="0.2">
      <c r="A101" s="287" t="s">
        <v>457</v>
      </c>
      <c r="B101" s="287"/>
      <c r="C101" s="287"/>
      <c r="D101" s="287"/>
      <c r="E101" s="287"/>
      <c r="F101" s="287"/>
      <c r="G101" s="287"/>
      <c r="H101" s="229"/>
    </row>
    <row r="102" spans="1:23" x14ac:dyDescent="0.2">
      <c r="A102" s="287" t="s">
        <v>458</v>
      </c>
      <c r="B102" s="287"/>
      <c r="C102" s="287"/>
      <c r="D102" s="287"/>
      <c r="E102" s="287"/>
      <c r="F102" s="287"/>
      <c r="G102" s="287"/>
      <c r="H102" s="229"/>
    </row>
    <row r="103" spans="1:23" x14ac:dyDescent="0.2">
      <c r="B103" s="229"/>
      <c r="C103" s="229"/>
      <c r="D103" s="229"/>
      <c r="E103" s="229"/>
      <c r="F103" s="229"/>
      <c r="G103" s="229"/>
      <c r="H103" s="229"/>
    </row>
    <row r="104" spans="1:23" x14ac:dyDescent="0.2">
      <c r="B104" s="229"/>
      <c r="C104" s="229"/>
      <c r="D104" s="229"/>
      <c r="E104" s="229"/>
      <c r="F104" s="229"/>
      <c r="G104" s="229"/>
      <c r="H104" s="229"/>
    </row>
    <row r="105" spans="1:23" x14ac:dyDescent="0.2">
      <c r="B105" s="288"/>
      <c r="C105" s="288"/>
      <c r="D105" s="288"/>
      <c r="E105" s="288"/>
      <c r="F105" s="288"/>
    </row>
    <row r="106" spans="1:23" x14ac:dyDescent="0.2">
      <c r="A106" s="288" t="s">
        <v>630</v>
      </c>
      <c r="B106" s="289"/>
      <c r="C106" s="289"/>
      <c r="D106" s="289"/>
      <c r="E106" s="289"/>
      <c r="F106" s="289"/>
    </row>
    <row r="107" spans="1:23" ht="25.5" x14ac:dyDescent="0.2">
      <c r="A107" s="256" t="s">
        <v>20</v>
      </c>
      <c r="B107" s="256" t="s">
        <v>322</v>
      </c>
      <c r="C107" s="256" t="s">
        <v>415</v>
      </c>
      <c r="D107" s="256" t="s">
        <v>64</v>
      </c>
      <c r="E107" s="312" t="s">
        <v>642</v>
      </c>
      <c r="F107" s="315"/>
    </row>
    <row r="108" spans="1:23" x14ac:dyDescent="0.2">
      <c r="A108" s="231" t="s">
        <v>323</v>
      </c>
      <c r="B108" s="231" t="s">
        <v>324</v>
      </c>
      <c r="C108" s="231" t="s">
        <v>392</v>
      </c>
      <c r="D108" s="231" t="s">
        <v>43</v>
      </c>
      <c r="E108" s="313">
        <f>B58*B8*(W110/U110)/10^6</f>
        <v>6.4152680418524879E-4</v>
      </c>
      <c r="F108" s="316" t="s">
        <v>627</v>
      </c>
    </row>
    <row r="109" spans="1:23" x14ac:dyDescent="0.2">
      <c r="A109" s="231" t="s">
        <v>325</v>
      </c>
      <c r="B109" s="231" t="s">
        <v>324</v>
      </c>
      <c r="C109" s="231" t="s">
        <v>392</v>
      </c>
      <c r="D109" s="231" t="s">
        <v>43</v>
      </c>
      <c r="E109" s="313">
        <f>B9*(W111/U111)*B59/10^6</f>
        <v>1.3162664558375632E-5</v>
      </c>
      <c r="F109" s="316" t="s">
        <v>556</v>
      </c>
      <c r="T109" s="263" t="s">
        <v>552</v>
      </c>
      <c r="U109" s="263">
        <v>15.9994</v>
      </c>
    </row>
    <row r="110" spans="1:23" x14ac:dyDescent="0.2">
      <c r="A110" s="231" t="s">
        <v>326</v>
      </c>
      <c r="B110" s="231" t="s">
        <v>324</v>
      </c>
      <c r="C110" s="231" t="s">
        <v>392</v>
      </c>
      <c r="D110" s="231" t="s">
        <v>43</v>
      </c>
      <c r="E110" s="313">
        <f>B10*B60*(W112/U112)/10^6</f>
        <v>1.1206547385547268E-7</v>
      </c>
      <c r="F110" s="316" t="s">
        <v>557</v>
      </c>
      <c r="T110" s="263" t="s">
        <v>553</v>
      </c>
      <c r="U110" s="263">
        <v>32.064999999999998</v>
      </c>
      <c r="V110" s="263" t="s">
        <v>627</v>
      </c>
      <c r="W110" s="263">
        <f>U110+4*U109</f>
        <v>96.062600000000003</v>
      </c>
    </row>
    <row r="111" spans="1:23" x14ac:dyDescent="0.2">
      <c r="A111" s="231" t="s">
        <v>401</v>
      </c>
      <c r="B111" s="231" t="s">
        <v>324</v>
      </c>
      <c r="C111" s="231" t="s">
        <v>392</v>
      </c>
      <c r="D111" s="231" t="s">
        <v>43</v>
      </c>
      <c r="E111" s="314">
        <f t="shared" ref="E111:E117" si="2">B11*B64/10^6</f>
        <v>1.4907500000000001E-4</v>
      </c>
      <c r="F111" s="317" t="s">
        <v>224</v>
      </c>
      <c r="T111" s="263" t="s">
        <v>555</v>
      </c>
      <c r="U111" s="263">
        <v>14.0067</v>
      </c>
      <c r="V111" s="263" t="s">
        <v>556</v>
      </c>
      <c r="W111" s="263">
        <f>U111+3*U109</f>
        <v>62.004899999999999</v>
      </c>
    </row>
    <row r="112" spans="1:23" x14ac:dyDescent="0.2">
      <c r="A112" s="231" t="s">
        <v>416</v>
      </c>
      <c r="B112" s="231" t="s">
        <v>324</v>
      </c>
      <c r="C112" s="231" t="s">
        <v>392</v>
      </c>
      <c r="D112" s="231" t="s">
        <v>43</v>
      </c>
      <c r="E112" s="314">
        <f t="shared" si="2"/>
        <v>6.2310000000000012E-7</v>
      </c>
      <c r="F112" s="317" t="s">
        <v>233</v>
      </c>
      <c r="T112" s="263" t="s">
        <v>554</v>
      </c>
      <c r="U112" s="263">
        <v>30.973761998000001</v>
      </c>
      <c r="V112" s="263" t="s">
        <v>557</v>
      </c>
      <c r="W112" s="263">
        <f>U112+4*U109</f>
        <v>94.971361997999992</v>
      </c>
    </row>
    <row r="113" spans="1:23" x14ac:dyDescent="0.2">
      <c r="A113" s="231" t="s">
        <v>327</v>
      </c>
      <c r="B113" s="231" t="s">
        <v>324</v>
      </c>
      <c r="C113" s="231" t="s">
        <v>392</v>
      </c>
      <c r="D113" s="231" t="s">
        <v>43</v>
      </c>
      <c r="E113" s="314">
        <f t="shared" si="2"/>
        <v>2.44614E-9</v>
      </c>
      <c r="F113" s="317" t="s">
        <v>234</v>
      </c>
      <c r="T113" s="263" t="s">
        <v>640</v>
      </c>
      <c r="U113" s="263">
        <v>12.010999999999999</v>
      </c>
    </row>
    <row r="114" spans="1:23" x14ac:dyDescent="0.2">
      <c r="A114" s="231" t="s">
        <v>328</v>
      </c>
      <c r="B114" s="231" t="s">
        <v>324</v>
      </c>
      <c r="C114" s="231" t="s">
        <v>392</v>
      </c>
      <c r="D114" s="231" t="s">
        <v>43</v>
      </c>
      <c r="E114" s="314">
        <f t="shared" si="2"/>
        <v>8.991019999999999E-9</v>
      </c>
      <c r="F114" s="317" t="s">
        <v>235</v>
      </c>
    </row>
    <row r="115" spans="1:23" x14ac:dyDescent="0.2">
      <c r="A115" s="231" t="s">
        <v>265</v>
      </c>
      <c r="B115" s="231" t="s">
        <v>324</v>
      </c>
      <c r="C115" s="231" t="s">
        <v>392</v>
      </c>
      <c r="D115" s="231" t="s">
        <v>43</v>
      </c>
      <c r="E115" s="314">
        <f t="shared" si="2"/>
        <v>8.3865599999999996E-8</v>
      </c>
      <c r="F115" s="317" t="s">
        <v>236</v>
      </c>
    </row>
    <row r="116" spans="1:23" x14ac:dyDescent="0.2">
      <c r="A116" s="231" t="s">
        <v>329</v>
      </c>
      <c r="B116" s="231" t="s">
        <v>324</v>
      </c>
      <c r="C116" s="231" t="s">
        <v>392</v>
      </c>
      <c r="D116" s="231" t="s">
        <v>43</v>
      </c>
      <c r="E116" s="314">
        <f t="shared" si="2"/>
        <v>1.8551300000000005E-8</v>
      </c>
      <c r="F116" s="317" t="s">
        <v>237</v>
      </c>
      <c r="V116" s="263" t="s">
        <v>639</v>
      </c>
      <c r="W116" s="263">
        <f>U113+3*U109</f>
        <v>60.009199999999993</v>
      </c>
    </row>
    <row r="117" spans="1:23" x14ac:dyDescent="0.2">
      <c r="A117" s="231" t="s">
        <v>330</v>
      </c>
      <c r="B117" s="231" t="s">
        <v>324</v>
      </c>
      <c r="C117" s="231" t="s">
        <v>392</v>
      </c>
      <c r="D117" s="231" t="s">
        <v>43</v>
      </c>
      <c r="E117" s="314">
        <f t="shared" si="2"/>
        <v>3.8061900000000002E-8</v>
      </c>
      <c r="F117" s="317" t="s">
        <v>238</v>
      </c>
    </row>
    <row r="118" spans="1:23" x14ac:dyDescent="0.2">
      <c r="A118" s="231" t="s">
        <v>331</v>
      </c>
      <c r="B118" s="231" t="s">
        <v>324</v>
      </c>
      <c r="C118" s="231" t="s">
        <v>392</v>
      </c>
      <c r="D118" s="231" t="s">
        <v>43</v>
      </c>
      <c r="E118" s="314">
        <f>IF(VLOOKUP(SUBSTITUTE(SUBSTITUTE(A118,", ion","")," VI",""),$A$7:$C$42,3,FALSE)="-",0,VLOOKUP(SUBSTITUTE(SUBSTITUTE(A118,", ion","")," VI",""),$A$7:$C$42,3,FALSE))*VLOOKUP(F118,$A$57:$C$95,2,FALSE)</f>
        <v>8.7595199999999995E-9</v>
      </c>
      <c r="F118" s="317" t="s">
        <v>239</v>
      </c>
    </row>
    <row r="119" spans="1:23" x14ac:dyDescent="0.2">
      <c r="A119" s="231" t="s">
        <v>332</v>
      </c>
      <c r="B119" s="231" t="s">
        <v>324</v>
      </c>
      <c r="C119" s="231" t="s">
        <v>392</v>
      </c>
      <c r="D119" s="231" t="s">
        <v>43</v>
      </c>
      <c r="E119" s="314">
        <f t="shared" ref="E119:E125" si="3">B19*B72/10^6</f>
        <v>1.869196E-8</v>
      </c>
      <c r="F119" s="317" t="s">
        <v>240</v>
      </c>
    </row>
    <row r="120" spans="1:23" ht="15" thickBot="1" x14ac:dyDescent="0.25">
      <c r="A120" s="231" t="s">
        <v>271</v>
      </c>
      <c r="B120" s="231" t="s">
        <v>324</v>
      </c>
      <c r="C120" s="231" t="s">
        <v>392</v>
      </c>
      <c r="D120" s="231" t="s">
        <v>43</v>
      </c>
      <c r="E120" s="314">
        <f t="shared" si="3"/>
        <v>5.8805999999999993E-10</v>
      </c>
      <c r="F120" s="317" t="s">
        <v>226</v>
      </c>
    </row>
    <row r="121" spans="1:23" x14ac:dyDescent="0.2">
      <c r="A121" s="231" t="s">
        <v>313</v>
      </c>
      <c r="B121" s="231" t="s">
        <v>324</v>
      </c>
      <c r="C121" s="231" t="s">
        <v>392</v>
      </c>
      <c r="D121" s="231" t="s">
        <v>43</v>
      </c>
      <c r="E121" s="314">
        <f t="shared" si="3"/>
        <v>3.7140480000000004E-6</v>
      </c>
      <c r="F121" s="317" t="s">
        <v>241</v>
      </c>
      <c r="G121" s="352" t="s">
        <v>643</v>
      </c>
      <c r="H121" s="347"/>
      <c r="I121" s="347"/>
      <c r="J121" s="348"/>
    </row>
    <row r="122" spans="1:23" x14ac:dyDescent="0.2">
      <c r="A122" s="231" t="s">
        <v>333</v>
      </c>
      <c r="B122" s="231" t="s">
        <v>324</v>
      </c>
      <c r="C122" s="231" t="s">
        <v>392</v>
      </c>
      <c r="D122" s="231" t="s">
        <v>43</v>
      </c>
      <c r="E122" s="314">
        <f t="shared" si="3"/>
        <v>2.2694999999999999E-8</v>
      </c>
      <c r="F122" s="317" t="s">
        <v>242</v>
      </c>
      <c r="G122" s="353" t="s">
        <v>644</v>
      </c>
      <c r="H122" s="346"/>
      <c r="I122" s="346"/>
      <c r="J122" s="349"/>
      <c r="T122" s="259"/>
    </row>
    <row r="123" spans="1:23" x14ac:dyDescent="0.2">
      <c r="A123" s="231" t="s">
        <v>334</v>
      </c>
      <c r="B123" s="231" t="s">
        <v>324</v>
      </c>
      <c r="C123" s="231" t="s">
        <v>392</v>
      </c>
      <c r="D123" s="231" t="s">
        <v>43</v>
      </c>
      <c r="E123" s="314">
        <f t="shared" si="3"/>
        <v>1.7756099999999998E-7</v>
      </c>
      <c r="F123" s="317" t="s">
        <v>243</v>
      </c>
      <c r="G123" s="354" t="s">
        <v>645</v>
      </c>
      <c r="H123" s="346"/>
      <c r="I123" s="346"/>
      <c r="J123" s="349"/>
    </row>
    <row r="124" spans="1:23" x14ac:dyDescent="0.2">
      <c r="A124" s="231" t="s">
        <v>269</v>
      </c>
      <c r="B124" s="231" t="s">
        <v>324</v>
      </c>
      <c r="C124" s="231" t="s">
        <v>392</v>
      </c>
      <c r="D124" s="231" t="s">
        <v>43</v>
      </c>
      <c r="E124" s="314">
        <f t="shared" si="3"/>
        <v>1.4961319999999999E-9</v>
      </c>
      <c r="F124" s="317" t="s">
        <v>244</v>
      </c>
      <c r="G124" s="354" t="s">
        <v>646</v>
      </c>
      <c r="H124" s="346"/>
      <c r="I124" s="346"/>
      <c r="J124" s="349"/>
    </row>
    <row r="125" spans="1:23" x14ac:dyDescent="0.2">
      <c r="A125" s="231" t="s">
        <v>267</v>
      </c>
      <c r="B125" s="231" t="s">
        <v>324</v>
      </c>
      <c r="C125" s="231" t="s">
        <v>392</v>
      </c>
      <c r="D125" s="231" t="s">
        <v>43</v>
      </c>
      <c r="E125" s="314">
        <f t="shared" si="3"/>
        <v>2.2289399999999995E-9</v>
      </c>
      <c r="F125" s="317" t="s">
        <v>245</v>
      </c>
      <c r="G125" s="353" t="s">
        <v>647</v>
      </c>
      <c r="H125" s="346"/>
      <c r="I125" s="346"/>
      <c r="J125" s="349"/>
    </row>
    <row r="126" spans="1:23" x14ac:dyDescent="0.2">
      <c r="A126" s="231" t="s">
        <v>272</v>
      </c>
      <c r="B126" s="231" t="s">
        <v>324</v>
      </c>
      <c r="C126" s="231" t="s">
        <v>392</v>
      </c>
      <c r="D126" s="231" t="s">
        <v>43</v>
      </c>
      <c r="E126" s="314">
        <f t="shared" ref="E126:E139" si="4">B26*B79/10^6</f>
        <v>8.3630399999999997E-9</v>
      </c>
      <c r="F126" s="317" t="s">
        <v>246</v>
      </c>
      <c r="G126" s="353" t="s">
        <v>648</v>
      </c>
      <c r="H126" s="346"/>
      <c r="I126" s="346"/>
      <c r="J126" s="349"/>
    </row>
    <row r="127" spans="1:23" x14ac:dyDescent="0.2">
      <c r="A127" s="231" t="s">
        <v>335</v>
      </c>
      <c r="B127" s="231" t="s">
        <v>324</v>
      </c>
      <c r="C127" s="231" t="s">
        <v>392</v>
      </c>
      <c r="D127" s="231" t="s">
        <v>43</v>
      </c>
      <c r="E127" s="314">
        <f t="shared" si="4"/>
        <v>1.678437E-7</v>
      </c>
      <c r="F127" s="317" t="s">
        <v>393</v>
      </c>
      <c r="G127" s="353" t="s">
        <v>649</v>
      </c>
      <c r="H127" s="346"/>
      <c r="I127" s="346"/>
      <c r="J127" s="349"/>
    </row>
    <row r="128" spans="1:23" x14ac:dyDescent="0.2">
      <c r="A128" s="231" t="s">
        <v>336</v>
      </c>
      <c r="B128" s="231" t="s">
        <v>324</v>
      </c>
      <c r="C128" s="231" t="s">
        <v>392</v>
      </c>
      <c r="D128" s="231" t="s">
        <v>43</v>
      </c>
      <c r="E128" s="314">
        <f t="shared" si="4"/>
        <v>2.4228359999999998E-9</v>
      </c>
      <c r="F128" s="317" t="s">
        <v>248</v>
      </c>
      <c r="G128" s="353" t="s">
        <v>650</v>
      </c>
      <c r="H128" s="346"/>
      <c r="I128" s="346"/>
      <c r="J128" s="349"/>
    </row>
    <row r="129" spans="1:10" ht="15" thickBot="1" x14ac:dyDescent="0.25">
      <c r="A129" s="231" t="s">
        <v>337</v>
      </c>
      <c r="B129" s="231" t="s">
        <v>324</v>
      </c>
      <c r="C129" s="231" t="s">
        <v>392</v>
      </c>
      <c r="D129" s="231" t="s">
        <v>43</v>
      </c>
      <c r="E129" s="314">
        <f t="shared" si="4"/>
        <v>3.7174950000000002E-7</v>
      </c>
      <c r="F129" s="317" t="s">
        <v>249</v>
      </c>
      <c r="G129" s="355" t="s">
        <v>651</v>
      </c>
      <c r="H129" s="350"/>
      <c r="I129" s="350"/>
      <c r="J129" s="351"/>
    </row>
    <row r="130" spans="1:10" x14ac:dyDescent="0.2">
      <c r="A130" s="231" t="s">
        <v>270</v>
      </c>
      <c r="B130" s="231" t="s">
        <v>324</v>
      </c>
      <c r="C130" s="231" t="s">
        <v>392</v>
      </c>
      <c r="D130" s="231" t="s">
        <v>43</v>
      </c>
      <c r="E130" s="314">
        <f t="shared" si="4"/>
        <v>1.3397279999999999E-8</v>
      </c>
      <c r="F130" s="317" t="s">
        <v>250</v>
      </c>
      <c r="G130" s="343"/>
    </row>
    <row r="131" spans="1:10" x14ac:dyDescent="0.2">
      <c r="A131" s="231" t="s">
        <v>338</v>
      </c>
      <c r="B131" s="231" t="s">
        <v>324</v>
      </c>
      <c r="C131" s="231" t="s">
        <v>392</v>
      </c>
      <c r="D131" s="231" t="s">
        <v>43</v>
      </c>
      <c r="E131" s="314">
        <f t="shared" si="4"/>
        <v>2.8734080000000001E-9</v>
      </c>
      <c r="F131" s="317" t="s">
        <v>394</v>
      </c>
      <c r="G131" s="343"/>
    </row>
    <row r="132" spans="1:10" x14ac:dyDescent="0.2">
      <c r="A132" s="231" t="s">
        <v>339</v>
      </c>
      <c r="B132" s="231" t="s">
        <v>324</v>
      </c>
      <c r="C132" s="231" t="s">
        <v>392</v>
      </c>
      <c r="D132" s="231" t="s">
        <v>43</v>
      </c>
      <c r="E132" s="314">
        <f t="shared" si="4"/>
        <v>6.2015999999999996E-7</v>
      </c>
      <c r="F132" s="317" t="s">
        <v>251</v>
      </c>
      <c r="G132" s="343"/>
    </row>
    <row r="133" spans="1:10" x14ac:dyDescent="0.2">
      <c r="A133" s="231" t="s">
        <v>340</v>
      </c>
      <c r="B133" s="231" t="s">
        <v>324</v>
      </c>
      <c r="C133" s="231" t="s">
        <v>392</v>
      </c>
      <c r="D133" s="231" t="s">
        <v>43</v>
      </c>
      <c r="E133" s="314">
        <f t="shared" si="4"/>
        <v>5.5194600000000007E-9</v>
      </c>
      <c r="F133" s="317" t="s">
        <v>252</v>
      </c>
      <c r="G133" s="343"/>
    </row>
    <row r="134" spans="1:10" x14ac:dyDescent="0.2">
      <c r="A134" s="231" t="s">
        <v>273</v>
      </c>
      <c r="B134" s="231" t="s">
        <v>324</v>
      </c>
      <c r="C134" s="231" t="s">
        <v>392</v>
      </c>
      <c r="D134" s="231" t="s">
        <v>43</v>
      </c>
      <c r="E134" s="314">
        <f t="shared" si="4"/>
        <v>1.257606E-10</v>
      </c>
      <c r="F134" s="317" t="s">
        <v>395</v>
      </c>
      <c r="G134" s="343"/>
      <c r="J134" s="263" t="s">
        <v>396</v>
      </c>
    </row>
    <row r="135" spans="1:10" x14ac:dyDescent="0.2">
      <c r="A135" s="231" t="s">
        <v>341</v>
      </c>
      <c r="B135" s="231" t="s">
        <v>324</v>
      </c>
      <c r="C135" s="231" t="s">
        <v>392</v>
      </c>
      <c r="D135" s="231" t="s">
        <v>43</v>
      </c>
      <c r="E135" s="314">
        <f t="shared" si="4"/>
        <v>2.6110000000000001E-10</v>
      </c>
      <c r="F135" s="317" t="s">
        <v>253</v>
      </c>
      <c r="G135" s="343"/>
    </row>
    <row r="136" spans="1:10" x14ac:dyDescent="0.2">
      <c r="A136" s="231" t="s">
        <v>342</v>
      </c>
      <c r="B136" s="231" t="s">
        <v>324</v>
      </c>
      <c r="C136" s="231" t="s">
        <v>392</v>
      </c>
      <c r="D136" s="231" t="s">
        <v>43</v>
      </c>
      <c r="E136" s="314">
        <f t="shared" si="4"/>
        <v>1.4346E-6</v>
      </c>
      <c r="F136" s="317" t="s">
        <v>254</v>
      </c>
      <c r="G136" s="343"/>
    </row>
    <row r="137" spans="1:10" x14ac:dyDescent="0.2">
      <c r="A137" s="231" t="s">
        <v>343</v>
      </c>
      <c r="B137" s="231" t="s">
        <v>324</v>
      </c>
      <c r="C137" s="231" t="s">
        <v>392</v>
      </c>
      <c r="D137" s="231" t="s">
        <v>43</v>
      </c>
      <c r="E137" s="314">
        <f t="shared" si="4"/>
        <v>2.5205389999999999E-6</v>
      </c>
      <c r="F137" s="317" t="s">
        <v>255</v>
      </c>
      <c r="G137" s="343"/>
    </row>
    <row r="138" spans="1:10" x14ac:dyDescent="0.2">
      <c r="A138" s="231" t="s">
        <v>344</v>
      </c>
      <c r="B138" s="231" t="s">
        <v>324</v>
      </c>
      <c r="C138" s="231" t="s">
        <v>392</v>
      </c>
      <c r="D138" s="231" t="s">
        <v>43</v>
      </c>
      <c r="E138" s="314">
        <f t="shared" si="4"/>
        <v>8.7089099999999999E-5</v>
      </c>
      <c r="F138" s="317" t="s">
        <v>256</v>
      </c>
      <c r="G138" s="343"/>
    </row>
    <row r="139" spans="1:10" x14ac:dyDescent="0.2">
      <c r="A139" s="231" t="s">
        <v>345</v>
      </c>
      <c r="B139" s="231" t="s">
        <v>324</v>
      </c>
      <c r="C139" s="231" t="s">
        <v>392</v>
      </c>
      <c r="D139" s="231" t="s">
        <v>43</v>
      </c>
      <c r="E139" s="314">
        <f t="shared" si="4"/>
        <v>6.7294999999999995E-7</v>
      </c>
      <c r="F139" s="317" t="s">
        <v>257</v>
      </c>
      <c r="G139" s="343"/>
    </row>
    <row r="140" spans="1:10" x14ac:dyDescent="0.2">
      <c r="A140" s="231" t="s">
        <v>346</v>
      </c>
      <c r="B140" s="231" t="s">
        <v>324</v>
      </c>
      <c r="C140" s="231" t="s">
        <v>392</v>
      </c>
      <c r="D140" s="231" t="s">
        <v>43</v>
      </c>
      <c r="E140" s="314">
        <f t="shared" ref="E140" si="5">IF(VLOOKUP(SUBSTITUTE(A140,", ion",""),$A$7:$C$42,3,FALSE)="-",0,VLOOKUP(SUBSTITUTE(A140,", ion",""),$A$7:$C$42,3,FALSE))*VLOOKUP(F140,$A$57:$C$95,3,FALSE)</f>
        <v>1.3130489999999999E-3</v>
      </c>
      <c r="F140" s="317" t="s">
        <v>258</v>
      </c>
      <c r="G140" s="343"/>
    </row>
    <row r="141" spans="1:10" x14ac:dyDescent="0.2">
      <c r="A141" s="231" t="s">
        <v>347</v>
      </c>
      <c r="B141" s="231" t="s">
        <v>324</v>
      </c>
      <c r="C141" s="231" t="s">
        <v>392</v>
      </c>
      <c r="D141" s="231" t="s">
        <v>43</v>
      </c>
      <c r="E141" s="314">
        <f>B41*B94/10^6</f>
        <v>4.2243120000000004E-5</v>
      </c>
      <c r="F141" s="317" t="s">
        <v>259</v>
      </c>
      <c r="G141" s="343"/>
    </row>
    <row r="142" spans="1:10" x14ac:dyDescent="0.2">
      <c r="A142" s="318" t="s">
        <v>348</v>
      </c>
      <c r="B142" s="318" t="s">
        <v>324</v>
      </c>
      <c r="C142" s="318" t="s">
        <v>392</v>
      </c>
      <c r="D142" s="318" t="s">
        <v>43</v>
      </c>
      <c r="E142" s="319">
        <f>B42*B95/10^6</f>
        <v>1.089945E-4</v>
      </c>
      <c r="F142" s="317" t="s">
        <v>260</v>
      </c>
      <c r="G142" s="343"/>
    </row>
    <row r="143" spans="1:10" ht="25.5" x14ac:dyDescent="0.2">
      <c r="A143" s="320" t="s">
        <v>323</v>
      </c>
      <c r="B143" s="320" t="s">
        <v>324</v>
      </c>
      <c r="C143" s="320" t="s">
        <v>459</v>
      </c>
      <c r="D143" s="320" t="s">
        <v>43</v>
      </c>
      <c r="E143" s="314">
        <f>B8*(W110/U110)*C58/10^6</f>
        <v>1.6663033874941526E-2</v>
      </c>
      <c r="F143" s="321"/>
      <c r="G143" s="343"/>
    </row>
    <row r="144" spans="1:10" ht="25.5" x14ac:dyDescent="0.2">
      <c r="A144" s="320" t="s">
        <v>325</v>
      </c>
      <c r="B144" s="320" t="s">
        <v>324</v>
      </c>
      <c r="C144" s="320" t="s">
        <v>459</v>
      </c>
      <c r="D144" s="320" t="s">
        <v>43</v>
      </c>
      <c r="E144" s="314">
        <f>B9*(W111/U111)*C59/10^6</f>
        <v>1.8884741116751265E-4</v>
      </c>
      <c r="F144" s="321"/>
      <c r="G144" s="343"/>
    </row>
    <row r="145" spans="1:7" ht="25.5" x14ac:dyDescent="0.2">
      <c r="A145" s="320" t="s">
        <v>326</v>
      </c>
      <c r="B145" s="320" t="s">
        <v>324</v>
      </c>
      <c r="C145" s="320" t="s">
        <v>459</v>
      </c>
      <c r="D145" s="320" t="s">
        <v>43</v>
      </c>
      <c r="E145" s="314">
        <f>B10*(W112/U112)*C60/10^6</f>
        <v>6.7239284313283621E-5</v>
      </c>
      <c r="F145" s="321"/>
      <c r="G145" s="343"/>
    </row>
    <row r="146" spans="1:7" ht="25.5" x14ac:dyDescent="0.2">
      <c r="A146" s="320" t="s">
        <v>401</v>
      </c>
      <c r="B146" s="320" t="s">
        <v>324</v>
      </c>
      <c r="C146" s="320" t="s">
        <v>459</v>
      </c>
      <c r="D146" s="320" t="s">
        <v>43</v>
      </c>
      <c r="E146" s="314">
        <f t="shared" ref="E146:E148" si="6">IF(VLOOKUP(SUBSTITUTE(A146,", ion",""),$A$7:$C$42,3,FALSE)="-",0,VLOOKUP(SUBSTITUTE(A146,", ion",""),$A$7:$C$42,3,FALSE))*VLOOKUP(F146,$A$57:$C$95,3,FALSE)</f>
        <v>4.4500000000000003E-4</v>
      </c>
      <c r="F146" s="317" t="s">
        <v>224</v>
      </c>
      <c r="G146" s="343"/>
    </row>
    <row r="147" spans="1:7" ht="25.5" x14ac:dyDescent="0.2">
      <c r="A147" s="320" t="s">
        <v>641</v>
      </c>
      <c r="B147" s="320" t="s">
        <v>324</v>
      </c>
      <c r="C147" s="320" t="s">
        <v>459</v>
      </c>
      <c r="D147" s="320" t="s">
        <v>43</v>
      </c>
      <c r="E147" s="314">
        <f>B12*C65/10^6</f>
        <v>1.8600000000000002E-6</v>
      </c>
      <c r="F147" s="317" t="s">
        <v>233</v>
      </c>
      <c r="G147" s="344"/>
    </row>
    <row r="148" spans="1:7" ht="25.5" x14ac:dyDescent="0.2">
      <c r="A148" s="320" t="s">
        <v>327</v>
      </c>
      <c r="B148" s="320" t="s">
        <v>324</v>
      </c>
      <c r="C148" s="320" t="s">
        <v>459</v>
      </c>
      <c r="D148" s="320" t="s">
        <v>43</v>
      </c>
      <c r="E148" s="314">
        <f t="shared" si="6"/>
        <v>3.5400000000000006E-9</v>
      </c>
      <c r="F148" s="317" t="s">
        <v>234</v>
      </c>
      <c r="G148" s="343"/>
    </row>
    <row r="149" spans="1:7" ht="25.5" x14ac:dyDescent="0.2">
      <c r="A149" s="320" t="s">
        <v>328</v>
      </c>
      <c r="B149" s="320" t="s">
        <v>324</v>
      </c>
      <c r="C149" s="320" t="s">
        <v>459</v>
      </c>
      <c r="D149" s="320" t="s">
        <v>43</v>
      </c>
      <c r="E149" s="314">
        <f>B14*C67/10^6</f>
        <v>3.1290529999999996E-6</v>
      </c>
      <c r="F149" s="317" t="s">
        <v>235</v>
      </c>
      <c r="G149" s="343"/>
    </row>
    <row r="150" spans="1:7" ht="25.5" x14ac:dyDescent="0.2">
      <c r="A150" s="320" t="s">
        <v>265</v>
      </c>
      <c r="B150" s="320" t="s">
        <v>324</v>
      </c>
      <c r="C150" s="320" t="s">
        <v>459</v>
      </c>
      <c r="D150" s="320" t="s">
        <v>43</v>
      </c>
      <c r="E150" s="314">
        <f>B15*C68/10^6</f>
        <v>5.0450399999999994E-5</v>
      </c>
      <c r="F150" s="317" t="s">
        <v>236</v>
      </c>
      <c r="G150" s="343"/>
    </row>
    <row r="151" spans="1:7" ht="25.5" x14ac:dyDescent="0.2">
      <c r="A151" s="320" t="s">
        <v>329</v>
      </c>
      <c r="B151" s="320" t="s">
        <v>324</v>
      </c>
      <c r="C151" s="320" t="s">
        <v>459</v>
      </c>
      <c r="D151" s="320" t="s">
        <v>43</v>
      </c>
      <c r="E151" s="314">
        <f>B16*C69/10^6</f>
        <v>6.397000000000001E-7</v>
      </c>
      <c r="F151" s="317" t="s">
        <v>237</v>
      </c>
      <c r="G151" s="343"/>
    </row>
    <row r="152" spans="1:7" ht="25.5" x14ac:dyDescent="0.2">
      <c r="A152" s="320" t="s">
        <v>330</v>
      </c>
      <c r="B152" s="320" t="s">
        <v>324</v>
      </c>
      <c r="C152" s="320" t="s">
        <v>459</v>
      </c>
      <c r="D152" s="320" t="s">
        <v>43</v>
      </c>
      <c r="E152" s="314">
        <f>B17*C70/10^6</f>
        <v>3.4289999999999997E-6</v>
      </c>
      <c r="F152" s="317" t="s">
        <v>238</v>
      </c>
      <c r="G152" s="343"/>
    </row>
    <row r="153" spans="1:7" ht="25.5" x14ac:dyDescent="0.2">
      <c r="A153" s="320" t="s">
        <v>331</v>
      </c>
      <c r="B153" s="320" t="s">
        <v>324</v>
      </c>
      <c r="C153" s="320" t="s">
        <v>459</v>
      </c>
      <c r="D153" s="320" t="s">
        <v>43</v>
      </c>
      <c r="E153" s="314">
        <v>4.7496000000000002E-6</v>
      </c>
      <c r="F153" s="317" t="s">
        <v>239</v>
      </c>
      <c r="G153" s="343"/>
    </row>
    <row r="154" spans="1:7" ht="25.5" x14ac:dyDescent="0.2">
      <c r="A154" s="320" t="s">
        <v>332</v>
      </c>
      <c r="B154" s="320" t="s">
        <v>324</v>
      </c>
      <c r="C154" s="320" t="s">
        <v>459</v>
      </c>
      <c r="D154" s="320" t="s">
        <v>43</v>
      </c>
      <c r="E154" s="314">
        <f>B19*C72/10^6</f>
        <v>1.1207419999999998E-5</v>
      </c>
      <c r="F154" s="317" t="s">
        <v>240</v>
      </c>
      <c r="G154" s="343"/>
    </row>
    <row r="155" spans="1:7" ht="25.5" x14ac:dyDescent="0.2">
      <c r="A155" s="320" t="s">
        <v>271</v>
      </c>
      <c r="B155" s="320" t="s">
        <v>324</v>
      </c>
      <c r="C155" s="320" t="s">
        <v>459</v>
      </c>
      <c r="D155" s="320" t="s">
        <v>43</v>
      </c>
      <c r="E155" s="314">
        <f>B20*C73/10^6</f>
        <v>4.8599999999999998E-8</v>
      </c>
      <c r="F155" s="317" t="s">
        <v>226</v>
      </c>
      <c r="G155" s="343"/>
    </row>
    <row r="156" spans="1:7" ht="25.5" x14ac:dyDescent="0.2">
      <c r="A156" s="320" t="s">
        <v>313</v>
      </c>
      <c r="B156" s="320" t="s">
        <v>324</v>
      </c>
      <c r="C156" s="320" t="s">
        <v>459</v>
      </c>
      <c r="D156" s="320" t="s">
        <v>43</v>
      </c>
      <c r="E156" s="314">
        <f>B21*C74/10^6</f>
        <v>7.2540000000000007E-5</v>
      </c>
      <c r="F156" s="317" t="s">
        <v>241</v>
      </c>
      <c r="G156" s="343"/>
    </row>
    <row r="157" spans="1:7" ht="25.5" x14ac:dyDescent="0.2">
      <c r="A157" s="320" t="s">
        <v>333</v>
      </c>
      <c r="B157" s="320" t="s">
        <v>324</v>
      </c>
      <c r="C157" s="320" t="s">
        <v>459</v>
      </c>
      <c r="D157" s="320" t="s">
        <v>43</v>
      </c>
      <c r="E157" s="314">
        <f>B22*C75/10^6</f>
        <v>1.3349999999999999E-6</v>
      </c>
      <c r="F157" s="317" t="s">
        <v>242</v>
      </c>
      <c r="G157" s="343"/>
    </row>
    <row r="158" spans="1:7" ht="25.5" x14ac:dyDescent="0.2">
      <c r="A158" s="320" t="s">
        <v>334</v>
      </c>
      <c r="B158" s="320" t="s">
        <v>324</v>
      </c>
      <c r="C158" s="320" t="s">
        <v>459</v>
      </c>
      <c r="D158" s="320" t="s">
        <v>43</v>
      </c>
      <c r="E158" s="314">
        <f>C23*C76</f>
        <v>1.6289999999999998E-5</v>
      </c>
      <c r="F158" s="317" t="s">
        <v>243</v>
      </c>
      <c r="G158" s="343"/>
    </row>
    <row r="159" spans="1:7" ht="25.5" x14ac:dyDescent="0.2">
      <c r="A159" s="320" t="s">
        <v>269</v>
      </c>
      <c r="B159" s="320" t="s">
        <v>324</v>
      </c>
      <c r="C159" s="320" t="s">
        <v>459</v>
      </c>
      <c r="D159" s="320" t="s">
        <v>43</v>
      </c>
      <c r="E159" s="314">
        <f>B24*C77/10^6</f>
        <v>8.9694399999999999E-7</v>
      </c>
      <c r="F159" s="317" t="s">
        <v>244</v>
      </c>
      <c r="G159" s="343"/>
    </row>
    <row r="160" spans="1:7" ht="25.5" x14ac:dyDescent="0.2">
      <c r="A160" s="320" t="s">
        <v>267</v>
      </c>
      <c r="B160" s="320" t="s">
        <v>324</v>
      </c>
      <c r="C160" s="320" t="s">
        <v>459</v>
      </c>
      <c r="D160" s="320" t="s">
        <v>43</v>
      </c>
      <c r="E160" s="314">
        <f t="shared" ref="E160:E161" si="7">B25*C78/10^6</f>
        <v>1.2809999999999999E-7</v>
      </c>
      <c r="F160" s="317" t="s">
        <v>245</v>
      </c>
      <c r="G160" s="343"/>
    </row>
    <row r="161" spans="1:7" ht="25.5" x14ac:dyDescent="0.2">
      <c r="A161" s="320" t="s">
        <v>272</v>
      </c>
      <c r="B161" s="320" t="s">
        <v>324</v>
      </c>
      <c r="C161" s="320" t="s">
        <v>459</v>
      </c>
      <c r="D161" s="320" t="s">
        <v>43</v>
      </c>
      <c r="E161" s="314">
        <f t="shared" si="7"/>
        <v>7.4595330000000004E-7</v>
      </c>
      <c r="F161" s="317" t="s">
        <v>246</v>
      </c>
      <c r="G161" s="343"/>
    </row>
    <row r="162" spans="1:7" ht="25.5" x14ac:dyDescent="0.2">
      <c r="A162" s="320" t="s">
        <v>335</v>
      </c>
      <c r="B162" s="320" t="s">
        <v>324</v>
      </c>
      <c r="C162" s="320" t="s">
        <v>459</v>
      </c>
      <c r="D162" s="320" t="s">
        <v>43</v>
      </c>
      <c r="E162" s="314">
        <f t="shared" ref="E162:E175" si="8">IF(VLOOKUP(SUBSTITUTE(A162,", ion",""),$A$7:$C$42,3,FALSE)="-",0,VLOOKUP(SUBSTITUTE(A162,", ion",""),$A$7:$C$42,3,FALSE))*VLOOKUP(F162,$A$57:$C$95,3,FALSE)</f>
        <v>1.7123219999999997E-5</v>
      </c>
      <c r="F162" s="317" t="s">
        <v>393</v>
      </c>
      <c r="G162" s="343"/>
    </row>
    <row r="163" spans="1:7" ht="25.5" x14ac:dyDescent="0.2">
      <c r="A163" s="320" t="s">
        <v>336</v>
      </c>
      <c r="B163" s="320" t="s">
        <v>324</v>
      </c>
      <c r="C163" s="320" t="s">
        <v>459</v>
      </c>
      <c r="D163" s="320" t="s">
        <v>43</v>
      </c>
      <c r="E163" s="314">
        <f t="shared" si="8"/>
        <v>1.3373359999999998E-6</v>
      </c>
      <c r="F163" s="317" t="s">
        <v>248</v>
      </c>
      <c r="G163" s="343"/>
    </row>
    <row r="164" spans="1:7" ht="25.5" x14ac:dyDescent="0.2">
      <c r="A164" s="320" t="s">
        <v>337</v>
      </c>
      <c r="B164" s="320" t="s">
        <v>324</v>
      </c>
      <c r="C164" s="320" t="s">
        <v>459</v>
      </c>
      <c r="D164" s="320" t="s">
        <v>43</v>
      </c>
      <c r="E164" s="314">
        <f t="shared" si="8"/>
        <v>5.4270000000000007E-5</v>
      </c>
      <c r="F164" s="317" t="s">
        <v>249</v>
      </c>
      <c r="G164" s="343"/>
    </row>
    <row r="165" spans="1:7" ht="25.5" x14ac:dyDescent="0.2">
      <c r="A165" s="320" t="s">
        <v>270</v>
      </c>
      <c r="B165" s="320" t="s">
        <v>324</v>
      </c>
      <c r="C165" s="320" t="s">
        <v>459</v>
      </c>
      <c r="D165" s="320" t="s">
        <v>43</v>
      </c>
      <c r="E165" s="314">
        <f t="shared" si="8"/>
        <v>5.9279999999999996E-7</v>
      </c>
      <c r="F165" s="317" t="s">
        <v>250</v>
      </c>
      <c r="G165" s="343"/>
    </row>
    <row r="166" spans="1:7" ht="25.5" x14ac:dyDescent="0.2">
      <c r="A166" s="320" t="s">
        <v>338</v>
      </c>
      <c r="B166" s="320" t="s">
        <v>324</v>
      </c>
      <c r="C166" s="320" t="s">
        <v>459</v>
      </c>
      <c r="D166" s="320" t="s">
        <v>43</v>
      </c>
      <c r="E166" s="314">
        <f t="shared" si="8"/>
        <v>2.8378239999999999E-7</v>
      </c>
      <c r="F166" s="317" t="s">
        <v>394</v>
      </c>
      <c r="G166" s="343"/>
    </row>
    <row r="167" spans="1:7" ht="25.5" x14ac:dyDescent="0.2">
      <c r="A167" s="320" t="s">
        <v>339</v>
      </c>
      <c r="B167" s="320" t="s">
        <v>324</v>
      </c>
      <c r="C167" s="320" t="s">
        <v>459</v>
      </c>
      <c r="D167" s="320" t="s">
        <v>43</v>
      </c>
      <c r="E167" s="314">
        <f t="shared" si="8"/>
        <v>1.9379999999999997E-5</v>
      </c>
      <c r="F167" s="317" t="s">
        <v>251</v>
      </c>
      <c r="G167" s="343"/>
    </row>
    <row r="168" spans="1:7" ht="25.5" x14ac:dyDescent="0.2">
      <c r="A168" s="320" t="s">
        <v>340</v>
      </c>
      <c r="B168" s="320" t="s">
        <v>324</v>
      </c>
      <c r="C168" s="320" t="s">
        <v>459</v>
      </c>
      <c r="D168" s="320" t="s">
        <v>43</v>
      </c>
      <c r="E168" s="314">
        <f t="shared" si="8"/>
        <v>3.3089300000000002E-6</v>
      </c>
      <c r="F168" s="317" t="s">
        <v>252</v>
      </c>
      <c r="G168" s="343"/>
    </row>
    <row r="169" spans="1:7" ht="25.5" x14ac:dyDescent="0.2">
      <c r="A169" s="320" t="s">
        <v>273</v>
      </c>
      <c r="B169" s="320" t="s">
        <v>324</v>
      </c>
      <c r="C169" s="320" t="s">
        <v>459</v>
      </c>
      <c r="D169" s="320" t="s">
        <v>43</v>
      </c>
      <c r="E169" s="314">
        <f t="shared" si="8"/>
        <v>1.280895E-8</v>
      </c>
      <c r="F169" s="317" t="s">
        <v>395</v>
      </c>
      <c r="G169" s="343"/>
    </row>
    <row r="170" spans="1:7" ht="25.5" x14ac:dyDescent="0.2">
      <c r="A170" s="320" t="s">
        <v>341</v>
      </c>
      <c r="B170" s="320" t="s">
        <v>324</v>
      </c>
      <c r="C170" s="320" t="s">
        <v>459</v>
      </c>
      <c r="D170" s="320" t="s">
        <v>43</v>
      </c>
      <c r="E170" s="314">
        <f t="shared" si="8"/>
        <v>1.8690000000000004E-8</v>
      </c>
      <c r="F170" s="317" t="s">
        <v>253</v>
      </c>
      <c r="G170" s="343"/>
    </row>
    <row r="171" spans="1:7" ht="25.5" x14ac:dyDescent="0.2">
      <c r="A171" s="320" t="s">
        <v>342</v>
      </c>
      <c r="B171" s="320" t="s">
        <v>324</v>
      </c>
      <c r="C171" s="320" t="s">
        <v>459</v>
      </c>
      <c r="D171" s="320" t="s">
        <v>43</v>
      </c>
      <c r="E171" s="314">
        <f t="shared" si="8"/>
        <v>2.3910000000000001E-4</v>
      </c>
      <c r="F171" s="317" t="s">
        <v>254</v>
      </c>
      <c r="G171" s="343"/>
    </row>
    <row r="172" spans="1:7" ht="25.5" x14ac:dyDescent="0.2">
      <c r="A172" s="320" t="s">
        <v>343</v>
      </c>
      <c r="B172" s="320" t="s">
        <v>324</v>
      </c>
      <c r="C172" s="320" t="s">
        <v>459</v>
      </c>
      <c r="D172" s="320" t="s">
        <v>43</v>
      </c>
      <c r="E172" s="314">
        <f t="shared" si="8"/>
        <v>1.5135439999999999E-3</v>
      </c>
      <c r="F172" s="317" t="s">
        <v>255</v>
      </c>
      <c r="G172" s="343"/>
    </row>
    <row r="173" spans="1:7" ht="25.5" x14ac:dyDescent="0.2">
      <c r="A173" s="320" t="s">
        <v>344</v>
      </c>
      <c r="B173" s="320" t="s">
        <v>324</v>
      </c>
      <c r="C173" s="320" t="s">
        <v>459</v>
      </c>
      <c r="D173" s="320" t="s">
        <v>43</v>
      </c>
      <c r="E173" s="314">
        <f t="shared" si="8"/>
        <v>1.101E-3</v>
      </c>
      <c r="F173" s="317" t="s">
        <v>256</v>
      </c>
      <c r="G173" s="343"/>
    </row>
    <row r="174" spans="1:7" ht="25.5" x14ac:dyDescent="0.2">
      <c r="A174" s="320" t="s">
        <v>345</v>
      </c>
      <c r="B174" s="320" t="s">
        <v>324</v>
      </c>
      <c r="C174" s="320" t="s">
        <v>459</v>
      </c>
      <c r="D174" s="320" t="s">
        <v>43</v>
      </c>
      <c r="E174" s="314">
        <f t="shared" si="8"/>
        <v>4.0377000000000002E-4</v>
      </c>
      <c r="F174" s="317" t="s">
        <v>257</v>
      </c>
      <c r="G174" s="343"/>
    </row>
    <row r="175" spans="1:7" ht="25.5" x14ac:dyDescent="0.2">
      <c r="A175" s="320" t="s">
        <v>346</v>
      </c>
      <c r="B175" s="320" t="s">
        <v>324</v>
      </c>
      <c r="C175" s="320" t="s">
        <v>459</v>
      </c>
      <c r="D175" s="320" t="s">
        <v>43</v>
      </c>
      <c r="E175" s="314">
        <f t="shared" si="8"/>
        <v>1.3130489999999999E-3</v>
      </c>
      <c r="F175" s="317" t="s">
        <v>258</v>
      </c>
      <c r="G175" s="343"/>
    </row>
    <row r="176" spans="1:7" ht="25.5" x14ac:dyDescent="0.2">
      <c r="A176" s="320" t="s">
        <v>347</v>
      </c>
      <c r="B176" s="320" t="s">
        <v>324</v>
      </c>
      <c r="C176" s="320" t="s">
        <v>459</v>
      </c>
      <c r="D176" s="320" t="s">
        <v>43</v>
      </c>
      <c r="E176" s="314">
        <f>B41*C94/10^6</f>
        <v>8.5860000000000005E-4</v>
      </c>
      <c r="F176" s="317" t="s">
        <v>259</v>
      </c>
      <c r="G176" s="343"/>
    </row>
    <row r="177" spans="1:7" ht="25.5" x14ac:dyDescent="0.2">
      <c r="A177" s="320" t="s">
        <v>348</v>
      </c>
      <c r="B177" s="320" t="s">
        <v>324</v>
      </c>
      <c r="C177" s="320" t="s">
        <v>459</v>
      </c>
      <c r="D177" s="320" t="s">
        <v>43</v>
      </c>
      <c r="E177" s="314">
        <f>B42*C95/10^6</f>
        <v>6.8550000000000002E-4</v>
      </c>
      <c r="F177" s="317" t="s">
        <v>260</v>
      </c>
      <c r="G177" s="343"/>
    </row>
  </sheetData>
  <mergeCells count="5">
    <mergeCell ref="K71:Q76"/>
    <mergeCell ref="K23:M24"/>
    <mergeCell ref="AE34:AF34"/>
    <mergeCell ref="A44:H44"/>
    <mergeCell ref="A4:H5"/>
  </mergeCells>
  <pageMargins left="0.7" right="0.7" top="0.75" bottom="0.75" header="0.3" footer="0.3"/>
  <pageSetup paperSize="11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41"/>
  <sheetViews>
    <sheetView workbookViewId="0">
      <selection activeCell="G32" sqref="G32"/>
    </sheetView>
  </sheetViews>
  <sheetFormatPr defaultColWidth="9.140625" defaultRowHeight="12.75" x14ac:dyDescent="0.2"/>
  <cols>
    <col min="1" max="3" width="9.140625" style="174"/>
    <col min="4" max="4" width="13.42578125" style="174" bestFit="1" customWidth="1"/>
    <col min="5" max="5" width="16.42578125" style="174" bestFit="1" customWidth="1"/>
    <col min="6" max="6" width="23.42578125" style="174" customWidth="1"/>
    <col min="7" max="7" width="11" style="174" bestFit="1" customWidth="1"/>
    <col min="8" max="259" width="9.140625" style="174"/>
    <col min="260" max="260" width="13.42578125" style="174" bestFit="1" customWidth="1"/>
    <col min="261" max="261" width="16.42578125" style="174" bestFit="1" customWidth="1"/>
    <col min="262" max="262" width="23.42578125" style="174" customWidth="1"/>
    <col min="263" max="263" width="11" style="174" bestFit="1" customWidth="1"/>
    <col min="264" max="515" width="9.140625" style="174"/>
    <col min="516" max="516" width="13.42578125" style="174" bestFit="1" customWidth="1"/>
    <col min="517" max="517" width="16.42578125" style="174" bestFit="1" customWidth="1"/>
    <col min="518" max="518" width="23.42578125" style="174" customWidth="1"/>
    <col min="519" max="519" width="11" style="174" bestFit="1" customWidth="1"/>
    <col min="520" max="771" width="9.140625" style="174"/>
    <col min="772" max="772" width="13.42578125" style="174" bestFit="1" customWidth="1"/>
    <col min="773" max="773" width="16.42578125" style="174" bestFit="1" customWidth="1"/>
    <col min="774" max="774" width="23.42578125" style="174" customWidth="1"/>
    <col min="775" max="775" width="11" style="174" bestFit="1" customWidth="1"/>
    <col min="776" max="1027" width="9.140625" style="174"/>
    <col min="1028" max="1028" width="13.42578125" style="174" bestFit="1" customWidth="1"/>
    <col min="1029" max="1029" width="16.42578125" style="174" bestFit="1" customWidth="1"/>
    <col min="1030" max="1030" width="23.42578125" style="174" customWidth="1"/>
    <col min="1031" max="1031" width="11" style="174" bestFit="1" customWidth="1"/>
    <col min="1032" max="1283" width="9.140625" style="174"/>
    <col min="1284" max="1284" width="13.42578125" style="174" bestFit="1" customWidth="1"/>
    <col min="1285" max="1285" width="16.42578125" style="174" bestFit="1" customWidth="1"/>
    <col min="1286" max="1286" width="23.42578125" style="174" customWidth="1"/>
    <col min="1287" max="1287" width="11" style="174" bestFit="1" customWidth="1"/>
    <col min="1288" max="1539" width="9.140625" style="174"/>
    <col min="1540" max="1540" width="13.42578125" style="174" bestFit="1" customWidth="1"/>
    <col min="1541" max="1541" width="16.42578125" style="174" bestFit="1" customWidth="1"/>
    <col min="1542" max="1542" width="23.42578125" style="174" customWidth="1"/>
    <col min="1543" max="1543" width="11" style="174" bestFit="1" customWidth="1"/>
    <col min="1544" max="1795" width="9.140625" style="174"/>
    <col min="1796" max="1796" width="13.42578125" style="174" bestFit="1" customWidth="1"/>
    <col min="1797" max="1797" width="16.42578125" style="174" bestFit="1" customWidth="1"/>
    <col min="1798" max="1798" width="23.42578125" style="174" customWidth="1"/>
    <col min="1799" max="1799" width="11" style="174" bestFit="1" customWidth="1"/>
    <col min="1800" max="2051" width="9.140625" style="174"/>
    <col min="2052" max="2052" width="13.42578125" style="174" bestFit="1" customWidth="1"/>
    <col min="2053" max="2053" width="16.42578125" style="174" bestFit="1" customWidth="1"/>
    <col min="2054" max="2054" width="23.42578125" style="174" customWidth="1"/>
    <col min="2055" max="2055" width="11" style="174" bestFit="1" customWidth="1"/>
    <col min="2056" max="2307" width="9.140625" style="174"/>
    <col min="2308" max="2308" width="13.42578125" style="174" bestFit="1" customWidth="1"/>
    <col min="2309" max="2309" width="16.42578125" style="174" bestFit="1" customWidth="1"/>
    <col min="2310" max="2310" width="23.42578125" style="174" customWidth="1"/>
    <col min="2311" max="2311" width="11" style="174" bestFit="1" customWidth="1"/>
    <col min="2312" max="2563" width="9.140625" style="174"/>
    <col min="2564" max="2564" width="13.42578125" style="174" bestFit="1" customWidth="1"/>
    <col min="2565" max="2565" width="16.42578125" style="174" bestFit="1" customWidth="1"/>
    <col min="2566" max="2566" width="23.42578125" style="174" customWidth="1"/>
    <col min="2567" max="2567" width="11" style="174" bestFit="1" customWidth="1"/>
    <col min="2568" max="2819" width="9.140625" style="174"/>
    <col min="2820" max="2820" width="13.42578125" style="174" bestFit="1" customWidth="1"/>
    <col min="2821" max="2821" width="16.42578125" style="174" bestFit="1" customWidth="1"/>
    <col min="2822" max="2822" width="23.42578125" style="174" customWidth="1"/>
    <col min="2823" max="2823" width="11" style="174" bestFit="1" customWidth="1"/>
    <col min="2824" max="3075" width="9.140625" style="174"/>
    <col min="3076" max="3076" width="13.42578125" style="174" bestFit="1" customWidth="1"/>
    <col min="3077" max="3077" width="16.42578125" style="174" bestFit="1" customWidth="1"/>
    <col min="3078" max="3078" width="23.42578125" style="174" customWidth="1"/>
    <col min="3079" max="3079" width="11" style="174" bestFit="1" customWidth="1"/>
    <col min="3080" max="3331" width="9.140625" style="174"/>
    <col min="3332" max="3332" width="13.42578125" style="174" bestFit="1" customWidth="1"/>
    <col min="3333" max="3333" width="16.42578125" style="174" bestFit="1" customWidth="1"/>
    <col min="3334" max="3334" width="23.42578125" style="174" customWidth="1"/>
    <col min="3335" max="3335" width="11" style="174" bestFit="1" customWidth="1"/>
    <col min="3336" max="3587" width="9.140625" style="174"/>
    <col min="3588" max="3588" width="13.42578125" style="174" bestFit="1" customWidth="1"/>
    <col min="3589" max="3589" width="16.42578125" style="174" bestFit="1" customWidth="1"/>
    <col min="3590" max="3590" width="23.42578125" style="174" customWidth="1"/>
    <col min="3591" max="3591" width="11" style="174" bestFit="1" customWidth="1"/>
    <col min="3592" max="3843" width="9.140625" style="174"/>
    <col min="3844" max="3844" width="13.42578125" style="174" bestFit="1" customWidth="1"/>
    <col min="3845" max="3845" width="16.42578125" style="174" bestFit="1" customWidth="1"/>
    <col min="3846" max="3846" width="23.42578125" style="174" customWidth="1"/>
    <col min="3847" max="3847" width="11" style="174" bestFit="1" customWidth="1"/>
    <col min="3848" max="4099" width="9.140625" style="174"/>
    <col min="4100" max="4100" width="13.42578125" style="174" bestFit="1" customWidth="1"/>
    <col min="4101" max="4101" width="16.42578125" style="174" bestFit="1" customWidth="1"/>
    <col min="4102" max="4102" width="23.42578125" style="174" customWidth="1"/>
    <col min="4103" max="4103" width="11" style="174" bestFit="1" customWidth="1"/>
    <col min="4104" max="4355" width="9.140625" style="174"/>
    <col min="4356" max="4356" width="13.42578125" style="174" bestFit="1" customWidth="1"/>
    <col min="4357" max="4357" width="16.42578125" style="174" bestFit="1" customWidth="1"/>
    <col min="4358" max="4358" width="23.42578125" style="174" customWidth="1"/>
    <col min="4359" max="4359" width="11" style="174" bestFit="1" customWidth="1"/>
    <col min="4360" max="4611" width="9.140625" style="174"/>
    <col min="4612" max="4612" width="13.42578125" style="174" bestFit="1" customWidth="1"/>
    <col min="4613" max="4613" width="16.42578125" style="174" bestFit="1" customWidth="1"/>
    <col min="4614" max="4614" width="23.42578125" style="174" customWidth="1"/>
    <col min="4615" max="4615" width="11" style="174" bestFit="1" customWidth="1"/>
    <col min="4616" max="4867" width="9.140625" style="174"/>
    <col min="4868" max="4868" width="13.42578125" style="174" bestFit="1" customWidth="1"/>
    <col min="4869" max="4869" width="16.42578125" style="174" bestFit="1" customWidth="1"/>
    <col min="4870" max="4870" width="23.42578125" style="174" customWidth="1"/>
    <col min="4871" max="4871" width="11" style="174" bestFit="1" customWidth="1"/>
    <col min="4872" max="5123" width="9.140625" style="174"/>
    <col min="5124" max="5124" width="13.42578125" style="174" bestFit="1" customWidth="1"/>
    <col min="5125" max="5125" width="16.42578125" style="174" bestFit="1" customWidth="1"/>
    <col min="5126" max="5126" width="23.42578125" style="174" customWidth="1"/>
    <col min="5127" max="5127" width="11" style="174" bestFit="1" customWidth="1"/>
    <col min="5128" max="5379" width="9.140625" style="174"/>
    <col min="5380" max="5380" width="13.42578125" style="174" bestFit="1" customWidth="1"/>
    <col min="5381" max="5381" width="16.42578125" style="174" bestFit="1" customWidth="1"/>
    <col min="5382" max="5382" width="23.42578125" style="174" customWidth="1"/>
    <col min="5383" max="5383" width="11" style="174" bestFit="1" customWidth="1"/>
    <col min="5384" max="5635" width="9.140625" style="174"/>
    <col min="5636" max="5636" width="13.42578125" style="174" bestFit="1" customWidth="1"/>
    <col min="5637" max="5637" width="16.42578125" style="174" bestFit="1" customWidth="1"/>
    <col min="5638" max="5638" width="23.42578125" style="174" customWidth="1"/>
    <col min="5639" max="5639" width="11" style="174" bestFit="1" customWidth="1"/>
    <col min="5640" max="5891" width="9.140625" style="174"/>
    <col min="5892" max="5892" width="13.42578125" style="174" bestFit="1" customWidth="1"/>
    <col min="5893" max="5893" width="16.42578125" style="174" bestFit="1" customWidth="1"/>
    <col min="5894" max="5894" width="23.42578125" style="174" customWidth="1"/>
    <col min="5895" max="5895" width="11" style="174" bestFit="1" customWidth="1"/>
    <col min="5896" max="6147" width="9.140625" style="174"/>
    <col min="6148" max="6148" width="13.42578125" style="174" bestFit="1" customWidth="1"/>
    <col min="6149" max="6149" width="16.42578125" style="174" bestFit="1" customWidth="1"/>
    <col min="6150" max="6150" width="23.42578125" style="174" customWidth="1"/>
    <col min="6151" max="6151" width="11" style="174" bestFit="1" customWidth="1"/>
    <col min="6152" max="6403" width="9.140625" style="174"/>
    <col min="6404" max="6404" width="13.42578125" style="174" bestFit="1" customWidth="1"/>
    <col min="6405" max="6405" width="16.42578125" style="174" bestFit="1" customWidth="1"/>
    <col min="6406" max="6406" width="23.42578125" style="174" customWidth="1"/>
    <col min="6407" max="6407" width="11" style="174" bestFit="1" customWidth="1"/>
    <col min="6408" max="6659" width="9.140625" style="174"/>
    <col min="6660" max="6660" width="13.42578125" style="174" bestFit="1" customWidth="1"/>
    <col min="6661" max="6661" width="16.42578125" style="174" bestFit="1" customWidth="1"/>
    <col min="6662" max="6662" width="23.42578125" style="174" customWidth="1"/>
    <col min="6663" max="6663" width="11" style="174" bestFit="1" customWidth="1"/>
    <col min="6664" max="6915" width="9.140625" style="174"/>
    <col min="6916" max="6916" width="13.42578125" style="174" bestFit="1" customWidth="1"/>
    <col min="6917" max="6917" width="16.42578125" style="174" bestFit="1" customWidth="1"/>
    <col min="6918" max="6918" width="23.42578125" style="174" customWidth="1"/>
    <col min="6919" max="6919" width="11" style="174" bestFit="1" customWidth="1"/>
    <col min="6920" max="7171" width="9.140625" style="174"/>
    <col min="7172" max="7172" width="13.42578125" style="174" bestFit="1" customWidth="1"/>
    <col min="7173" max="7173" width="16.42578125" style="174" bestFit="1" customWidth="1"/>
    <col min="7174" max="7174" width="23.42578125" style="174" customWidth="1"/>
    <col min="7175" max="7175" width="11" style="174" bestFit="1" customWidth="1"/>
    <col min="7176" max="7427" width="9.140625" style="174"/>
    <col min="7428" max="7428" width="13.42578125" style="174" bestFit="1" customWidth="1"/>
    <col min="7429" max="7429" width="16.42578125" style="174" bestFit="1" customWidth="1"/>
    <col min="7430" max="7430" width="23.42578125" style="174" customWidth="1"/>
    <col min="7431" max="7431" width="11" style="174" bestFit="1" customWidth="1"/>
    <col min="7432" max="7683" width="9.140625" style="174"/>
    <col min="7684" max="7684" width="13.42578125" style="174" bestFit="1" customWidth="1"/>
    <col min="7685" max="7685" width="16.42578125" style="174" bestFit="1" customWidth="1"/>
    <col min="7686" max="7686" width="23.42578125" style="174" customWidth="1"/>
    <col min="7687" max="7687" width="11" style="174" bestFit="1" customWidth="1"/>
    <col min="7688" max="7939" width="9.140625" style="174"/>
    <col min="7940" max="7940" width="13.42578125" style="174" bestFit="1" customWidth="1"/>
    <col min="7941" max="7941" width="16.42578125" style="174" bestFit="1" customWidth="1"/>
    <col min="7942" max="7942" width="23.42578125" style="174" customWidth="1"/>
    <col min="7943" max="7943" width="11" style="174" bestFit="1" customWidth="1"/>
    <col min="7944" max="8195" width="9.140625" style="174"/>
    <col min="8196" max="8196" width="13.42578125" style="174" bestFit="1" customWidth="1"/>
    <col min="8197" max="8197" width="16.42578125" style="174" bestFit="1" customWidth="1"/>
    <col min="8198" max="8198" width="23.42578125" style="174" customWidth="1"/>
    <col min="8199" max="8199" width="11" style="174" bestFit="1" customWidth="1"/>
    <col min="8200" max="8451" width="9.140625" style="174"/>
    <col min="8452" max="8452" width="13.42578125" style="174" bestFit="1" customWidth="1"/>
    <col min="8453" max="8453" width="16.42578125" style="174" bestFit="1" customWidth="1"/>
    <col min="8454" max="8454" width="23.42578125" style="174" customWidth="1"/>
    <col min="8455" max="8455" width="11" style="174" bestFit="1" customWidth="1"/>
    <col min="8456" max="8707" width="9.140625" style="174"/>
    <col min="8708" max="8708" width="13.42578125" style="174" bestFit="1" customWidth="1"/>
    <col min="8709" max="8709" width="16.42578125" style="174" bestFit="1" customWidth="1"/>
    <col min="8710" max="8710" width="23.42578125" style="174" customWidth="1"/>
    <col min="8711" max="8711" width="11" style="174" bestFit="1" customWidth="1"/>
    <col min="8712" max="8963" width="9.140625" style="174"/>
    <col min="8964" max="8964" width="13.42578125" style="174" bestFit="1" customWidth="1"/>
    <col min="8965" max="8965" width="16.42578125" style="174" bestFit="1" customWidth="1"/>
    <col min="8966" max="8966" width="23.42578125" style="174" customWidth="1"/>
    <col min="8967" max="8967" width="11" style="174" bestFit="1" customWidth="1"/>
    <col min="8968" max="9219" width="9.140625" style="174"/>
    <col min="9220" max="9220" width="13.42578125" style="174" bestFit="1" customWidth="1"/>
    <col min="9221" max="9221" width="16.42578125" style="174" bestFit="1" customWidth="1"/>
    <col min="9222" max="9222" width="23.42578125" style="174" customWidth="1"/>
    <col min="9223" max="9223" width="11" style="174" bestFit="1" customWidth="1"/>
    <col min="9224" max="9475" width="9.140625" style="174"/>
    <col min="9476" max="9476" width="13.42578125" style="174" bestFit="1" customWidth="1"/>
    <col min="9477" max="9477" width="16.42578125" style="174" bestFit="1" customWidth="1"/>
    <col min="9478" max="9478" width="23.42578125" style="174" customWidth="1"/>
    <col min="9479" max="9479" width="11" style="174" bestFit="1" customWidth="1"/>
    <col min="9480" max="9731" width="9.140625" style="174"/>
    <col min="9732" max="9732" width="13.42578125" style="174" bestFit="1" customWidth="1"/>
    <col min="9733" max="9733" width="16.42578125" style="174" bestFit="1" customWidth="1"/>
    <col min="9734" max="9734" width="23.42578125" style="174" customWidth="1"/>
    <col min="9735" max="9735" width="11" style="174" bestFit="1" customWidth="1"/>
    <col min="9736" max="9987" width="9.140625" style="174"/>
    <col min="9988" max="9988" width="13.42578125" style="174" bestFit="1" customWidth="1"/>
    <col min="9989" max="9989" width="16.42578125" style="174" bestFit="1" customWidth="1"/>
    <col min="9990" max="9990" width="23.42578125" style="174" customWidth="1"/>
    <col min="9991" max="9991" width="11" style="174" bestFit="1" customWidth="1"/>
    <col min="9992" max="10243" width="9.140625" style="174"/>
    <col min="10244" max="10244" width="13.42578125" style="174" bestFit="1" customWidth="1"/>
    <col min="10245" max="10245" width="16.42578125" style="174" bestFit="1" customWidth="1"/>
    <col min="10246" max="10246" width="23.42578125" style="174" customWidth="1"/>
    <col min="10247" max="10247" width="11" style="174" bestFit="1" customWidth="1"/>
    <col min="10248" max="10499" width="9.140625" style="174"/>
    <col min="10500" max="10500" width="13.42578125" style="174" bestFit="1" customWidth="1"/>
    <col min="10501" max="10501" width="16.42578125" style="174" bestFit="1" customWidth="1"/>
    <col min="10502" max="10502" width="23.42578125" style="174" customWidth="1"/>
    <col min="10503" max="10503" width="11" style="174" bestFit="1" customWidth="1"/>
    <col min="10504" max="10755" width="9.140625" style="174"/>
    <col min="10756" max="10756" width="13.42578125" style="174" bestFit="1" customWidth="1"/>
    <col min="10757" max="10757" width="16.42578125" style="174" bestFit="1" customWidth="1"/>
    <col min="10758" max="10758" width="23.42578125" style="174" customWidth="1"/>
    <col min="10759" max="10759" width="11" style="174" bestFit="1" customWidth="1"/>
    <col min="10760" max="11011" width="9.140625" style="174"/>
    <col min="11012" max="11012" width="13.42578125" style="174" bestFit="1" customWidth="1"/>
    <col min="11013" max="11013" width="16.42578125" style="174" bestFit="1" customWidth="1"/>
    <col min="11014" max="11014" width="23.42578125" style="174" customWidth="1"/>
    <col min="11015" max="11015" width="11" style="174" bestFit="1" customWidth="1"/>
    <col min="11016" max="11267" width="9.140625" style="174"/>
    <col min="11268" max="11268" width="13.42578125" style="174" bestFit="1" customWidth="1"/>
    <col min="11269" max="11269" width="16.42578125" style="174" bestFit="1" customWidth="1"/>
    <col min="11270" max="11270" width="23.42578125" style="174" customWidth="1"/>
    <col min="11271" max="11271" width="11" style="174" bestFit="1" customWidth="1"/>
    <col min="11272" max="11523" width="9.140625" style="174"/>
    <col min="11524" max="11524" width="13.42578125" style="174" bestFit="1" customWidth="1"/>
    <col min="11525" max="11525" width="16.42578125" style="174" bestFit="1" customWidth="1"/>
    <col min="11526" max="11526" width="23.42578125" style="174" customWidth="1"/>
    <col min="11527" max="11527" width="11" style="174" bestFit="1" customWidth="1"/>
    <col min="11528" max="11779" width="9.140625" style="174"/>
    <col min="11780" max="11780" width="13.42578125" style="174" bestFit="1" customWidth="1"/>
    <col min="11781" max="11781" width="16.42578125" style="174" bestFit="1" customWidth="1"/>
    <col min="11782" max="11782" width="23.42578125" style="174" customWidth="1"/>
    <col min="11783" max="11783" width="11" style="174" bestFit="1" customWidth="1"/>
    <col min="11784" max="12035" width="9.140625" style="174"/>
    <col min="12036" max="12036" width="13.42578125" style="174" bestFit="1" customWidth="1"/>
    <col min="12037" max="12037" width="16.42578125" style="174" bestFit="1" customWidth="1"/>
    <col min="12038" max="12038" width="23.42578125" style="174" customWidth="1"/>
    <col min="12039" max="12039" width="11" style="174" bestFit="1" customWidth="1"/>
    <col min="12040" max="12291" width="9.140625" style="174"/>
    <col min="12292" max="12292" width="13.42578125" style="174" bestFit="1" customWidth="1"/>
    <col min="12293" max="12293" width="16.42578125" style="174" bestFit="1" customWidth="1"/>
    <col min="12294" max="12294" width="23.42578125" style="174" customWidth="1"/>
    <col min="12295" max="12295" width="11" style="174" bestFit="1" customWidth="1"/>
    <col min="12296" max="12547" width="9.140625" style="174"/>
    <col min="12548" max="12548" width="13.42578125" style="174" bestFit="1" customWidth="1"/>
    <col min="12549" max="12549" width="16.42578125" style="174" bestFit="1" customWidth="1"/>
    <col min="12550" max="12550" width="23.42578125" style="174" customWidth="1"/>
    <col min="12551" max="12551" width="11" style="174" bestFit="1" customWidth="1"/>
    <col min="12552" max="12803" width="9.140625" style="174"/>
    <col min="12804" max="12804" width="13.42578125" style="174" bestFit="1" customWidth="1"/>
    <col min="12805" max="12805" width="16.42578125" style="174" bestFit="1" customWidth="1"/>
    <col min="12806" max="12806" width="23.42578125" style="174" customWidth="1"/>
    <col min="12807" max="12807" width="11" style="174" bestFit="1" customWidth="1"/>
    <col min="12808" max="13059" width="9.140625" style="174"/>
    <col min="13060" max="13060" width="13.42578125" style="174" bestFit="1" customWidth="1"/>
    <col min="13061" max="13061" width="16.42578125" style="174" bestFit="1" customWidth="1"/>
    <col min="13062" max="13062" width="23.42578125" style="174" customWidth="1"/>
    <col min="13063" max="13063" width="11" style="174" bestFit="1" customWidth="1"/>
    <col min="13064" max="13315" width="9.140625" style="174"/>
    <col min="13316" max="13316" width="13.42578125" style="174" bestFit="1" customWidth="1"/>
    <col min="13317" max="13317" width="16.42578125" style="174" bestFit="1" customWidth="1"/>
    <col min="13318" max="13318" width="23.42578125" style="174" customWidth="1"/>
    <col min="13319" max="13319" width="11" style="174" bestFit="1" customWidth="1"/>
    <col min="13320" max="13571" width="9.140625" style="174"/>
    <col min="13572" max="13572" width="13.42578125" style="174" bestFit="1" customWidth="1"/>
    <col min="13573" max="13573" width="16.42578125" style="174" bestFit="1" customWidth="1"/>
    <col min="13574" max="13574" width="23.42578125" style="174" customWidth="1"/>
    <col min="13575" max="13575" width="11" style="174" bestFit="1" customWidth="1"/>
    <col min="13576" max="13827" width="9.140625" style="174"/>
    <col min="13828" max="13828" width="13.42578125" style="174" bestFit="1" customWidth="1"/>
    <col min="13829" max="13829" width="16.42578125" style="174" bestFit="1" customWidth="1"/>
    <col min="13830" max="13830" width="23.42578125" style="174" customWidth="1"/>
    <col min="13831" max="13831" width="11" style="174" bestFit="1" customWidth="1"/>
    <col min="13832" max="14083" width="9.140625" style="174"/>
    <col min="14084" max="14084" width="13.42578125" style="174" bestFit="1" customWidth="1"/>
    <col min="14085" max="14085" width="16.42578125" style="174" bestFit="1" customWidth="1"/>
    <col min="14086" max="14086" width="23.42578125" style="174" customWidth="1"/>
    <col min="14087" max="14087" width="11" style="174" bestFit="1" customWidth="1"/>
    <col min="14088" max="14339" width="9.140625" style="174"/>
    <col min="14340" max="14340" width="13.42578125" style="174" bestFit="1" customWidth="1"/>
    <col min="14341" max="14341" width="16.42578125" style="174" bestFit="1" customWidth="1"/>
    <col min="14342" max="14342" width="23.42578125" style="174" customWidth="1"/>
    <col min="14343" max="14343" width="11" style="174" bestFit="1" customWidth="1"/>
    <col min="14344" max="14595" width="9.140625" style="174"/>
    <col min="14596" max="14596" width="13.42578125" style="174" bestFit="1" customWidth="1"/>
    <col min="14597" max="14597" width="16.42578125" style="174" bestFit="1" customWidth="1"/>
    <col min="14598" max="14598" width="23.42578125" style="174" customWidth="1"/>
    <col min="14599" max="14599" width="11" style="174" bestFit="1" customWidth="1"/>
    <col min="14600" max="14851" width="9.140625" style="174"/>
    <col min="14852" max="14852" width="13.42578125" style="174" bestFit="1" customWidth="1"/>
    <col min="14853" max="14853" width="16.42578125" style="174" bestFit="1" customWidth="1"/>
    <col min="14854" max="14854" width="23.42578125" style="174" customWidth="1"/>
    <col min="14855" max="14855" width="11" style="174" bestFit="1" customWidth="1"/>
    <col min="14856" max="15107" width="9.140625" style="174"/>
    <col min="15108" max="15108" width="13.42578125" style="174" bestFit="1" customWidth="1"/>
    <col min="15109" max="15109" width="16.42578125" style="174" bestFit="1" customWidth="1"/>
    <col min="15110" max="15110" width="23.42578125" style="174" customWidth="1"/>
    <col min="15111" max="15111" width="11" style="174" bestFit="1" customWidth="1"/>
    <col min="15112" max="15363" width="9.140625" style="174"/>
    <col min="15364" max="15364" width="13.42578125" style="174" bestFit="1" customWidth="1"/>
    <col min="15365" max="15365" width="16.42578125" style="174" bestFit="1" customWidth="1"/>
    <col min="15366" max="15366" width="23.42578125" style="174" customWidth="1"/>
    <col min="15367" max="15367" width="11" style="174" bestFit="1" customWidth="1"/>
    <col min="15368" max="15619" width="9.140625" style="174"/>
    <col min="15620" max="15620" width="13.42578125" style="174" bestFit="1" customWidth="1"/>
    <col min="15621" max="15621" width="16.42578125" style="174" bestFit="1" customWidth="1"/>
    <col min="15622" max="15622" width="23.42578125" style="174" customWidth="1"/>
    <col min="15623" max="15623" width="11" style="174" bestFit="1" customWidth="1"/>
    <col min="15624" max="15875" width="9.140625" style="174"/>
    <col min="15876" max="15876" width="13.42578125" style="174" bestFit="1" customWidth="1"/>
    <col min="15877" max="15877" width="16.42578125" style="174" bestFit="1" customWidth="1"/>
    <col min="15878" max="15878" width="23.42578125" style="174" customWidth="1"/>
    <col min="15879" max="15879" width="11" style="174" bestFit="1" customWidth="1"/>
    <col min="15880" max="16131" width="9.140625" style="174"/>
    <col min="16132" max="16132" width="13.42578125" style="174" bestFit="1" customWidth="1"/>
    <col min="16133" max="16133" width="16.42578125" style="174" bestFit="1" customWidth="1"/>
    <col min="16134" max="16134" width="23.42578125" style="174" customWidth="1"/>
    <col min="16135" max="16135" width="11" style="174" bestFit="1" customWidth="1"/>
    <col min="16136" max="16384" width="9.140625" style="174"/>
  </cols>
  <sheetData>
    <row r="1" spans="1:38" ht="20.25" x14ac:dyDescent="0.3">
      <c r="A1" s="175"/>
      <c r="B1" s="176"/>
      <c r="C1" s="175"/>
      <c r="D1" s="176"/>
      <c r="E1" s="175"/>
      <c r="F1" s="175"/>
      <c r="G1" s="175"/>
      <c r="H1" s="69" t="s">
        <v>21</v>
      </c>
      <c r="I1" s="177"/>
      <c r="J1" s="177"/>
      <c r="K1" s="177"/>
      <c r="L1" s="177"/>
      <c r="M1" s="177"/>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row>
    <row r="2" spans="1:38" x14ac:dyDescent="0.2">
      <c r="A2" s="177"/>
      <c r="B2" s="472"/>
      <c r="C2" s="472"/>
      <c r="D2" s="472"/>
      <c r="E2" s="472"/>
      <c r="F2" s="178"/>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row>
    <row r="3" spans="1:38" ht="15" x14ac:dyDescent="0.25">
      <c r="A3" s="177"/>
      <c r="B3" s="473" t="s">
        <v>221</v>
      </c>
      <c r="C3" s="473"/>
      <c r="D3" s="473"/>
      <c r="E3" s="473"/>
      <c r="F3" s="203" t="s">
        <v>65</v>
      </c>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row>
    <row r="4" spans="1:38" x14ac:dyDescent="0.2">
      <c r="A4" s="177"/>
      <c r="B4" s="224">
        <v>1</v>
      </c>
      <c r="C4" s="222" t="s">
        <v>259</v>
      </c>
      <c r="D4" s="209">
        <f>CONVERT(1,"Mg","kg")</f>
        <v>1000</v>
      </c>
      <c r="E4" s="222" t="s">
        <v>43</v>
      </c>
      <c r="F4" s="223"/>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row>
    <row r="5" spans="1:38" x14ac:dyDescent="0.2">
      <c r="A5" s="177"/>
      <c r="B5" s="225">
        <v>1</v>
      </c>
      <c r="C5" s="222" t="s">
        <v>274</v>
      </c>
      <c r="D5" s="209">
        <f>CONVERT(1,"g","kg")</f>
        <v>1E-3</v>
      </c>
      <c r="E5" s="222" t="s">
        <v>43</v>
      </c>
      <c r="F5" s="222"/>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row>
    <row r="6" spans="1:38" x14ac:dyDescent="0.2">
      <c r="A6" s="177"/>
      <c r="B6" s="224">
        <v>1</v>
      </c>
      <c r="C6" s="222" t="s">
        <v>275</v>
      </c>
      <c r="D6" s="209">
        <f>CONVERT(1,"lbm","kg")</f>
        <v>0.45359237000000002</v>
      </c>
      <c r="E6" s="222" t="s">
        <v>43</v>
      </c>
      <c r="F6" s="222"/>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row>
    <row r="7" spans="1:38" x14ac:dyDescent="0.2">
      <c r="A7" s="177"/>
      <c r="B7" s="225">
        <v>1</v>
      </c>
      <c r="C7" s="222" t="s">
        <v>276</v>
      </c>
      <c r="D7" s="209">
        <f>CONVERT(1,"mg","kg")</f>
        <v>9.9999999999999995E-7</v>
      </c>
      <c r="E7" s="222" t="s">
        <v>43</v>
      </c>
      <c r="F7" s="222"/>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row>
    <row r="8" spans="1:38" x14ac:dyDescent="0.2">
      <c r="A8" s="177"/>
      <c r="B8" s="224">
        <v>1000</v>
      </c>
      <c r="C8" s="222" t="s">
        <v>277</v>
      </c>
      <c r="D8" s="209">
        <v>1186.04</v>
      </c>
      <c r="E8" s="222" t="s">
        <v>278</v>
      </c>
      <c r="F8" s="222"/>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row>
    <row r="9" spans="1:38" x14ac:dyDescent="0.2">
      <c r="A9" s="177"/>
      <c r="B9" s="226">
        <v>1</v>
      </c>
      <c r="C9" s="223" t="s">
        <v>279</v>
      </c>
      <c r="D9" s="206">
        <f>B8/D8</f>
        <v>0.84314188391622547</v>
      </c>
      <c r="E9" s="223" t="s">
        <v>43</v>
      </c>
      <c r="F9" s="222"/>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row>
    <row r="10" spans="1:38" x14ac:dyDescent="0.2">
      <c r="A10" s="177"/>
      <c r="B10" s="206">
        <v>1</v>
      </c>
      <c r="C10" s="227" t="s">
        <v>296</v>
      </c>
      <c r="D10" s="222">
        <v>43560</v>
      </c>
      <c r="E10" s="230" t="s">
        <v>297</v>
      </c>
      <c r="F10" s="222"/>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row>
    <row r="11" spans="1:38" x14ac:dyDescent="0.2">
      <c r="A11" s="177"/>
      <c r="B11" s="206">
        <v>1</v>
      </c>
      <c r="C11" s="227" t="s">
        <v>301</v>
      </c>
      <c r="D11" s="222">
        <v>7.4805194804999999</v>
      </c>
      <c r="E11" s="230" t="s">
        <v>298</v>
      </c>
      <c r="F11" s="222"/>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row>
    <row r="12" spans="1:38" x14ac:dyDescent="0.2">
      <c r="A12" s="177"/>
      <c r="B12" s="206">
        <v>1</v>
      </c>
      <c r="C12" s="227" t="s">
        <v>299</v>
      </c>
      <c r="D12" s="222">
        <v>60</v>
      </c>
      <c r="E12" s="230" t="s">
        <v>300</v>
      </c>
      <c r="F12" s="222"/>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row>
    <row r="13" spans="1:38" x14ac:dyDescent="0.2">
      <c r="A13" s="177"/>
      <c r="B13" s="206">
        <v>1</v>
      </c>
      <c r="C13" s="227" t="s">
        <v>275</v>
      </c>
      <c r="D13" s="222">
        <v>0.45359237000000002</v>
      </c>
      <c r="E13" s="230" t="s">
        <v>43</v>
      </c>
      <c r="F13" s="222"/>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row>
    <row r="14" spans="1:38" x14ac:dyDescent="0.2">
      <c r="A14" s="177"/>
      <c r="B14" s="222"/>
      <c r="C14" s="222"/>
      <c r="D14" s="229"/>
      <c r="E14" s="222"/>
      <c r="F14" s="222"/>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row>
    <row r="15" spans="1:38" x14ac:dyDescent="0.2">
      <c r="A15" s="177"/>
      <c r="B15" s="222"/>
      <c r="C15" s="222"/>
      <c r="D15" s="208"/>
      <c r="E15" s="222"/>
      <c r="F15" s="222"/>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row>
    <row r="16" spans="1:38" ht="14.25" x14ac:dyDescent="0.2">
      <c r="A16" s="177"/>
      <c r="B16" s="263" t="s">
        <v>552</v>
      </c>
      <c r="C16" s="263">
        <v>15.9994</v>
      </c>
      <c r="D16" s="263"/>
      <c r="E16" s="263"/>
      <c r="F16" s="222"/>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row>
    <row r="17" spans="1:38" ht="14.25" x14ac:dyDescent="0.2">
      <c r="A17" s="177"/>
      <c r="B17" s="263" t="s">
        <v>553</v>
      </c>
      <c r="C17" s="263">
        <v>32.064999999999998</v>
      </c>
      <c r="D17" s="263" t="s">
        <v>627</v>
      </c>
      <c r="E17" s="263"/>
      <c r="F17" s="222"/>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row>
    <row r="18" spans="1:38" ht="14.25" x14ac:dyDescent="0.2">
      <c r="A18" s="177"/>
      <c r="B18" s="263" t="s">
        <v>555</v>
      </c>
      <c r="C18" s="263">
        <v>14.0067</v>
      </c>
      <c r="D18" s="263" t="s">
        <v>556</v>
      </c>
      <c r="E18" s="263"/>
      <c r="F18" s="222"/>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row>
    <row r="19" spans="1:38" ht="14.25" x14ac:dyDescent="0.2">
      <c r="A19" s="177"/>
      <c r="B19" s="263" t="s">
        <v>554</v>
      </c>
      <c r="C19" s="263">
        <v>30.973761998000001</v>
      </c>
      <c r="D19" s="263" t="s">
        <v>557</v>
      </c>
      <c r="E19" s="263"/>
      <c r="F19" s="222"/>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row>
    <row r="20" spans="1:38" ht="14.25" x14ac:dyDescent="0.2">
      <c r="A20" s="177"/>
      <c r="B20" s="263"/>
      <c r="C20" s="263"/>
      <c r="D20" s="263"/>
      <c r="E20" s="263"/>
      <c r="F20" s="222"/>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row>
    <row r="21" spans="1:38" x14ac:dyDescent="0.2">
      <c r="A21" s="177"/>
      <c r="B21" s="222"/>
      <c r="C21" s="222"/>
      <c r="D21" s="222"/>
      <c r="E21" s="222"/>
      <c r="F21" s="222"/>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row>
    <row r="22" spans="1:38" ht="25.5" x14ac:dyDescent="0.2">
      <c r="A22" s="177"/>
      <c r="C22" s="340" t="s">
        <v>628</v>
      </c>
      <c r="D22" s="222"/>
      <c r="E22" s="222"/>
      <c r="F22" s="222"/>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row>
    <row r="23" spans="1:38" ht="14.25" x14ac:dyDescent="0.2">
      <c r="A23" s="177"/>
      <c r="B23" s="222" t="s">
        <v>629</v>
      </c>
      <c r="C23" s="263">
        <v>15.9994</v>
      </c>
      <c r="D23" s="222"/>
      <c r="E23" s="222"/>
      <c r="F23" s="223">
        <v>4.9699999999999996E-3</v>
      </c>
      <c r="G23" s="174" t="s">
        <v>635</v>
      </c>
      <c r="H23" s="209">
        <f>CONVERT(1,"mg","kg")</f>
        <v>9.9999999999999995E-7</v>
      </c>
      <c r="I23" s="177" t="s">
        <v>43</v>
      </c>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row>
    <row r="24" spans="1:38" ht="14.25" x14ac:dyDescent="0.2">
      <c r="A24" s="177"/>
      <c r="B24" s="174" t="s">
        <v>223</v>
      </c>
      <c r="C24" s="263">
        <v>32.064999999999998</v>
      </c>
      <c r="F24" s="223"/>
      <c r="G24" s="174" t="s">
        <v>43</v>
      </c>
      <c r="H24" s="174">
        <v>1</v>
      </c>
      <c r="I24" s="177" t="s">
        <v>276</v>
      </c>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row>
    <row r="25" spans="1:38" ht="14.25" x14ac:dyDescent="0.2">
      <c r="A25" s="177"/>
      <c r="B25" s="174" t="s">
        <v>225</v>
      </c>
      <c r="C25" s="263">
        <v>14.0067</v>
      </c>
      <c r="F25" s="223"/>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row>
    <row r="26" spans="1:38" ht="14.25" x14ac:dyDescent="0.2">
      <c r="A26" s="177"/>
      <c r="B26" s="174" t="s">
        <v>232</v>
      </c>
      <c r="C26" s="263">
        <v>30.973761998000001</v>
      </c>
      <c r="F26" s="222"/>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row>
    <row r="27" spans="1:38" x14ac:dyDescent="0.2">
      <c r="A27" s="177"/>
      <c r="F27" s="222"/>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row>
    <row r="28" spans="1:38" x14ac:dyDescent="0.2">
      <c r="A28" s="177"/>
      <c r="B28" s="174" t="s">
        <v>627</v>
      </c>
      <c r="C28" s="174">
        <f>C17+4*C16</f>
        <v>96.062600000000003</v>
      </c>
      <c r="F28" s="222">
        <v>1</v>
      </c>
      <c r="G28" s="174" t="s">
        <v>276</v>
      </c>
      <c r="H28" s="209">
        <f>CONVERT(1,"mg","kg")</f>
        <v>9.9999999999999995E-7</v>
      </c>
      <c r="I28" s="177" t="s">
        <v>43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row>
    <row r="29" spans="1:38" x14ac:dyDescent="0.2">
      <c r="B29" s="174" t="s">
        <v>556</v>
      </c>
      <c r="C29" s="174">
        <f>C18+3*C16</f>
        <v>62.004899999999999</v>
      </c>
      <c r="F29" s="222"/>
    </row>
    <row r="30" spans="1:38" x14ac:dyDescent="0.2">
      <c r="B30" s="174" t="s">
        <v>557</v>
      </c>
      <c r="C30" s="174">
        <f>C19+4*C16</f>
        <v>94.971361997999992</v>
      </c>
      <c r="F30" s="222"/>
    </row>
    <row r="31" spans="1:38" x14ac:dyDescent="0.2">
      <c r="F31" s="222"/>
    </row>
    <row r="32" spans="1:38" x14ac:dyDescent="0.2">
      <c r="F32" s="223"/>
    </row>
    <row r="33" spans="2:10" x14ac:dyDescent="0.2">
      <c r="F33" s="222"/>
    </row>
    <row r="34" spans="2:10" x14ac:dyDescent="0.2">
      <c r="B34" s="225"/>
      <c r="C34" s="222"/>
      <c r="D34" s="228"/>
      <c r="E34" s="222"/>
      <c r="F34" s="222"/>
    </row>
    <row r="35" spans="2:10" ht="15" x14ac:dyDescent="0.25">
      <c r="B35" s="212"/>
      <c r="C35" s="215"/>
      <c r="D35" s="211"/>
      <c r="E35" s="215"/>
      <c r="F35" s="210"/>
    </row>
    <row r="36" spans="2:10" ht="15" x14ac:dyDescent="0.25">
      <c r="B36" s="341"/>
      <c r="C36" s="215"/>
      <c r="D36" s="217"/>
      <c r="E36" s="215"/>
      <c r="F36" s="210"/>
    </row>
    <row r="37" spans="2:10" x14ac:dyDescent="0.2">
      <c r="B37" s="212"/>
      <c r="C37" s="215"/>
      <c r="D37" s="218"/>
      <c r="E37" s="211"/>
      <c r="F37" s="216"/>
      <c r="J37" s="179"/>
    </row>
    <row r="38" spans="2:10" ht="15" x14ac:dyDescent="0.25">
      <c r="B38" s="213"/>
      <c r="C38" s="215"/>
      <c r="D38" s="342"/>
      <c r="E38" s="211"/>
      <c r="F38" s="210"/>
    </row>
    <row r="39" spans="2:10" ht="15" x14ac:dyDescent="0.25">
      <c r="B39" s="214"/>
      <c r="C39" s="215"/>
      <c r="D39" s="219"/>
      <c r="E39" s="215"/>
      <c r="F39" s="210"/>
    </row>
    <row r="40" spans="2:10" ht="14.25" x14ac:dyDescent="0.2">
      <c r="B40" s="222">
        <v>4.9699999999999996E-3</v>
      </c>
      <c r="C40" s="264" t="s">
        <v>450</v>
      </c>
      <c r="D40" s="222">
        <v>4.9699999999999998E-6</v>
      </c>
      <c r="E40" s="174" t="s">
        <v>636</v>
      </c>
    </row>
    <row r="41" spans="2:10" x14ac:dyDescent="0.2">
      <c r="B41" s="174">
        <v>1</v>
      </c>
      <c r="C41" s="174" t="s">
        <v>637</v>
      </c>
      <c r="D41" s="174">
        <v>1E-3</v>
      </c>
      <c r="E41" s="174" t="s">
        <v>636</v>
      </c>
    </row>
  </sheetData>
  <mergeCells count="2">
    <mergeCell ref="B2:E2"/>
    <mergeCell ref="B3:E3"/>
  </mergeCells>
  <pageMargins left="0.7" right="0.7" top="0.75" bottom="0.75" header="0.3" footer="0.3"/>
  <pageSetup paperSize="11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25"/>
  <sheetViews>
    <sheetView zoomScaleNormal="100" workbookViewId="0">
      <selection activeCell="I11" sqref="I11"/>
    </sheetView>
  </sheetViews>
  <sheetFormatPr defaultColWidth="9.140625" defaultRowHeight="12.75" x14ac:dyDescent="0.2"/>
  <cols>
    <col min="1" max="2" width="9.140625" style="3"/>
    <col min="3" max="3" width="13.140625" style="3" bestFit="1" customWidth="1"/>
    <col min="4" max="11" width="9.140625" style="3"/>
    <col min="12" max="12" width="24.5703125" style="3" customWidth="1"/>
    <col min="13"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69" t="s">
        <v>23</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78" t="s">
        <v>222</v>
      </c>
      <c r="D3" s="178" t="s">
        <v>9</v>
      </c>
    </row>
    <row r="4" spans="1:38" s="11" customFormat="1" ht="29.25" customHeight="1" x14ac:dyDescent="0.2">
      <c r="C4" s="253">
        <v>1</v>
      </c>
      <c r="D4" s="475" t="s">
        <v>319</v>
      </c>
      <c r="E4" s="476"/>
      <c r="F4" s="476"/>
      <c r="G4" s="476"/>
      <c r="H4" s="476"/>
      <c r="I4" s="476"/>
      <c r="J4" s="476"/>
      <c r="K4" s="476"/>
      <c r="L4" s="476"/>
    </row>
    <row r="5" spans="1:38" s="11" customFormat="1" ht="29.25" customHeight="1" x14ac:dyDescent="0.2">
      <c r="C5" s="253">
        <v>2</v>
      </c>
      <c r="D5" s="475" t="s">
        <v>320</v>
      </c>
      <c r="E5" s="476"/>
      <c r="F5" s="476"/>
      <c r="G5" s="476"/>
      <c r="H5" s="476"/>
      <c r="I5" s="476"/>
      <c r="J5" s="476"/>
      <c r="K5" s="476"/>
      <c r="L5" s="476"/>
      <c r="M5" s="242"/>
      <c r="N5" s="242"/>
    </row>
    <row r="6" spans="1:38" ht="33.75" customHeight="1" x14ac:dyDescent="0.25">
      <c r="C6" s="253">
        <v>3</v>
      </c>
      <c r="D6" s="477" t="s">
        <v>453</v>
      </c>
      <c r="E6" s="477"/>
      <c r="F6" s="477"/>
      <c r="G6" s="477"/>
      <c r="H6" s="477"/>
      <c r="I6" s="477"/>
      <c r="J6" s="477"/>
      <c r="K6" s="477"/>
      <c r="L6" s="477"/>
      <c r="M6" s="242" t="s">
        <v>396</v>
      </c>
      <c r="N6" s="242"/>
    </row>
    <row r="7" spans="1:38" ht="42.75" customHeight="1" x14ac:dyDescent="0.25">
      <c r="C7" s="253">
        <v>4</v>
      </c>
      <c r="D7" s="478" t="s">
        <v>321</v>
      </c>
      <c r="E7" s="478"/>
      <c r="F7" s="478"/>
      <c r="G7" s="478"/>
      <c r="H7" s="478"/>
      <c r="I7" s="478"/>
      <c r="J7" s="478"/>
      <c r="K7" s="478"/>
      <c r="L7" s="478"/>
      <c r="M7" s="242" t="s">
        <v>396</v>
      </c>
      <c r="N7" s="242"/>
    </row>
    <row r="8" spans="1:38" ht="70.5" customHeight="1" x14ac:dyDescent="0.25">
      <c r="C8" s="253">
        <v>5</v>
      </c>
      <c r="D8" s="478" t="s">
        <v>626</v>
      </c>
      <c r="E8" s="478"/>
      <c r="F8" s="478"/>
      <c r="G8" s="478"/>
      <c r="H8" s="478"/>
      <c r="I8" s="478"/>
      <c r="J8" s="478"/>
      <c r="K8" s="478"/>
      <c r="L8" s="478"/>
      <c r="M8" s="242" t="s">
        <v>625</v>
      </c>
    </row>
    <row r="9" spans="1:38" ht="15" x14ac:dyDescent="0.2">
      <c r="C9" s="303"/>
      <c r="D9" s="474"/>
      <c r="E9" s="474"/>
      <c r="F9" s="474"/>
      <c r="G9" s="474"/>
      <c r="H9" s="474"/>
      <c r="I9" s="474"/>
      <c r="J9" s="474"/>
      <c r="K9" s="474"/>
      <c r="L9" s="474"/>
    </row>
    <row r="10" spans="1:38" ht="15" x14ac:dyDescent="0.2">
      <c r="C10" s="304"/>
      <c r="D10" s="305"/>
      <c r="E10" s="305"/>
      <c r="F10" s="305"/>
      <c r="G10" s="305"/>
      <c r="H10" s="305"/>
      <c r="I10" s="305"/>
      <c r="J10" s="305"/>
      <c r="K10" s="305"/>
      <c r="L10" s="305"/>
    </row>
    <row r="11" spans="1:38" ht="15.75" x14ac:dyDescent="0.25">
      <c r="C11" s="306"/>
      <c r="D11" s="325"/>
      <c r="E11" s="307"/>
      <c r="F11" s="307"/>
      <c r="G11" s="307"/>
      <c r="H11" s="307"/>
      <c r="I11" s="307"/>
      <c r="J11" s="307"/>
      <c r="K11" s="307"/>
      <c r="L11" s="307"/>
    </row>
    <row r="12" spans="1:38" x14ac:dyDescent="0.2">
      <c r="C12" s="304"/>
      <c r="D12" s="308"/>
      <c r="E12" s="308"/>
      <c r="F12" s="308"/>
      <c r="G12" s="308"/>
      <c r="H12" s="308"/>
      <c r="I12" s="308"/>
      <c r="J12" s="308"/>
      <c r="K12" s="308"/>
      <c r="L12" s="308"/>
    </row>
    <row r="13" spans="1:38" ht="15" x14ac:dyDescent="0.2">
      <c r="C13" s="304"/>
      <c r="D13" s="305"/>
      <c r="E13" s="309"/>
      <c r="F13" s="309"/>
      <c r="G13" s="309"/>
      <c r="H13" s="309"/>
      <c r="I13" s="309"/>
      <c r="J13" s="309"/>
      <c r="K13" s="309"/>
      <c r="L13" s="309"/>
    </row>
    <row r="14" spans="1:38" ht="15" x14ac:dyDescent="0.2">
      <c r="C14" s="304"/>
      <c r="D14" s="310"/>
      <c r="E14" s="311"/>
      <c r="F14" s="311"/>
      <c r="G14" s="311"/>
      <c r="H14" s="311"/>
      <c r="I14" s="311"/>
      <c r="J14" s="311"/>
      <c r="K14" s="311"/>
      <c r="L14" s="311"/>
    </row>
    <row r="15" spans="1:38" x14ac:dyDescent="0.2">
      <c r="C15" s="308"/>
      <c r="D15" s="308"/>
      <c r="E15" s="308"/>
      <c r="F15" s="308"/>
      <c r="G15" s="308"/>
      <c r="H15" s="308"/>
      <c r="I15" s="308"/>
      <c r="J15" s="308"/>
      <c r="K15" s="308"/>
      <c r="L15" s="308"/>
    </row>
    <row r="16" spans="1:38" x14ac:dyDescent="0.2">
      <c r="D16" s="257"/>
      <c r="E16" s="257"/>
      <c r="F16" s="257"/>
      <c r="G16" s="257"/>
      <c r="H16" s="257"/>
      <c r="I16" s="257"/>
      <c r="J16" s="257"/>
      <c r="K16" s="257"/>
      <c r="L16" s="257"/>
      <c r="M16" s="257"/>
      <c r="N16" s="257"/>
    </row>
    <row r="17" spans="4:14" ht="15" x14ac:dyDescent="0.25">
      <c r="D17" s="194"/>
      <c r="E17" s="257"/>
      <c r="F17" s="257"/>
      <c r="G17" s="257"/>
      <c r="H17" s="257"/>
      <c r="I17" s="257"/>
      <c r="J17" s="257"/>
      <c r="K17" s="257"/>
      <c r="L17" s="257"/>
      <c r="M17" s="257"/>
      <c r="N17" s="257"/>
    </row>
    <row r="18" spans="4:14" x14ac:dyDescent="0.2">
      <c r="D18" s="258"/>
      <c r="E18" s="258"/>
      <c r="F18" s="258"/>
      <c r="G18" s="258"/>
      <c r="H18" s="258"/>
      <c r="I18" s="258"/>
      <c r="J18" s="258"/>
      <c r="K18" s="258"/>
      <c r="L18" s="258"/>
      <c r="M18" s="257"/>
      <c r="N18" s="257"/>
    </row>
    <row r="19" spans="4:14" ht="15" x14ac:dyDescent="0.25">
      <c r="D19" s="194"/>
      <c r="E19" s="257"/>
      <c r="F19" s="257"/>
      <c r="G19" s="257"/>
      <c r="H19" s="257"/>
      <c r="I19" s="257"/>
      <c r="J19" s="257"/>
      <c r="K19" s="257"/>
      <c r="L19" s="257"/>
      <c r="M19" s="257"/>
      <c r="N19" s="257"/>
    </row>
    <row r="20" spans="4:14" ht="15" x14ac:dyDescent="0.25">
      <c r="D20" s="194"/>
      <c r="E20" s="257"/>
      <c r="F20" s="257"/>
      <c r="G20" s="257"/>
      <c r="H20" s="257"/>
      <c r="I20" s="257"/>
      <c r="J20" s="257"/>
      <c r="K20" s="257"/>
      <c r="L20" s="257"/>
      <c r="M20" s="257"/>
      <c r="N20" s="257"/>
    </row>
    <row r="21" spans="4:14" ht="15" x14ac:dyDescent="0.25">
      <c r="D21" s="194"/>
    </row>
    <row r="22" spans="4:14" ht="15" x14ac:dyDescent="0.25">
      <c r="D22" s="194"/>
    </row>
    <row r="23" spans="4:14" ht="15" x14ac:dyDescent="0.25">
      <c r="D23" s="194"/>
    </row>
    <row r="24" spans="4:14" ht="15" x14ac:dyDescent="0.25">
      <c r="D24" s="194"/>
    </row>
    <row r="25" spans="4:14" ht="15" x14ac:dyDescent="0.25">
      <c r="D25" s="194"/>
    </row>
  </sheetData>
  <mergeCells count="6">
    <mergeCell ref="D9:L9"/>
    <mergeCell ref="D4:L4"/>
    <mergeCell ref="D5:L5"/>
    <mergeCell ref="D6:L6"/>
    <mergeCell ref="D7:L7"/>
    <mergeCell ref="D8:L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N10" sqref="N10"/>
    </sheetView>
  </sheetViews>
  <sheetFormatPr defaultRowHeight="15" x14ac:dyDescent="0.25"/>
  <sheetData/>
  <pageMargins left="0.25" right="0.25"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FDAC2-326E-4328-9ADF-D105A3DE86B8}">
  <ds:schemaRefs>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c75d1172-787a-498f-aaff-e17d79596d1f"/>
    <ds:schemaRef ds:uri="http://schemas.microsoft.com/office/2006/metadata/properties"/>
  </ds:schemaRefs>
</ds:datastoreItem>
</file>

<file path=customXml/itemProps2.xml><?xml version="1.0" encoding="utf-8"?>
<ds:datastoreItem xmlns:ds="http://schemas.openxmlformats.org/officeDocument/2006/customXml" ds:itemID="{E2CB7C07-38AB-47CA-AAC6-FECA685F9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449B16-D782-47F1-B180-2CD1D7D03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Info</vt:lpstr>
      <vt:lpstr>Data Summary</vt:lpstr>
      <vt:lpstr>Reference Source Info</vt:lpstr>
      <vt:lpstr>DQI</vt:lpstr>
      <vt:lpstr>Leachate</vt:lpstr>
      <vt:lpstr>Conversions</vt:lpstr>
      <vt:lpstr>Assumptions</vt:lpstr>
      <vt:lpstr>Chart</vt:lpstr>
      <vt:lpstr>lstOrigin</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Schneider, Rachel</dc:creator>
  <cp:lastModifiedBy>Matthew B. Jamieson</cp:lastModifiedBy>
  <cp:lastPrinted>2014-06-05T19:55:35Z</cp:lastPrinted>
  <dcterms:created xsi:type="dcterms:W3CDTF">2014-05-27T17:35:45Z</dcterms:created>
  <dcterms:modified xsi:type="dcterms:W3CDTF">2014-12-18T17:36:49Z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